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3.xml" ContentType="application/vnd.openxmlformats-officedocument.spreadsheetml.comments+xml"/>
  <Override PartName="/xl/drawings/drawing24.xml" ContentType="application/vnd.openxmlformats-officedocument.drawing+xml"/>
  <Override PartName="/xl/comments4.xml" ContentType="application/vnd.openxmlformats-officedocument.spreadsheetml.comments+xml"/>
  <Override PartName="/xl/drawings/drawing25.xml" ContentType="application/vnd.openxmlformats-officedocument.drawing+xml"/>
  <Override PartName="/xl/comments5.xml" ContentType="application/vnd.openxmlformats-officedocument.spreadsheetml.comments+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comments8.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9.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0.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1.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12"/>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
    </mc:Choice>
  </mc:AlternateContent>
  <xr:revisionPtr revIDLastSave="0" documentId="8_{C9F6F97C-613A-4FD7-AB01-3397EB26E391}" xr6:coauthVersionLast="47" xr6:coauthVersionMax="47" xr10:uidLastSave="{00000000-0000-0000-0000-000000000000}"/>
  <bookViews>
    <workbookView xWindow="-120" yWindow="-120" windowWidth="29040" windowHeight="15840" tabRatio="803" xr2:uid="{506E93A0-CF7B-4E9C-9E09-CE933FFCC2DB}"/>
  </bookViews>
  <sheets>
    <sheet name="All Countries - Summary (2017)" sheetId="1" r:id="rId1"/>
    <sheet name="Contextual Measures" sheetId="2" r:id="rId2"/>
    <sheet name="Blank Survey - 2017" sheetId="41" r:id="rId3"/>
    <sheet name="Afghanistan" sheetId="5" r:id="rId4"/>
    <sheet name="Angola" sheetId="6" r:id="rId5"/>
    <sheet name="Armenia" sheetId="7" r:id="rId6"/>
    <sheet name="Bangladesh" sheetId="8" r:id="rId7"/>
    <sheet name="Benin" sheetId="9" r:id="rId8"/>
    <sheet name="Burkina Faso" sheetId="10" r:id="rId9"/>
    <sheet name="Burundi" sheetId="11" r:id="rId10"/>
    <sheet name="Cameroon" sheetId="12" r:id="rId11"/>
    <sheet name="Cape Verde" sheetId="13" r:id="rId12"/>
    <sheet name="Côte d'Ivoire" sheetId="14" r:id="rId13"/>
    <sheet name="Dominican Republic" sheetId="15" r:id="rId14"/>
    <sheet name="DR Congo" sheetId="16" r:id="rId15"/>
    <sheet name="El Salvador" sheetId="17" r:id="rId16"/>
    <sheet name="Ethiopia" sheetId="18" r:id="rId17"/>
    <sheet name="Ghana" sheetId="19" r:id="rId18"/>
    <sheet name="Guatemala" sheetId="20" r:id="rId19"/>
    <sheet name="Guinea" sheetId="21" r:id="rId20"/>
    <sheet name="Haiti" sheetId="22" r:id="rId21"/>
    <sheet name="India" sheetId="23" r:id="rId22"/>
    <sheet name="Kenya" sheetId="24" r:id="rId23"/>
    <sheet name="Madagascar" sheetId="25" r:id="rId24"/>
    <sheet name="Malawi" sheetId="26" r:id="rId25"/>
    <sheet name="Mali" sheetId="27" r:id="rId26"/>
    <sheet name="Mozambique" sheetId="28" r:id="rId27"/>
    <sheet name="Nepal" sheetId="29" r:id="rId28"/>
    <sheet name="Niger" sheetId="30" r:id="rId29"/>
    <sheet name="Nigeria" sheetId="31" r:id="rId30"/>
    <sheet name="Pakistan" sheetId="32" r:id="rId31"/>
    <sheet name="Philippines" sheetId="33" r:id="rId32"/>
    <sheet name="Rwanda" sheetId="34" r:id="rId33"/>
    <sheet name="Senegal" sheetId="35" r:id="rId34"/>
    <sheet name="Tanzania" sheetId="36" r:id="rId35"/>
    <sheet name="Togo" sheetId="37" r:id="rId36"/>
    <sheet name="Uganda" sheetId="38" r:id="rId37"/>
    <sheet name="Zambia" sheetId="39" r:id="rId38"/>
    <sheet name="Zimbabwe" sheetId="40"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Print_Area" localSheetId="21">India!$A$1:$N$241</definedName>
    <definedName name="_xlnm.Print_Titles" localSheetId="1">'Contextual Measures'!$A:$C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4" i="1" l="1"/>
  <c r="G72" i="23" l="1"/>
  <c r="L215" i="41" l="1"/>
  <c r="K215" i="41"/>
  <c r="I215" i="41"/>
  <c r="H215" i="41"/>
  <c r="J215" i="41" s="1"/>
  <c r="M214" i="41"/>
  <c r="J214" i="41"/>
  <c r="M213" i="41"/>
  <c r="J213" i="41"/>
  <c r="M212" i="41"/>
  <c r="J212" i="41"/>
  <c r="M210" i="41"/>
  <c r="J210" i="41"/>
  <c r="M209" i="41"/>
  <c r="J209" i="41"/>
  <c r="M208" i="41"/>
  <c r="J208" i="41"/>
  <c r="M207" i="41"/>
  <c r="J207" i="41"/>
  <c r="M206" i="41"/>
  <c r="J206" i="41"/>
  <c r="M205" i="41"/>
  <c r="J205" i="41"/>
  <c r="M203" i="41"/>
  <c r="J203" i="41"/>
  <c r="M202" i="41"/>
  <c r="J202" i="41"/>
  <c r="M201" i="41"/>
  <c r="J201" i="41"/>
  <c r="M199" i="41"/>
  <c r="J199" i="41"/>
  <c r="M197" i="41"/>
  <c r="J197" i="41"/>
  <c r="M196" i="41"/>
  <c r="J196" i="41"/>
  <c r="G80" i="41"/>
  <c r="G72" i="41"/>
  <c r="G63" i="41"/>
  <c r="L55" i="41"/>
  <c r="L54" i="41"/>
  <c r="L53" i="41"/>
  <c r="L51" i="41"/>
  <c r="L50" i="41"/>
  <c r="L49" i="41"/>
  <c r="L48" i="41"/>
  <c r="L47" i="41"/>
  <c r="L46" i="41"/>
  <c r="L45" i="41"/>
  <c r="L43" i="41"/>
  <c r="L42" i="41"/>
  <c r="L41" i="41"/>
  <c r="L40" i="41"/>
  <c r="L38" i="41"/>
  <c r="L37" i="41"/>
  <c r="L35" i="41"/>
  <c r="L34" i="41"/>
  <c r="L33" i="41"/>
  <c r="L215" i="40"/>
  <c r="K215" i="40"/>
  <c r="I215" i="40"/>
  <c r="H215" i="40"/>
  <c r="J215" i="40" s="1"/>
  <c r="J212" i="40"/>
  <c r="M210" i="40"/>
  <c r="J210" i="40"/>
  <c r="M209" i="40"/>
  <c r="J209" i="40"/>
  <c r="J207" i="40"/>
  <c r="M206" i="40"/>
  <c r="J206" i="40"/>
  <c r="M205" i="40"/>
  <c r="J205" i="40"/>
  <c r="J202" i="40"/>
  <c r="M201" i="40"/>
  <c r="M199" i="40"/>
  <c r="J199" i="40"/>
  <c r="H83" i="40"/>
  <c r="H82" i="40"/>
  <c r="G80" i="40"/>
  <c r="G72" i="40"/>
  <c r="G63" i="40"/>
  <c r="L53" i="40"/>
  <c r="L51" i="40"/>
  <c r="L50" i="40"/>
  <c r="L48" i="40"/>
  <c r="L46" i="40"/>
  <c r="L45" i="40"/>
  <c r="L41" i="40"/>
  <c r="L38" i="40"/>
  <c r="L34" i="40"/>
  <c r="L215" i="39"/>
  <c r="K215" i="39"/>
  <c r="I215" i="39"/>
  <c r="J215" i="39" s="1"/>
  <c r="H215" i="39"/>
  <c r="M210" i="39"/>
  <c r="J210" i="39"/>
  <c r="M209" i="39"/>
  <c r="J209" i="39"/>
  <c r="M207" i="39"/>
  <c r="J207" i="39"/>
  <c r="M205" i="39"/>
  <c r="J205" i="39"/>
  <c r="J203" i="39"/>
  <c r="M202" i="39"/>
  <c r="J202" i="39"/>
  <c r="M199" i="39"/>
  <c r="J199" i="39"/>
  <c r="M196" i="39"/>
  <c r="J196" i="39"/>
  <c r="G80" i="39"/>
  <c r="G72" i="39"/>
  <c r="G63" i="39"/>
  <c r="I215" i="38"/>
  <c r="H215" i="38"/>
  <c r="J213" i="38"/>
  <c r="J210" i="38"/>
  <c r="J209" i="38"/>
  <c r="J207" i="38"/>
  <c r="J206" i="38"/>
  <c r="J205" i="38"/>
  <c r="J203" i="38"/>
  <c r="J202" i="38"/>
  <c r="J199" i="38"/>
  <c r="J197" i="38"/>
  <c r="I92" i="38"/>
  <c r="G80" i="38"/>
  <c r="G72" i="38"/>
  <c r="H83" i="38" s="1"/>
  <c r="G61" i="38"/>
  <c r="G63" i="38" s="1"/>
  <c r="L53" i="38"/>
  <c r="L51" i="38"/>
  <c r="L50" i="38"/>
  <c r="L48" i="38"/>
  <c r="L46" i="38"/>
  <c r="L45" i="38"/>
  <c r="L41" i="38"/>
  <c r="L37" i="38"/>
  <c r="L34" i="38"/>
  <c r="I215" i="37"/>
  <c r="H215" i="37"/>
  <c r="J214" i="37"/>
  <c r="J213" i="37"/>
  <c r="J210" i="37"/>
  <c r="J209" i="37"/>
  <c r="J208" i="37"/>
  <c r="J207" i="37"/>
  <c r="J206" i="37"/>
  <c r="J205" i="37"/>
  <c r="J203" i="37"/>
  <c r="J202" i="37"/>
  <c r="J199" i="37"/>
  <c r="J196" i="37"/>
  <c r="G80" i="37"/>
  <c r="G72" i="37"/>
  <c r="H83" i="37" s="1"/>
  <c r="G63" i="37"/>
  <c r="L41" i="37"/>
  <c r="L40" i="37"/>
  <c r="L215" i="36"/>
  <c r="K215" i="36"/>
  <c r="M215" i="36" s="1"/>
  <c r="I215" i="36"/>
  <c r="H215" i="36"/>
  <c r="M212" i="36"/>
  <c r="J212" i="36"/>
  <c r="M210" i="36"/>
  <c r="J210" i="36"/>
  <c r="M209" i="36"/>
  <c r="J209" i="36"/>
  <c r="M207" i="36"/>
  <c r="J207" i="36"/>
  <c r="M206" i="36"/>
  <c r="J206" i="36"/>
  <c r="M205" i="36"/>
  <c r="J205" i="36"/>
  <c r="M202" i="36"/>
  <c r="J202" i="36"/>
  <c r="M199" i="36"/>
  <c r="J199" i="36"/>
  <c r="M197" i="36"/>
  <c r="J197" i="36"/>
  <c r="G80" i="36"/>
  <c r="G72" i="36"/>
  <c r="G63" i="36"/>
  <c r="L53" i="36"/>
  <c r="L51" i="36"/>
  <c r="L50" i="36"/>
  <c r="L46" i="36"/>
  <c r="L45" i="36"/>
  <c r="L41" i="36"/>
  <c r="L38" i="36"/>
  <c r="L33" i="36"/>
  <c r="I215" i="35"/>
  <c r="H215" i="35"/>
  <c r="J215" i="35" s="1"/>
  <c r="J214" i="35"/>
  <c r="J213" i="35"/>
  <c r="J212" i="35"/>
  <c r="J210" i="35"/>
  <c r="J209" i="35"/>
  <c r="J208" i="35"/>
  <c r="J207" i="35"/>
  <c r="J206" i="35"/>
  <c r="J205" i="35"/>
  <c r="J203" i="35"/>
  <c r="J202" i="35"/>
  <c r="J201" i="35"/>
  <c r="J199" i="35"/>
  <c r="J197" i="35"/>
  <c r="J196" i="35"/>
  <c r="G80" i="35"/>
  <c r="G63" i="35"/>
  <c r="L55" i="35"/>
  <c r="L54" i="35"/>
  <c r="L51" i="35"/>
  <c r="L50" i="35"/>
  <c r="L48" i="35"/>
  <c r="L46" i="35"/>
  <c r="L45" i="35"/>
  <c r="L41" i="35"/>
  <c r="L37" i="35"/>
  <c r="L34" i="35"/>
  <c r="J26" i="35"/>
  <c r="G80" i="34"/>
  <c r="G72" i="34"/>
  <c r="H83" i="34" s="1"/>
  <c r="G63" i="34"/>
  <c r="L55" i="34"/>
  <c r="L51" i="34"/>
  <c r="L50" i="34"/>
  <c r="L48" i="34"/>
  <c r="L46" i="34"/>
  <c r="L45" i="34"/>
  <c r="L41" i="34"/>
  <c r="L37" i="34"/>
  <c r="L33" i="34"/>
  <c r="L215" i="33"/>
  <c r="K215" i="33"/>
  <c r="I215" i="33"/>
  <c r="H215" i="33"/>
  <c r="J215" i="33" s="1"/>
  <c r="M209" i="33"/>
  <c r="J209" i="33"/>
  <c r="M207" i="33"/>
  <c r="J207" i="33"/>
  <c r="M202" i="33"/>
  <c r="J202" i="33"/>
  <c r="M199" i="33"/>
  <c r="J199" i="33"/>
  <c r="M196" i="33"/>
  <c r="J196" i="33"/>
  <c r="I92" i="33"/>
  <c r="G80" i="33"/>
  <c r="G68" i="33"/>
  <c r="G63" i="33"/>
  <c r="G61" i="33"/>
  <c r="L55" i="33"/>
  <c r="L50" i="33"/>
  <c r="L48" i="33"/>
  <c r="K48" i="33"/>
  <c r="K41" i="33"/>
  <c r="L41" i="33" s="1"/>
  <c r="L38" i="33"/>
  <c r="K33" i="33"/>
  <c r="L33" i="33" s="1"/>
  <c r="J26" i="33"/>
  <c r="L215" i="32"/>
  <c r="K215" i="32"/>
  <c r="I215" i="32"/>
  <c r="H215" i="32"/>
  <c r="M209" i="32"/>
  <c r="J209" i="32"/>
  <c r="M207" i="32"/>
  <c r="J207" i="32"/>
  <c r="M202" i="32"/>
  <c r="J202" i="32"/>
  <c r="M196" i="32"/>
  <c r="J196" i="32"/>
  <c r="H83" i="32"/>
  <c r="G80" i="32"/>
  <c r="G72" i="32"/>
  <c r="G63" i="32"/>
  <c r="L53" i="32"/>
  <c r="L50" i="32"/>
  <c r="L48" i="32"/>
  <c r="L45" i="32"/>
  <c r="L41" i="32"/>
  <c r="L37" i="32"/>
  <c r="L33" i="32"/>
  <c r="L215" i="31"/>
  <c r="K215" i="31"/>
  <c r="I215" i="31"/>
  <c r="H215" i="31"/>
  <c r="J214" i="31"/>
  <c r="M210" i="31"/>
  <c r="J210" i="31"/>
  <c r="M209" i="31"/>
  <c r="J209" i="31"/>
  <c r="M207" i="31"/>
  <c r="J207" i="31"/>
  <c r="M206" i="31"/>
  <c r="J206" i="31"/>
  <c r="M205" i="31"/>
  <c r="J205" i="31"/>
  <c r="M203" i="31"/>
  <c r="J203" i="31"/>
  <c r="M202" i="31"/>
  <c r="J202" i="31"/>
  <c r="J201" i="31"/>
  <c r="J199" i="31"/>
  <c r="M197" i="31"/>
  <c r="J197" i="31"/>
  <c r="G80" i="31"/>
  <c r="G72" i="31"/>
  <c r="H82" i="31" s="1"/>
  <c r="G63" i="31"/>
  <c r="L55" i="31"/>
  <c r="L51" i="31"/>
  <c r="L50" i="31"/>
  <c r="L48" i="31"/>
  <c r="L47" i="31"/>
  <c r="L45" i="31"/>
  <c r="L42" i="31"/>
  <c r="L41" i="31"/>
  <c r="L37" i="31"/>
  <c r="L34" i="31"/>
  <c r="I215" i="30"/>
  <c r="H215" i="30"/>
  <c r="J215" i="30" s="1"/>
  <c r="J210" i="30"/>
  <c r="J209" i="30"/>
  <c r="J207" i="30"/>
  <c r="J206" i="30"/>
  <c r="J205" i="30"/>
  <c r="J202" i="30"/>
  <c r="J201" i="30"/>
  <c r="J199" i="30"/>
  <c r="J196" i="30"/>
  <c r="G80" i="30"/>
  <c r="G72" i="30"/>
  <c r="G63" i="30"/>
  <c r="L51" i="30"/>
  <c r="L50" i="30"/>
  <c r="L48" i="30"/>
  <c r="L46" i="30"/>
  <c r="L45" i="30"/>
  <c r="L41" i="30"/>
  <c r="L37" i="30"/>
  <c r="L33" i="30"/>
  <c r="L215" i="29"/>
  <c r="K215" i="29"/>
  <c r="I215" i="29"/>
  <c r="H215" i="29"/>
  <c r="J215" i="29" s="1"/>
  <c r="M209" i="29"/>
  <c r="J209" i="29"/>
  <c r="J207" i="29"/>
  <c r="J205" i="29"/>
  <c r="M202" i="29"/>
  <c r="J202" i="29"/>
  <c r="M196" i="29"/>
  <c r="J196" i="29"/>
  <c r="G80" i="29"/>
  <c r="G72" i="29"/>
  <c r="H82" i="29" s="1"/>
  <c r="G63" i="29"/>
  <c r="L50" i="29"/>
  <c r="L48" i="29"/>
  <c r="L45" i="29"/>
  <c r="L41" i="29"/>
  <c r="L33" i="29"/>
  <c r="I215" i="28"/>
  <c r="H215" i="28"/>
  <c r="J215" i="28" s="1"/>
  <c r="J212" i="28"/>
  <c r="J210" i="28"/>
  <c r="J209" i="28"/>
  <c r="J207" i="28"/>
  <c r="J206" i="28"/>
  <c r="J205" i="28"/>
  <c r="J202" i="28"/>
  <c r="J201" i="28"/>
  <c r="J199" i="28"/>
  <c r="J196" i="28"/>
  <c r="G80" i="28"/>
  <c r="G72" i="28"/>
  <c r="G63" i="28"/>
  <c r="L53" i="28"/>
  <c r="L51" i="28"/>
  <c r="L50" i="28"/>
  <c r="L48" i="28"/>
  <c r="L45" i="28"/>
  <c r="L41" i="28"/>
  <c r="L40" i="28"/>
  <c r="L37" i="28"/>
  <c r="L33" i="28"/>
  <c r="L215" i="27"/>
  <c r="K215" i="27"/>
  <c r="M215" i="27" s="1"/>
  <c r="J215" i="27"/>
  <c r="I215" i="27"/>
  <c r="H215" i="27"/>
  <c r="J214" i="27"/>
  <c r="J210" i="27"/>
  <c r="M209" i="27"/>
  <c r="J209" i="27"/>
  <c r="M207" i="27"/>
  <c r="J207" i="27"/>
  <c r="J206" i="27"/>
  <c r="M205" i="27"/>
  <c r="J205" i="27"/>
  <c r="M202" i="27"/>
  <c r="J202" i="27"/>
  <c r="M199" i="27"/>
  <c r="J199" i="27"/>
  <c r="M197" i="27"/>
  <c r="J197" i="27"/>
  <c r="G80" i="27"/>
  <c r="G72" i="27"/>
  <c r="H83" i="27" s="1"/>
  <c r="G63" i="27"/>
  <c r="L55" i="27"/>
  <c r="L51" i="27"/>
  <c r="L50" i="27"/>
  <c r="L48" i="27"/>
  <c r="L45" i="27"/>
  <c r="L41" i="27"/>
  <c r="L37" i="27"/>
  <c r="L34" i="27"/>
  <c r="L215" i="26"/>
  <c r="K215" i="26"/>
  <c r="M215" i="26" s="1"/>
  <c r="I215" i="26"/>
  <c r="J215" i="26" s="1"/>
  <c r="H215" i="26"/>
  <c r="M212" i="26"/>
  <c r="J212" i="26"/>
  <c r="M210" i="26"/>
  <c r="J210" i="26"/>
  <c r="M209" i="26"/>
  <c r="J209" i="26"/>
  <c r="M207" i="26"/>
  <c r="J207" i="26"/>
  <c r="M206" i="26"/>
  <c r="J206" i="26"/>
  <c r="M205" i="26"/>
  <c r="J205" i="26"/>
  <c r="M202" i="26"/>
  <c r="J202" i="26"/>
  <c r="M199" i="26"/>
  <c r="J199" i="26"/>
  <c r="M197" i="26"/>
  <c r="J197" i="26"/>
  <c r="G80" i="26"/>
  <c r="G72" i="26"/>
  <c r="G63" i="26"/>
  <c r="L51" i="26"/>
  <c r="L50" i="26"/>
  <c r="L48" i="26"/>
  <c r="L46" i="26"/>
  <c r="L45" i="26"/>
  <c r="L41" i="26"/>
  <c r="L33" i="26"/>
  <c r="I215" i="25"/>
  <c r="H215" i="25"/>
  <c r="J215" i="25" s="1"/>
  <c r="J214" i="25"/>
  <c r="J212" i="25"/>
  <c r="J210" i="25"/>
  <c r="L209" i="25"/>
  <c r="K209" i="25"/>
  <c r="J209" i="25"/>
  <c r="L207" i="25"/>
  <c r="K207" i="25"/>
  <c r="M207" i="25" s="1"/>
  <c r="J207" i="25"/>
  <c r="L206" i="25"/>
  <c r="K206" i="25"/>
  <c r="J206" i="25"/>
  <c r="L202" i="25"/>
  <c r="K202" i="25"/>
  <c r="J202" i="25"/>
  <c r="L199" i="25"/>
  <c r="K199" i="25"/>
  <c r="J199" i="25"/>
  <c r="L196" i="25"/>
  <c r="K196" i="25"/>
  <c r="M196" i="25" s="1"/>
  <c r="J196" i="25"/>
  <c r="G80" i="25"/>
  <c r="G68" i="25"/>
  <c r="G61" i="25"/>
  <c r="G63" i="25" s="1"/>
  <c r="L41" i="25"/>
  <c r="L33" i="25"/>
  <c r="L215" i="24"/>
  <c r="K215" i="24"/>
  <c r="M215" i="24" s="1"/>
  <c r="I215" i="24"/>
  <c r="H215" i="24"/>
  <c r="J215" i="24" s="1"/>
  <c r="M214" i="24"/>
  <c r="J214" i="24"/>
  <c r="M212" i="24"/>
  <c r="J212" i="24"/>
  <c r="M210" i="24"/>
  <c r="J210" i="24"/>
  <c r="M209" i="24"/>
  <c r="J209" i="24"/>
  <c r="M207" i="24"/>
  <c r="J207" i="24"/>
  <c r="M206" i="24"/>
  <c r="J206" i="24"/>
  <c r="M205" i="24"/>
  <c r="J205" i="24"/>
  <c r="M202" i="24"/>
  <c r="J202" i="24"/>
  <c r="M199" i="24"/>
  <c r="J199" i="24"/>
  <c r="M197" i="24"/>
  <c r="J197" i="24"/>
  <c r="G76" i="24"/>
  <c r="G75" i="24"/>
  <c r="G70" i="24"/>
  <c r="G68" i="24"/>
  <c r="G72" i="24" s="1"/>
  <c r="G63" i="24"/>
  <c r="L53" i="24"/>
  <c r="L48" i="24"/>
  <c r="L46" i="24"/>
  <c r="L45" i="24"/>
  <c r="L41" i="24"/>
  <c r="G80" i="23"/>
  <c r="G63" i="23"/>
  <c r="L215" i="22"/>
  <c r="K215" i="22"/>
  <c r="I215" i="22"/>
  <c r="H215" i="22"/>
  <c r="J215" i="22" s="1"/>
  <c r="M214" i="22"/>
  <c r="J214" i="22"/>
  <c r="M209" i="22"/>
  <c r="J209" i="22"/>
  <c r="M207" i="22"/>
  <c r="J207" i="22"/>
  <c r="M205" i="22"/>
  <c r="J205" i="22"/>
  <c r="M202" i="22"/>
  <c r="J202" i="22"/>
  <c r="M196" i="22"/>
  <c r="J196" i="22"/>
  <c r="G80" i="22"/>
  <c r="G72" i="22"/>
  <c r="H82" i="22" s="1"/>
  <c r="L55" i="22"/>
  <c r="L50" i="22"/>
  <c r="L48" i="22"/>
  <c r="L45" i="22"/>
  <c r="L41" i="22"/>
  <c r="L34" i="22"/>
  <c r="L215" i="21"/>
  <c r="K215" i="21"/>
  <c r="M215" i="21" s="1"/>
  <c r="I215" i="21"/>
  <c r="J215" i="21" s="1"/>
  <c r="H215" i="21"/>
  <c r="M209" i="21"/>
  <c r="J209" i="21"/>
  <c r="M207" i="21"/>
  <c r="J207" i="21"/>
  <c r="M205" i="21"/>
  <c r="J205" i="21"/>
  <c r="M202" i="21"/>
  <c r="J202" i="21"/>
  <c r="J199" i="21"/>
  <c r="M197" i="21"/>
  <c r="M196" i="21"/>
  <c r="J196" i="21"/>
  <c r="G80" i="21"/>
  <c r="G72" i="21"/>
  <c r="H83" i="21" s="1"/>
  <c r="G63" i="21"/>
  <c r="L51" i="21"/>
  <c r="L50" i="21"/>
  <c r="L48" i="21"/>
  <c r="L45" i="21"/>
  <c r="L41" i="21"/>
  <c r="L37" i="21"/>
  <c r="L33" i="21"/>
  <c r="I215" i="20"/>
  <c r="H215" i="20"/>
  <c r="J215" i="20" s="1"/>
  <c r="J209" i="20"/>
  <c r="J207" i="20"/>
  <c r="J205" i="20"/>
  <c r="J203" i="20"/>
  <c r="J202" i="20"/>
  <c r="J198" i="20"/>
  <c r="G80" i="20"/>
  <c r="G72" i="20"/>
  <c r="H82" i="20" s="1"/>
  <c r="G61" i="20"/>
  <c r="G63" i="20" s="1"/>
  <c r="K50" i="20"/>
  <c r="J50" i="20"/>
  <c r="K48" i="20"/>
  <c r="J48" i="20"/>
  <c r="K43" i="20"/>
  <c r="J43" i="20"/>
  <c r="K42" i="20"/>
  <c r="J42" i="20"/>
  <c r="K41" i="20"/>
  <c r="J41" i="20"/>
  <c r="K34" i="20"/>
  <c r="L34" i="20" s="1"/>
  <c r="L215" i="19"/>
  <c r="K215" i="19"/>
  <c r="I215" i="19"/>
  <c r="H215" i="19"/>
  <c r="J215" i="19" s="1"/>
  <c r="J213" i="19"/>
  <c r="M212" i="19"/>
  <c r="M210" i="19"/>
  <c r="J210" i="19"/>
  <c r="M209" i="19"/>
  <c r="J209" i="19"/>
  <c r="M207" i="19"/>
  <c r="J207" i="19"/>
  <c r="M206" i="19"/>
  <c r="J206" i="19"/>
  <c r="M205" i="19"/>
  <c r="J205" i="19"/>
  <c r="M203" i="19"/>
  <c r="M202" i="19"/>
  <c r="J202" i="19"/>
  <c r="M199" i="19"/>
  <c r="J199" i="19"/>
  <c r="M196" i="19"/>
  <c r="J196" i="19"/>
  <c r="G80" i="19"/>
  <c r="G72" i="19"/>
  <c r="G63" i="19"/>
  <c r="L53" i="19"/>
  <c r="L51" i="19"/>
  <c r="L50" i="19"/>
  <c r="L48" i="19"/>
  <c r="L46" i="19"/>
  <c r="L45" i="19"/>
  <c r="L41" i="19"/>
  <c r="L37" i="19"/>
  <c r="L34" i="19"/>
  <c r="K215" i="18"/>
  <c r="I215" i="18"/>
  <c r="H215" i="18"/>
  <c r="J215" i="18" s="1"/>
  <c r="M212" i="18"/>
  <c r="J212" i="18"/>
  <c r="J210" i="18"/>
  <c r="M209" i="18"/>
  <c r="J209" i="18"/>
  <c r="M207" i="18"/>
  <c r="J207" i="18"/>
  <c r="M206" i="18"/>
  <c r="J206" i="18"/>
  <c r="M205" i="18"/>
  <c r="L205" i="18"/>
  <c r="L215" i="18" s="1"/>
  <c r="J205" i="18"/>
  <c r="M202" i="18"/>
  <c r="J202" i="18"/>
  <c r="J199" i="18"/>
  <c r="M196" i="18"/>
  <c r="J196" i="18"/>
  <c r="G80" i="18"/>
  <c r="G72" i="18"/>
  <c r="H83" i="18" s="1"/>
  <c r="G63" i="18"/>
  <c r="L53" i="18"/>
  <c r="L50" i="18"/>
  <c r="L48" i="18"/>
  <c r="L46" i="18"/>
  <c r="L45" i="18"/>
  <c r="L41" i="18"/>
  <c r="L37" i="18"/>
  <c r="L33" i="18"/>
  <c r="I215" i="17"/>
  <c r="H215" i="17"/>
  <c r="J203" i="17"/>
  <c r="J202" i="17"/>
  <c r="J197" i="17"/>
  <c r="G80" i="17"/>
  <c r="G72" i="17"/>
  <c r="H83" i="17" s="1"/>
  <c r="G63" i="17"/>
  <c r="L54" i="17"/>
  <c r="L51" i="17"/>
  <c r="L48" i="17"/>
  <c r="L42" i="17"/>
  <c r="L40" i="17"/>
  <c r="L34" i="17"/>
  <c r="I215" i="16"/>
  <c r="H215" i="16"/>
  <c r="J215" i="16" s="1"/>
  <c r="J214" i="16"/>
  <c r="J213" i="16"/>
  <c r="J212" i="16"/>
  <c r="J210" i="16"/>
  <c r="J209" i="16"/>
  <c r="J207" i="16"/>
  <c r="J206" i="16"/>
  <c r="J205" i="16"/>
  <c r="J203" i="16"/>
  <c r="J202" i="16"/>
  <c r="J201" i="16"/>
  <c r="J199" i="16"/>
  <c r="J196" i="16"/>
  <c r="G80" i="16"/>
  <c r="G72" i="16"/>
  <c r="H84" i="16" s="1"/>
  <c r="G63" i="16"/>
  <c r="I215" i="15"/>
  <c r="H215" i="15"/>
  <c r="J209" i="15"/>
  <c r="J207" i="15"/>
  <c r="J206" i="15"/>
  <c r="J202" i="15"/>
  <c r="J199" i="15"/>
  <c r="J196" i="15"/>
  <c r="G80" i="15"/>
  <c r="G72" i="15"/>
  <c r="G63" i="15"/>
  <c r="I215" i="14"/>
  <c r="H215" i="14"/>
  <c r="J215" i="14" s="1"/>
  <c r="J212" i="14"/>
  <c r="J210" i="14"/>
  <c r="J209" i="14"/>
  <c r="J207" i="14"/>
  <c r="J206" i="14"/>
  <c r="J205" i="14"/>
  <c r="J203" i="14"/>
  <c r="J201" i="14"/>
  <c r="J199" i="14"/>
  <c r="J196" i="14"/>
  <c r="G80" i="14"/>
  <c r="G72" i="14"/>
  <c r="H84" i="14" s="1"/>
  <c r="G63" i="14"/>
  <c r="L53" i="14"/>
  <c r="L51" i="14"/>
  <c r="L50" i="14"/>
  <c r="L49" i="14"/>
  <c r="L46" i="14"/>
  <c r="L45" i="14"/>
  <c r="L42" i="14"/>
  <c r="L41" i="14"/>
  <c r="L40" i="14"/>
  <c r="L37" i="14"/>
  <c r="L34" i="14"/>
  <c r="L215" i="13"/>
  <c r="K215" i="13"/>
  <c r="I215" i="13"/>
  <c r="H215" i="13"/>
  <c r="J215" i="13" s="1"/>
  <c r="M210" i="13"/>
  <c r="J210" i="13"/>
  <c r="M209" i="13"/>
  <c r="J209" i="13"/>
  <c r="M207" i="13"/>
  <c r="J207" i="13"/>
  <c r="M205" i="13"/>
  <c r="J205" i="13"/>
  <c r="M202" i="13"/>
  <c r="J202" i="13"/>
  <c r="M199" i="13"/>
  <c r="J199" i="13"/>
  <c r="M196" i="13"/>
  <c r="J196" i="13"/>
  <c r="G76" i="13"/>
  <c r="G80" i="13" s="1"/>
  <c r="G72" i="13"/>
  <c r="G63" i="13"/>
  <c r="L51" i="13"/>
  <c r="L50" i="13"/>
  <c r="L48" i="13"/>
  <c r="L45" i="13"/>
  <c r="L41" i="13"/>
  <c r="L37" i="13"/>
  <c r="L33" i="13"/>
  <c r="I215" i="12"/>
  <c r="H215" i="12"/>
  <c r="J210" i="12"/>
  <c r="J209" i="12"/>
  <c r="J207" i="12"/>
  <c r="J206" i="12"/>
  <c r="J205" i="12"/>
  <c r="J202" i="12"/>
  <c r="J201" i="12"/>
  <c r="J199" i="12"/>
  <c r="J196" i="12"/>
  <c r="G80" i="12"/>
  <c r="L54" i="12"/>
  <c r="L51" i="12"/>
  <c r="L50" i="12"/>
  <c r="L48" i="12"/>
  <c r="L45" i="12"/>
  <c r="L41" i="12"/>
  <c r="L37" i="12"/>
  <c r="L34" i="12"/>
  <c r="L215" i="11"/>
  <c r="K215" i="11"/>
  <c r="I215" i="11"/>
  <c r="H215" i="11"/>
  <c r="J215" i="11" s="1"/>
  <c r="M212" i="11"/>
  <c r="J212" i="11"/>
  <c r="M210" i="11"/>
  <c r="J210" i="11"/>
  <c r="M209" i="11"/>
  <c r="J209" i="11"/>
  <c r="M207" i="11"/>
  <c r="J207" i="11"/>
  <c r="M205" i="11"/>
  <c r="J205" i="11"/>
  <c r="M202" i="11"/>
  <c r="J202" i="11"/>
  <c r="M199" i="11"/>
  <c r="J199" i="11"/>
  <c r="M196" i="11"/>
  <c r="J196" i="11"/>
  <c r="G80" i="11"/>
  <c r="G68" i="11"/>
  <c r="G63" i="11"/>
  <c r="L53" i="11"/>
  <c r="L51" i="11"/>
  <c r="L50" i="11"/>
  <c r="L48" i="11"/>
  <c r="L45" i="11"/>
  <c r="L41" i="11"/>
  <c r="L37" i="11"/>
  <c r="L33" i="11"/>
  <c r="L215" i="10"/>
  <c r="K215" i="10"/>
  <c r="I215" i="10"/>
  <c r="H215" i="10"/>
  <c r="J214" i="10"/>
  <c r="M210" i="10"/>
  <c r="J210" i="10"/>
  <c r="M209" i="10"/>
  <c r="J209" i="10"/>
  <c r="M207" i="10"/>
  <c r="J207" i="10"/>
  <c r="J206" i="10"/>
  <c r="M205" i="10"/>
  <c r="J205" i="10"/>
  <c r="M202" i="10"/>
  <c r="J202" i="10"/>
  <c r="M201" i="10"/>
  <c r="J201" i="10"/>
  <c r="M199" i="10"/>
  <c r="J199" i="10"/>
  <c r="M196" i="10"/>
  <c r="J196" i="10"/>
  <c r="G78" i="10"/>
  <c r="G80" i="10" s="1"/>
  <c r="G72" i="10"/>
  <c r="G63" i="10"/>
  <c r="L55" i="10"/>
  <c r="L53" i="10"/>
  <c r="L51" i="10"/>
  <c r="L50" i="10"/>
  <c r="L48" i="10"/>
  <c r="L45" i="10"/>
  <c r="L41" i="10"/>
  <c r="L37" i="10"/>
  <c r="L33" i="10"/>
  <c r="I215" i="9"/>
  <c r="H215" i="9"/>
  <c r="J215" i="9" s="1"/>
  <c r="J214" i="9"/>
  <c r="J212" i="9"/>
  <c r="J210" i="9"/>
  <c r="J209" i="9"/>
  <c r="J207" i="9"/>
  <c r="J206" i="9"/>
  <c r="J205" i="9"/>
  <c r="J203" i="9"/>
  <c r="J202" i="9"/>
  <c r="J201" i="9"/>
  <c r="J199" i="9"/>
  <c r="J196" i="9"/>
  <c r="G80" i="9"/>
  <c r="G72" i="9"/>
  <c r="H83" i="9" s="1"/>
  <c r="G63" i="9"/>
  <c r="L215" i="8"/>
  <c r="K215" i="8"/>
  <c r="I215" i="8"/>
  <c r="H215" i="8"/>
  <c r="J215" i="8" s="1"/>
  <c r="M209" i="8"/>
  <c r="J209" i="8"/>
  <c r="M207" i="8"/>
  <c r="J207" i="8"/>
  <c r="M206" i="8"/>
  <c r="J206" i="8"/>
  <c r="J205" i="8"/>
  <c r="M202" i="8"/>
  <c r="J202" i="8"/>
  <c r="M196" i="8"/>
  <c r="J196" i="8"/>
  <c r="H82" i="8"/>
  <c r="G80" i="8"/>
  <c r="G72" i="8"/>
  <c r="G63" i="8"/>
  <c r="L54" i="8"/>
  <c r="L50" i="8"/>
  <c r="L48" i="8"/>
  <c r="L46" i="8"/>
  <c r="L45" i="8"/>
  <c r="L41" i="8"/>
  <c r="L37" i="8"/>
  <c r="L33" i="8"/>
  <c r="L215" i="7"/>
  <c r="K215" i="7"/>
  <c r="I215" i="7"/>
  <c r="H215" i="7"/>
  <c r="J215" i="7" s="1"/>
  <c r="M212" i="7"/>
  <c r="J212" i="7"/>
  <c r="M209" i="7"/>
  <c r="J209" i="7"/>
  <c r="M207" i="7"/>
  <c r="J207" i="7"/>
  <c r="M197" i="7"/>
  <c r="J197" i="7"/>
  <c r="H83" i="7"/>
  <c r="G80" i="7"/>
  <c r="G72" i="7"/>
  <c r="H82" i="7" s="1"/>
  <c r="G63" i="7"/>
  <c r="L53" i="7"/>
  <c r="L50" i="7"/>
  <c r="L48" i="7"/>
  <c r="L34" i="7"/>
  <c r="I215" i="6"/>
  <c r="J215" i="6" s="1"/>
  <c r="H215" i="6"/>
  <c r="J213" i="6"/>
  <c r="J212" i="6"/>
  <c r="J210" i="6"/>
  <c r="J209" i="6"/>
  <c r="J207" i="6"/>
  <c r="J205" i="6"/>
  <c r="J203" i="6"/>
  <c r="J202" i="6"/>
  <c r="J199" i="6"/>
  <c r="J196" i="6"/>
  <c r="G80" i="6"/>
  <c r="G72" i="6"/>
  <c r="H83" i="6" s="1"/>
  <c r="G63" i="6"/>
  <c r="L55" i="6"/>
  <c r="L54" i="6"/>
  <c r="L51" i="6"/>
  <c r="L50" i="6"/>
  <c r="L48" i="6"/>
  <c r="L45" i="6"/>
  <c r="L42" i="6"/>
  <c r="L41" i="6"/>
  <c r="L34" i="6"/>
  <c r="J215" i="36" l="1"/>
  <c r="H84" i="15"/>
  <c r="H82" i="16"/>
  <c r="H83" i="16"/>
  <c r="H82" i="28"/>
  <c r="J215" i="32"/>
  <c r="H84" i="39"/>
  <c r="M215" i="10"/>
  <c r="M215" i="11"/>
  <c r="J215" i="12"/>
  <c r="J215" i="17"/>
  <c r="H82" i="19"/>
  <c r="M215" i="19"/>
  <c r="L41" i="20"/>
  <c r="L50" i="20"/>
  <c r="M199" i="25"/>
  <c r="M209" i="25"/>
  <c r="H84" i="26"/>
  <c r="H83" i="29"/>
  <c r="J215" i="31"/>
  <c r="H82" i="32"/>
  <c r="J215" i="38"/>
  <c r="H84" i="19"/>
  <c r="H82" i="26"/>
  <c r="H82" i="27"/>
  <c r="G72" i="33"/>
  <c r="M215" i="39"/>
  <c r="H84" i="40"/>
  <c r="H84" i="8"/>
  <c r="H82" i="9"/>
  <c r="J215" i="10"/>
  <c r="H84" i="13"/>
  <c r="M215" i="13"/>
  <c r="H82" i="14"/>
  <c r="H82" i="15"/>
  <c r="J215" i="15"/>
  <c r="H82" i="17"/>
  <c r="L42" i="20"/>
  <c r="L48" i="20"/>
  <c r="H82" i="21"/>
  <c r="H83" i="22"/>
  <c r="M215" i="22"/>
  <c r="L215" i="25"/>
  <c r="M206" i="25"/>
  <c r="H83" i="26"/>
  <c r="H84" i="30"/>
  <c r="H84" i="31"/>
  <c r="M215" i="33"/>
  <c r="J215" i="37"/>
  <c r="H82" i="39"/>
  <c r="M215" i="40"/>
  <c r="M215" i="7"/>
  <c r="M215" i="8"/>
  <c r="H83" i="15"/>
  <c r="H84" i="20"/>
  <c r="G80" i="24"/>
  <c r="M202" i="25"/>
  <c r="H84" i="27"/>
  <c r="M215" i="29"/>
  <c r="M215" i="31"/>
  <c r="M215" i="32"/>
  <c r="H84" i="36"/>
  <c r="H82" i="38"/>
  <c r="M215" i="41"/>
  <c r="H84" i="41"/>
  <c r="L43" i="20"/>
  <c r="H84" i="28"/>
  <c r="H82" i="41"/>
  <c r="H83" i="41"/>
  <c r="H83" i="39"/>
  <c r="H84" i="38"/>
  <c r="H84" i="37"/>
  <c r="H82" i="37"/>
  <c r="H82" i="36"/>
  <c r="H83" i="36"/>
  <c r="H84" i="34"/>
  <c r="H82" i="34"/>
  <c r="H84" i="32"/>
  <c r="H83" i="31"/>
  <c r="H82" i="30"/>
  <c r="H83" i="30"/>
  <c r="H84" i="29"/>
  <c r="H83" i="28"/>
  <c r="K215" i="25"/>
  <c r="M215" i="25" s="1"/>
  <c r="G72" i="25"/>
  <c r="H82" i="24"/>
  <c r="H83" i="24"/>
  <c r="H84" i="24"/>
  <c r="H84" i="22"/>
  <c r="H84" i="21"/>
  <c r="H83" i="20"/>
  <c r="M215" i="18"/>
  <c r="H82" i="18"/>
  <c r="H84" i="18"/>
  <c r="H84" i="17"/>
  <c r="H83" i="14"/>
  <c r="H82" i="13"/>
  <c r="H83" i="13"/>
  <c r="G72" i="11"/>
  <c r="H84" i="10"/>
  <c r="H82" i="10"/>
  <c r="H83" i="10"/>
  <c r="H83" i="8"/>
  <c r="H84" i="7"/>
  <c r="H84" i="6"/>
  <c r="H82" i="6"/>
  <c r="H84" i="33" l="1"/>
  <c r="H82" i="33"/>
  <c r="H83" i="33"/>
  <c r="H84" i="25"/>
  <c r="H82" i="25"/>
  <c r="H83" i="25"/>
  <c r="H82" i="11"/>
  <c r="H84" i="11"/>
  <c r="H83" i="11"/>
  <c r="G80" i="5" l="1"/>
  <c r="G72" i="5"/>
  <c r="G63" i="5"/>
  <c r="H82" i="5" l="1"/>
  <c r="H23" i="1"/>
  <c r="H26" i="1"/>
  <c r="H28" i="1" l="1"/>
  <c r="H27" i="1"/>
  <c r="H31" i="1" l="1"/>
  <c r="H22" i="1"/>
  <c r="H21" i="1"/>
  <c r="G20" i="1"/>
  <c r="F20" i="1"/>
  <c r="E20" i="1"/>
  <c r="H18" i="1"/>
  <c r="H17" i="1"/>
  <c r="H16" i="1"/>
  <c r="H15" i="1"/>
  <c r="H14" i="1"/>
  <c r="H13" i="1"/>
  <c r="H12" i="1"/>
  <c r="H11" i="1"/>
  <c r="H10" i="1"/>
  <c r="H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MR ERNEST</author>
  </authors>
  <commentList>
    <comment ref="O74" authorId="0" shapeId="0" xr:uid="{AD0B0CAB-9888-4C2D-88FB-9C0CF9F07785}">
      <text>
        <r>
          <rPr>
            <b/>
            <sz val="9"/>
            <color indexed="81"/>
            <rFont val="Tahoma"/>
            <family val="2"/>
          </rPr>
          <t>MR ERNEST:</t>
        </r>
        <r>
          <rPr>
            <sz val="9"/>
            <color indexed="81"/>
            <rFont val="Tahoma"/>
            <family val="2"/>
          </rPr>
          <t xml:space="preserve">
Donnees de Pipeline et du TAC 2017</t>
        </r>
      </text>
    </comment>
    <comment ref="P74" authorId="0" shapeId="0" xr:uid="{59508A67-B70B-43FD-80FF-6D1F253CE808}">
      <text>
        <r>
          <rPr>
            <b/>
            <sz val="9"/>
            <color indexed="81"/>
            <rFont val="Tahoma"/>
            <family val="2"/>
          </rPr>
          <t>MR ERNEST:</t>
        </r>
        <r>
          <rPr>
            <sz val="9"/>
            <color indexed="81"/>
            <rFont val="Tahoma"/>
            <family val="2"/>
          </rPr>
          <t xml:space="preserve">
Donnees de Pipeline et du TAC 2017</t>
        </r>
      </text>
    </comment>
    <comment ref="O191" authorId="0" shapeId="0" xr:uid="{9ED1646B-E643-4B5A-8A9B-09F157A688A9}">
      <text>
        <r>
          <rPr>
            <b/>
            <sz val="9"/>
            <color indexed="81"/>
            <rFont val="Tahoma"/>
            <family val="2"/>
          </rPr>
          <t>MR ERNEST:</t>
        </r>
        <r>
          <rPr>
            <sz val="9"/>
            <color indexed="81"/>
            <rFont val="Tahoma"/>
            <family val="2"/>
          </rPr>
          <t xml:space="preserve">
Le Burkina est membre du partenariat de Lonres 2012 sur l'initiative 2020. et aussi membre du Partenaria de Ouagadougou en 2014.</t>
        </r>
      </text>
    </comment>
    <comment ref="P191" authorId="0" shapeId="0" xr:uid="{CAF65FFE-2429-40A5-9183-9DC872F4EC00}">
      <text>
        <r>
          <rPr>
            <b/>
            <sz val="9"/>
            <color indexed="81"/>
            <rFont val="Tahoma"/>
            <family val="2"/>
          </rPr>
          <t>MR ERNEST:</t>
        </r>
        <r>
          <rPr>
            <sz val="9"/>
            <color indexed="81"/>
            <rFont val="Tahoma"/>
            <family val="2"/>
          </rPr>
          <t xml:space="preserve">
Le Burkina est membre du partenariat de Lonres 2012 sur l'initiative 2020. et aussi membre du Partenaria de Ouagadougou en 2014.</t>
        </r>
      </text>
    </comment>
    <comment ref="O193" authorId="0" shapeId="0" xr:uid="{AA40155B-B64C-4C1A-86A9-1C4316527BC5}">
      <text>
        <r>
          <rPr>
            <b/>
            <sz val="9"/>
            <color indexed="81"/>
            <rFont val="Tahoma"/>
            <family val="2"/>
          </rPr>
          <t>MR ERNEST:</t>
        </r>
        <r>
          <rPr>
            <sz val="9"/>
            <color indexed="81"/>
            <rFont val="Tahoma"/>
            <family val="2"/>
          </rPr>
          <t xml:space="preserve">
RAPPORT ANNUEL 2016 
SUR LA DISPONIBILITE DES METHODES CONTRACEPTIVES MODERNES ET DES MEDICAMENTS VITAUX DE SANTE MATERNELLE DANS LES POINTS DE PRESTATIONS DE SERVICES AU BURKINA FASO
</t>
        </r>
      </text>
    </comment>
    <comment ref="P193" authorId="0" shapeId="0" xr:uid="{E62480BB-53AA-460D-8A10-57F3624A80A4}">
      <text>
        <r>
          <rPr>
            <b/>
            <sz val="9"/>
            <color indexed="81"/>
            <rFont val="Tahoma"/>
            <family val="2"/>
          </rPr>
          <t>MR ERNEST:</t>
        </r>
        <r>
          <rPr>
            <sz val="9"/>
            <color indexed="81"/>
            <rFont val="Tahoma"/>
            <family val="2"/>
          </rPr>
          <t xml:space="preserve">
RAPPORT ANNUEL 2016 
SUR LA DISPONIBILITE DES METHODES CONTRACEPTIVES MODERNES ET DES MEDICAMENTS VITAUX DE SANTE MATERNELLE DANS LES POINTS DE PRESTATIONS DE SERVICES AU BURKINA FASO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L153" authorId="0" shapeId="0" xr:uid="{541AA18B-2D6D-47FF-B298-11F3E4DB487F}">
      <text>
        <r>
          <rPr>
            <b/>
            <sz val="9"/>
            <color indexed="81"/>
            <rFont val="Tahoma"/>
            <family val="2"/>
          </rPr>
          <t>MAX:</t>
        </r>
        <r>
          <rPr>
            <sz val="9"/>
            <color indexed="81"/>
            <rFont val="Tahoma"/>
            <family val="2"/>
          </rPr>
          <t xml:space="preserve">
This was an error. We revise and put "no" instead of "Yes".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J40" authorId="0" shapeId="0" xr:uid="{FE9ADF4C-8473-4EB9-83C0-FA1584EB7DF9}">
      <text>
        <r>
          <rPr>
            <sz val="9"/>
            <color indexed="81"/>
            <rFont val="Tahoma"/>
            <family val="2"/>
          </rPr>
          <t xml:space="preserve">Il n'y avait pas de consommation antérieure de sayana press. Les prévisions ont été faites sur la base des consommations antérieurs de dépo-provera.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P74" authorId="0" shapeId="0" xr:uid="{E41316A1-5977-4501-95B9-AEAB882BBA05}">
      <text>
        <r>
          <rPr>
            <b/>
            <sz val="9"/>
            <color indexed="81"/>
            <rFont val="Tahoma"/>
            <family val="2"/>
          </rPr>
          <t>Suzanne Gold:</t>
        </r>
        <r>
          <rPr>
            <sz val="9"/>
            <color indexed="81"/>
            <rFont val="Tahoma"/>
            <family val="2"/>
          </rPr>
          <t xml:space="preserve">
ARTMIS for USAID donations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 Kisia</author>
  </authors>
  <commentList>
    <comment ref="O169" authorId="0" shapeId="0" xr:uid="{982D2288-E111-4A73-AB63-2A749738EF21}">
      <text>
        <r>
          <rPr>
            <b/>
            <sz val="9"/>
            <color indexed="81"/>
            <rFont val="Tahoma"/>
            <family val="2"/>
          </rPr>
          <t>Paul Kisia:</t>
        </r>
        <r>
          <rPr>
            <sz val="9"/>
            <color indexed="81"/>
            <rFont val="Tahoma"/>
            <family val="2"/>
          </rPr>
          <t xml:space="preserve">
PMA 2015/ Kenya R3 report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Jean Frederic RANDRIAMILANTO</author>
  </authors>
  <commentList>
    <comment ref="O169" authorId="0" shapeId="0" xr:uid="{821E0774-C316-4BC1-A393-C339D59AD805}">
      <text>
        <r>
          <rPr>
            <sz val="9"/>
            <color indexed="81"/>
            <rFont val="Tahoma"/>
            <family val="2"/>
          </rPr>
          <t>Source: Enquete de suivi des OMD avec INSTAT Madagascar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Suzanne Gold</author>
  </authors>
  <commentList>
    <comment ref="J26" authorId="0" shapeId="0" xr:uid="{B2C0A34D-D3CA-4527-9D96-529659D18287}">
      <text>
        <r>
          <rPr>
            <b/>
            <sz val="9"/>
            <color indexed="81"/>
            <rFont val="Tahoma"/>
            <family val="2"/>
          </rPr>
          <t>User:</t>
        </r>
        <r>
          <rPr>
            <sz val="9"/>
            <color indexed="81"/>
            <rFont val="Tahoma"/>
            <family val="2"/>
          </rPr>
          <t xml:space="preserve">
Source is 2017 quantification report</t>
        </r>
      </text>
    </comment>
    <comment ref="P74" authorId="1" shapeId="0" xr:uid="{843052DF-1A77-4659-A379-3DB30418D7C6}">
      <text>
        <r>
          <rPr>
            <b/>
            <sz val="9"/>
            <color indexed="81"/>
            <rFont val="Tahoma"/>
            <family val="2"/>
          </rPr>
          <t>ARTMIS for USAID donations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O169" authorId="0" shapeId="0" xr:uid="{B6D8A15F-490B-4B33-A19C-C66C3E30D84C}">
      <text>
        <r>
          <rPr>
            <sz val="9"/>
            <color indexed="81"/>
            <rFont val="Tahoma"/>
            <family val="2"/>
          </rPr>
          <t>DHS 2012-2013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Emerson Ribeiro</author>
  </authors>
  <commentList>
    <comment ref="G74" authorId="0" shapeId="0" xr:uid="{C8558981-E1A3-4364-BF49-F7682BA00C60}">
      <text>
        <r>
          <rPr>
            <b/>
            <sz val="9"/>
            <color indexed="81"/>
            <rFont val="Tahoma"/>
            <family val="2"/>
          </rPr>
          <t>Emerson Ribeiro:</t>
        </r>
        <r>
          <rPr>
            <sz val="9"/>
            <color indexed="81"/>
            <rFont val="Tahoma"/>
            <family val="2"/>
          </rPr>
          <t xml:space="preserve">
Updated to values of actual received commodities FY17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Connie Phuong</author>
    <author>Suzanne Gold</author>
  </authors>
  <commentList>
    <comment ref="O23" authorId="0" shapeId="0" xr:uid="{245942EC-D1C5-4959-8CDB-0801683F36AD}">
      <text>
        <r>
          <rPr>
            <sz val="9"/>
            <color indexed="81"/>
            <rFont val="Tahoma"/>
            <family val="2"/>
          </rPr>
          <t>interviews with FP program managers</t>
        </r>
      </text>
    </comment>
    <comment ref="O28" authorId="0" shapeId="0" xr:uid="{645DED6F-8772-4890-A54A-B5A88301011E}">
      <text>
        <r>
          <rPr>
            <sz val="9"/>
            <color indexed="81"/>
            <rFont val="Tahoma"/>
            <family val="2"/>
          </rPr>
          <t>Government Quantification Report</t>
        </r>
      </text>
    </comment>
    <comment ref="L31" authorId="0" shapeId="0" xr:uid="{BD27AE9A-1256-473A-A99E-74401C97698B}">
      <text>
        <r>
          <rPr>
            <sz val="9"/>
            <color indexed="81"/>
            <rFont val="Tahoma"/>
            <family val="2"/>
          </rPr>
          <t xml:space="preserve">The robust forecasting methodology which depend upon product characteristics is one of the factors contributing to forecast error.  Further, historical consumption is often constrained by budgets, to drive investment, qualitative forward-looking information is used more than on historical trends along with the burden of morbidity and mortality at the population level. Similarly, another major challenge is that the budget allocation in ministry of finance instead of ministry of health. Hence, the forecasted quantity is not procured due to budget constraints. In the past, there has been procurement delays due to internal issues such as Commission for the Investigation of Abuse of Authority which slowed down the procurements. Importantly, quantification has not been institutionalized at the district/regional (provincial) levels. Often it is guided by the available budgets and follows a top down approach that it is not demand driven.
Data quality issues at the SDP level and data time lag also contribute to the forecast error as well.
</t>
        </r>
      </text>
    </comment>
    <comment ref="O58" authorId="0" shapeId="0" xr:uid="{CFAC547B-0439-48C0-ACA2-99FF5F26F20C}">
      <text>
        <r>
          <rPr>
            <sz val="9"/>
            <color indexed="81"/>
            <rFont val="Tahoma"/>
            <family val="2"/>
          </rPr>
          <t>Government Annual procurement plan and key informant interviews with procurement/logistics unit</t>
        </r>
      </text>
    </comment>
    <comment ref="P74" authorId="1" shapeId="0" xr:uid="{5A9DD296-55A1-4C59-AF94-B8030A0B90B8}">
      <text>
        <r>
          <rPr>
            <sz val="9"/>
            <color indexed="81"/>
            <rFont val="Tahoma"/>
            <family val="2"/>
          </rPr>
          <t>ARTMIS (USAID donations)</t>
        </r>
      </text>
    </comment>
    <comment ref="O83" authorId="0" shapeId="0" xr:uid="{F423C844-B1F0-4ED4-8BBF-1CD3D7FE461F}">
      <text>
        <r>
          <rPr>
            <sz val="9"/>
            <color indexed="81"/>
            <rFont val="Tahoma"/>
            <family val="2"/>
          </rPr>
          <t>key informant interviews with procurement/logistics unit</t>
        </r>
      </text>
    </comment>
    <comment ref="O98" authorId="0" shapeId="0" xr:uid="{D5B4D37E-7825-4478-8EC3-F0BB4C948438}">
      <text>
        <r>
          <rPr>
            <sz val="9"/>
            <color indexed="81"/>
            <rFont val="Tahoma"/>
            <family val="2"/>
          </rPr>
          <t>interviews with FP program managers</t>
        </r>
      </text>
    </comment>
    <comment ref="O128" authorId="0" shapeId="0" xr:uid="{18964412-F602-48D6-898A-D5799169909E}">
      <text>
        <r>
          <rPr>
            <sz val="9"/>
            <color indexed="81"/>
            <rFont val="Tahoma"/>
            <family val="2"/>
          </rPr>
          <t>interviews with FP program managers</t>
        </r>
      </text>
    </comment>
    <comment ref="O131" authorId="0" shapeId="0" xr:uid="{C5755195-DF66-446D-8B5A-914A225AF103}">
      <text>
        <r>
          <rPr>
            <sz val="9"/>
            <color indexed="81"/>
            <rFont val="Tahoma"/>
            <family val="2"/>
          </rPr>
          <t>interviews with FP program managers</t>
        </r>
      </text>
    </comment>
    <comment ref="O133" authorId="0" shapeId="0" xr:uid="{285175BC-2CD1-46D4-BAFB-7A0FA3ABDF57}">
      <text>
        <r>
          <rPr>
            <sz val="9"/>
            <color indexed="81"/>
            <rFont val="Tahoma"/>
            <family val="2"/>
          </rPr>
          <t>interviews with FP program managers</t>
        </r>
      </text>
    </comment>
    <comment ref="O160" authorId="0" shapeId="0" xr:uid="{7AE7A4AB-408B-4B8A-A8AC-5B22329EFF48}">
      <text>
        <r>
          <rPr>
            <sz val="9"/>
            <color indexed="81"/>
            <rFont val="Tahoma"/>
            <family val="2"/>
          </rPr>
          <t xml:space="preserve">key informant interviews </t>
        </r>
      </text>
    </comment>
    <comment ref="O165" authorId="0" shapeId="0" xr:uid="{5CD61663-E38E-462A-8B3B-9EC997AE2306}">
      <text>
        <r>
          <rPr>
            <sz val="9"/>
            <color indexed="81"/>
            <rFont val="Tahoma"/>
            <family val="2"/>
          </rPr>
          <t xml:space="preserve">key informant interviews </t>
        </r>
      </text>
    </comment>
    <comment ref="O167" authorId="0" shapeId="0" xr:uid="{60677CDA-2757-41FE-8DD2-BE91301E4256}">
      <text>
        <r>
          <rPr>
            <sz val="9"/>
            <color indexed="81"/>
            <rFont val="Tahoma"/>
            <family val="2"/>
          </rPr>
          <t xml:space="preserve">key informant interviews </t>
        </r>
      </text>
    </comment>
    <comment ref="O228" authorId="0" shapeId="0" xr:uid="{987758F3-7969-4D6E-8C61-A311794F51B2}">
      <text>
        <r>
          <rPr>
            <sz val="9"/>
            <color indexed="81"/>
            <rFont val="Tahoma"/>
            <family val="2"/>
          </rPr>
          <t>interviews with FP program managers</t>
        </r>
      </text>
    </comment>
    <comment ref="O229" authorId="0" shapeId="0" xr:uid="{DCC51E1D-1B08-4992-B668-8AB5FBBF47B4}">
      <text>
        <r>
          <rPr>
            <sz val="9"/>
            <color indexed="81"/>
            <rFont val="Tahoma"/>
            <family val="2"/>
          </rPr>
          <t>interviews with FP program managers</t>
        </r>
      </text>
    </comment>
    <comment ref="O235" authorId="0" shapeId="0" xr:uid="{7A6E891F-4299-4040-956F-642ED476AE10}">
      <text>
        <r>
          <rPr>
            <sz val="9"/>
            <color indexed="81"/>
            <rFont val="Tahoma"/>
            <family val="2"/>
          </rPr>
          <t>interviews with FP program managers</t>
        </r>
      </text>
    </comment>
    <comment ref="O237" authorId="0" shapeId="0" xr:uid="{12826FB9-BC91-4CA2-B646-0B21FD3762A6}">
      <text>
        <r>
          <rPr>
            <sz val="9"/>
            <color indexed="81"/>
            <rFont val="Tahoma"/>
            <family val="2"/>
          </rPr>
          <t>Product Registration document of the Department of Drug Administration (DDA), MoH, GoN</t>
        </r>
      </text>
    </comment>
    <comment ref="O238" authorId="0" shapeId="0" xr:uid="{D1108502-A0F9-4AC1-B386-3787A2CDD3A2}">
      <text>
        <r>
          <rPr>
            <sz val="9"/>
            <color indexed="81"/>
            <rFont val="Tahoma"/>
            <family val="2"/>
          </rPr>
          <t>interviews with FP program managers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Suzanne Gold</author>
    <author>PSM FO Pak</author>
  </authors>
  <commentList>
    <comment ref="H194" authorId="0" shapeId="0" xr:uid="{F2B0B197-7498-4E81-A8E0-019F7FA86C1C}">
      <text>
        <r>
          <rPr>
            <sz val="9"/>
            <color indexed="81"/>
            <rFont val="Tahoma"/>
            <family val="2"/>
          </rPr>
          <t>Stockouts are defined as less than 5 months of stock.</t>
        </r>
      </text>
    </comment>
    <comment ref="I196" authorId="1" shapeId="0" xr:uid="{636AC6B4-248C-4372-BE3F-09A4EB07593D}">
      <text>
        <r>
          <rPr>
            <b/>
            <sz val="9"/>
            <color indexed="81"/>
            <rFont val="Tahoma"/>
            <family val="2"/>
          </rPr>
          <t>PSM FO Pak:</t>
        </r>
        <r>
          <rPr>
            <sz val="9"/>
            <color indexed="81"/>
            <rFont val="Tahoma"/>
            <family val="2"/>
          </rPr>
          <t xml:space="preserve">
Pakistan is comprised of four regions and four provinces: iPunjab, Sindh, KPK, Balochistan, ICT, AJK, GB and FATA. We took the sum of the regions and provinces as the denominator and multplied it by 13 months (i.e., August 2016 to August 2017) to caluclate the stockout rate for 13 months. The denominator comes out to be 104.</t>
        </r>
      </text>
    </comment>
    <comment ref="I207" authorId="0" shapeId="0" xr:uid="{C2C09895-DBF0-4260-9EF3-C8E0AB9DDA2C}">
      <text>
        <r>
          <rPr>
            <b/>
            <sz val="9"/>
            <color indexed="81"/>
            <rFont val="Tahoma"/>
            <family val="2"/>
          </rPr>
          <t>Suzanne Gold:</t>
        </r>
        <r>
          <rPr>
            <sz val="9"/>
            <color indexed="81"/>
            <rFont val="Tahoma"/>
            <family val="2"/>
          </rPr>
          <t xml:space="preserve">
Includes copper IUD as well as the multiload IUD and safeload IUD</t>
        </r>
      </text>
    </comment>
  </commentList>
</comments>
</file>

<file path=xl/sharedStrings.xml><?xml version="1.0" encoding="utf-8"?>
<sst xmlns="http://schemas.openxmlformats.org/spreadsheetml/2006/main" count="36735" uniqueCount="3121">
  <si>
    <t>Contraceptive Security (CS) Indicators Survey, 2017</t>
  </si>
  <si>
    <t>Country:</t>
  </si>
  <si>
    <t>Pakistan</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</si>
  <si>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</si>
  <si>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</si>
  <si>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All countries</t>
  </si>
  <si>
    <t>Afghanistan</t>
  </si>
  <si>
    <t>Angola</t>
  </si>
  <si>
    <t>Armenia</t>
  </si>
  <si>
    <t>Bangladesh</t>
  </si>
  <si>
    <t>Benin</t>
  </si>
  <si>
    <t>Burkina Faso</t>
  </si>
  <si>
    <t>Burundi</t>
  </si>
  <si>
    <t>Cameroon</t>
  </si>
  <si>
    <t>Cape Verde</t>
  </si>
  <si>
    <t>Cote d'Ivoire</t>
  </si>
  <si>
    <t>Dominican Republic</t>
  </si>
  <si>
    <t>DRC</t>
  </si>
  <si>
    <t>El Salvador</t>
  </si>
  <si>
    <t>Ethiopia</t>
  </si>
  <si>
    <t>Ghana</t>
  </si>
  <si>
    <t>Guatemala</t>
  </si>
  <si>
    <t>Guinea</t>
  </si>
  <si>
    <t>Haiti</t>
  </si>
  <si>
    <t>India</t>
  </si>
  <si>
    <t>Kenya</t>
  </si>
  <si>
    <t>Madagascar</t>
  </si>
  <si>
    <t>Malawi</t>
  </si>
  <si>
    <t>Mali</t>
  </si>
  <si>
    <t>Mozambique</t>
  </si>
  <si>
    <t>Nepal</t>
  </si>
  <si>
    <t>Niger</t>
  </si>
  <si>
    <t>Nigeria</t>
  </si>
  <si>
    <t>Philippines</t>
  </si>
  <si>
    <t>Rwanda</t>
  </si>
  <si>
    <t>Senegal</t>
  </si>
  <si>
    <t>Tanzania</t>
  </si>
  <si>
    <t>Togo</t>
  </si>
  <si>
    <t>Uganda</t>
  </si>
  <si>
    <t>Zambia</t>
  </si>
  <si>
    <t>Zimbabwe</t>
  </si>
  <si>
    <t>A. Leadership and Coordination</t>
  </si>
  <si>
    <t>A1</t>
  </si>
  <si>
    <r>
      <rPr>
        <b/>
        <sz val="12"/>
        <color theme="1"/>
        <rFont val="Arial"/>
        <family val="2"/>
      </rPr>
      <t xml:space="preserve">Existence of a committee that works on contraceptive security
</t>
    </r>
    <r>
      <rPr>
        <sz val="12"/>
        <color theme="1"/>
        <rFont val="Arial"/>
        <family val="2"/>
      </rPr>
      <t xml:space="preserve">
</t>
    </r>
  </si>
  <si>
    <t>yes</t>
  </si>
  <si>
    <t>no</t>
  </si>
  <si>
    <t>A2</t>
  </si>
  <si>
    <r>
      <rPr>
        <b/>
        <sz val="12"/>
        <color theme="1"/>
        <rFont val="Arial"/>
        <family val="2"/>
      </rPr>
      <t>Participation in CS Committee by sector:</t>
    </r>
    <r>
      <rPr>
        <sz val="12"/>
        <color theme="1"/>
        <rFont val="Arial"/>
        <family val="2"/>
      </rPr>
      <t xml:space="preserve">
</t>
    </r>
  </si>
  <si>
    <t>Social marketing sector</t>
  </si>
  <si>
    <t>Yes</t>
  </si>
  <si>
    <t>No</t>
  </si>
  <si>
    <t>NGO sector</t>
  </si>
  <si>
    <t>Commercial sector</t>
  </si>
  <si>
    <t>Donor sector</t>
  </si>
  <si>
    <t>UN agencies</t>
  </si>
  <si>
    <t>Ministry of Health</t>
  </si>
  <si>
    <t>Central Medical Store/Central Warehouse</t>
  </si>
  <si>
    <t>Ministry of Finance/Ministry of Planning</t>
  </si>
  <si>
    <t>Unknown</t>
  </si>
  <si>
    <t>Other entities</t>
  </si>
  <si>
    <t>n/a</t>
  </si>
  <si>
    <t>A3</t>
  </si>
  <si>
    <r>
      <rPr>
        <b/>
        <sz val="12"/>
        <color theme="1"/>
        <rFont val="Arial"/>
        <family val="2"/>
      </rPr>
      <t>Frequency of CS committee meetings in the past year</t>
    </r>
    <r>
      <rPr>
        <sz val="12"/>
        <color theme="1"/>
        <rFont val="Arial"/>
        <family val="2"/>
      </rPr>
      <t xml:space="preserve">
</t>
    </r>
  </si>
  <si>
    <t>1-2 times</t>
  </si>
  <si>
    <t>3-5 times</t>
  </si>
  <si>
    <t>6 or more times</t>
  </si>
  <si>
    <t>(see results on the left)</t>
  </si>
  <si>
    <t>A4</t>
  </si>
  <si>
    <t xml:space="preserve">CS committee developed/started development on policies, procedures, and/or action plans         </t>
  </si>
  <si>
    <t>A4a</t>
  </si>
  <si>
    <r>
      <t xml:space="preserve">CS committee adheres to policies and procedures, implements action plans, and/or follows up on and addresses issues raised 
</t>
    </r>
    <r>
      <rPr>
        <b/>
        <i/>
        <sz val="10"/>
        <color theme="1"/>
        <rFont val="Arial"/>
        <family val="2"/>
      </rPr>
      <t>(For those countries where these were developed, started, or implemented)</t>
    </r>
  </si>
  <si>
    <t>N/A</t>
  </si>
  <si>
    <t>A5</t>
  </si>
  <si>
    <t>Is there a Contraceptive Security "champion"? 
Someone who consistently brings up and advocates for contraceptive supplies</t>
  </si>
  <si>
    <t>A5a</t>
  </si>
  <si>
    <t>Who is the Contraceptive Security "champion"? (Organization)</t>
  </si>
  <si>
    <t xml:space="preserve">National Directorate of Public Health/ Reproductive Health Department </t>
  </si>
  <si>
    <t>Directorate General of Family Planning</t>
  </si>
  <si>
    <t>UNFPA</t>
  </si>
  <si>
    <t>Wife of the Prime Minister</t>
  </si>
  <si>
    <t>National Reproductive Health Program (PNSR)</t>
  </si>
  <si>
    <t>Ministry of Health (Department of Family Health) and UNFPA</t>
  </si>
  <si>
    <t xml:space="preserve">Ministry of Health and Social Security 
</t>
  </si>
  <si>
    <t>National Program for Maternal and Child Health</t>
  </si>
  <si>
    <t>Ministry of Health (Division of Maternal, Child, and Adolescent Health)</t>
  </si>
  <si>
    <t>UNFPA and Tulane University</t>
  </si>
  <si>
    <t>Ministry of Public Health (MINSAL)</t>
  </si>
  <si>
    <t>Federal Ministry of Health</t>
  </si>
  <si>
    <t xml:space="preserve">Family Health Division </t>
  </si>
  <si>
    <t>Logistics Management Unit/National Directorate of Pharmacy and Medicines</t>
  </si>
  <si>
    <t>The Family Planning Division, Ministry of Health and Family Welfare</t>
  </si>
  <si>
    <t>USAID, UNFPA</t>
  </si>
  <si>
    <t xml:space="preserve">Family Health Department </t>
  </si>
  <si>
    <t>Population &amp; Health departments of Punjab, Sindh, Khyber Pakhtunkhwa</t>
  </si>
  <si>
    <t>House of Representatives /National Government</t>
  </si>
  <si>
    <t>Family Planning Program/Unit for the Promotion of Civil Society (beginning this year)</t>
  </si>
  <si>
    <t>Reproductive and Child Health Unit</t>
  </si>
  <si>
    <t xml:space="preserve">UNFPA-Togo </t>
  </si>
  <si>
    <t xml:space="preserve">Uganda Family Planning Consortium </t>
  </si>
  <si>
    <t xml:space="preserve">Zimbabwe National Family Planning Council </t>
  </si>
  <si>
    <t>B. Finance and Procurement (Capital)</t>
  </si>
  <si>
    <t>B1</t>
  </si>
  <si>
    <r>
      <rPr>
        <b/>
        <sz val="12"/>
        <rFont val="Arial"/>
        <family val="2"/>
      </rPr>
      <t>Were government funds allocated for contraceptives in the most recent fiscal year?</t>
    </r>
    <r>
      <rPr>
        <sz val="12"/>
        <rFont val="Arial"/>
        <family val="2"/>
      </rPr>
      <t xml:space="preserve">
</t>
    </r>
    <r>
      <rPr>
        <i/>
        <sz val="10"/>
        <rFont val="Arial"/>
        <family val="2"/>
      </rPr>
      <t xml:space="preserve">(Government funds include internally generated funds, basket funds, World Bank credits or loans, and other funds donors gave to the government for their use. The period of the most recently completed fiscal year differs from country to country.) </t>
    </r>
  </si>
  <si>
    <t>B2</t>
  </si>
  <si>
    <t>Existence of a government budget line specifically for the procurement of contraceptives</t>
  </si>
  <si>
    <t>B3</t>
  </si>
  <si>
    <r>
      <rPr>
        <b/>
        <sz val="12"/>
        <color theme="1"/>
        <rFont val="Arial"/>
        <family val="2"/>
      </rPr>
      <t>Were government funds spent to procure contraceptives in the most recent fiscal year?</t>
    </r>
    <r>
      <rPr>
        <sz val="12"/>
        <color theme="1"/>
        <rFont val="Arial"/>
        <family val="2"/>
      </rPr>
      <t xml:space="preserve">
</t>
    </r>
    <r>
      <rPr>
        <i/>
        <sz val="10"/>
        <color theme="1"/>
        <rFont val="Arial"/>
        <family val="2"/>
      </rPr>
      <t>(Government funds include internally generated funds, basket funds, World Bank credits or loans, and other funds donors gave to the government for their use. The period of the most recently completed fiscal year differs from country to country. Spent funds can include cases where the Ministry funded contraceptive supply for NGOs or social marketing.)</t>
    </r>
  </si>
  <si>
    <t>B4</t>
  </si>
  <si>
    <r>
      <rPr>
        <b/>
        <sz val="12"/>
        <color theme="1"/>
        <rFont val="Arial"/>
        <family val="2"/>
      </rPr>
      <t xml:space="preserve">Government share of total spending on contraceptive procurement for the public sector </t>
    </r>
    <r>
      <rPr>
        <sz val="12"/>
        <color theme="1"/>
        <rFont val="Arial"/>
        <family val="2"/>
      </rPr>
      <t xml:space="preserve">
</t>
    </r>
    <r>
      <rPr>
        <i/>
        <sz val="10"/>
        <color theme="1"/>
        <rFont val="Arial"/>
        <family val="2"/>
      </rPr>
      <t xml:space="preserve">(Government funds include internally generated funds, basket funds, World Bank credits or loans, and other funds donors gave to the government for their use. The period of the most recently completed fiscal year differs from country to country.) </t>
    </r>
  </si>
  <si>
    <t>B5</t>
  </si>
  <si>
    <r>
      <rPr>
        <b/>
        <sz val="12"/>
        <color theme="1"/>
        <rFont val="Arial"/>
        <family val="2"/>
      </rPr>
      <t>Percentage of quantified funding need for contraceptives covered by any funding source</t>
    </r>
    <r>
      <rPr>
        <sz val="12"/>
        <color theme="1"/>
        <rFont val="Arial"/>
        <family val="2"/>
      </rPr>
      <t xml:space="preserve">
</t>
    </r>
    <r>
      <rPr>
        <i/>
        <sz val="10"/>
        <color theme="1"/>
        <rFont val="Arial"/>
        <family val="2"/>
      </rPr>
      <t>(Compares the total forecasted need for contraceptives for the public sector in USD for the most recently complete fiscal year to the amount of government funding and donations actually spent/agreed to be delivered/or delivered for the same time period)</t>
    </r>
  </si>
  <si>
    <t>B6</t>
  </si>
  <si>
    <r>
      <t xml:space="preserve">Existance of a funding gap for public sector contraceptives in the last complete fiscal year
</t>
    </r>
    <r>
      <rPr>
        <i/>
        <sz val="10"/>
        <rFont val="Arial"/>
        <family val="2"/>
      </rPr>
      <t>(A funding gap is defined as the amount spent or donated from all sources falling short of the total estimated need)</t>
    </r>
  </si>
  <si>
    <t>B7</t>
  </si>
  <si>
    <t>Funding for contraceptives by source as a percentage of all funding</t>
  </si>
  <si>
    <t>Internal government funding</t>
  </si>
  <si>
    <t>Other government funding</t>
  </si>
  <si>
    <t>All government funding</t>
  </si>
  <si>
    <t>USAID</t>
  </si>
  <si>
    <t>U.N.</t>
  </si>
  <si>
    <t>Global Fund</t>
  </si>
  <si>
    <t>Other bilateral</t>
  </si>
  <si>
    <t>Other</t>
  </si>
  <si>
    <t>All donations</t>
  </si>
  <si>
    <t>C. Commodities</t>
  </si>
  <si>
    <t>C1.</t>
  </si>
  <si>
    <t>Method Mix by Sector</t>
  </si>
  <si>
    <t>Commercial Sector</t>
  </si>
  <si>
    <t>Combined Oral Contraceptive Pills</t>
  </si>
  <si>
    <t xml:space="preserve">Progestin-only Oral Contraceptive Pills </t>
  </si>
  <si>
    <t>Injectables</t>
  </si>
  <si>
    <t>Contraceptive Implants</t>
  </si>
  <si>
    <t>Intrauterine devices (IUDs)</t>
  </si>
  <si>
    <t>Male condoms</t>
  </si>
  <si>
    <t>Female condoms</t>
  </si>
  <si>
    <t>Emergency contraceptive pills</t>
  </si>
  <si>
    <t>Long-acting permanent method for males (vasectomy)</t>
  </si>
  <si>
    <t>Long-acting permanent method for females (tubal ligation)</t>
  </si>
  <si>
    <t>Contraceptive patches</t>
  </si>
  <si>
    <t xml:space="preserve">Vaginal contraceptive rings </t>
  </si>
  <si>
    <t xml:space="preserve">Calendar-based awareness methods </t>
  </si>
  <si>
    <t>Public Sector</t>
  </si>
  <si>
    <t>Contraceptive Patches</t>
  </si>
  <si>
    <t xml:space="preserve">Vaginal Contraceptive Rings </t>
  </si>
  <si>
    <t xml:space="preserve">Calendar-based Awareness Methods </t>
  </si>
  <si>
    <t>NGO Sector</t>
  </si>
  <si>
    <t>Social Marketing Sector</t>
  </si>
  <si>
    <t>D. Policy (Commitment)</t>
  </si>
  <si>
    <t>D1</t>
  </si>
  <si>
    <r>
      <rPr>
        <b/>
        <sz val="12"/>
        <rFont val="Arial"/>
        <family val="2"/>
      </rPr>
      <t>Existence of a contraceptive security or reproductive health commodity security strategy</t>
    </r>
    <r>
      <rPr>
        <sz val="12"/>
        <rFont val="Arial"/>
        <family val="2"/>
      </rPr>
      <t xml:space="preserve">
</t>
    </r>
  </si>
  <si>
    <t>D2</t>
  </si>
  <si>
    <r>
      <rPr>
        <b/>
        <sz val="12"/>
        <color theme="1"/>
        <rFont val="Arial"/>
        <family val="2"/>
      </rPr>
      <t>Existence of duties/import taxes/other fees on FP commodities</t>
    </r>
    <r>
      <rPr>
        <sz val="12"/>
        <color theme="1"/>
        <rFont val="Arial"/>
        <family val="2"/>
      </rPr>
      <t xml:space="preserve">
</t>
    </r>
    <r>
      <rPr>
        <i/>
        <sz val="10"/>
        <color theme="1"/>
        <rFont val="Arial"/>
        <family val="2"/>
      </rPr>
      <t>(Duties, import taxes, and other fees may apply to some or all family planning commodities in one or more of the following sectors: public, NGO, social marketing, commercial)</t>
    </r>
  </si>
  <si>
    <t>D3</t>
  </si>
  <si>
    <r>
      <rPr>
        <b/>
        <sz val="12"/>
        <color theme="1"/>
        <rFont val="Arial"/>
        <family val="2"/>
      </rPr>
      <t>Policies that hinder the private sector to provide contraceptives</t>
    </r>
    <r>
      <rPr>
        <sz val="12"/>
        <color theme="1"/>
        <rFont val="Arial"/>
        <family val="2"/>
      </rPr>
      <t xml:space="preserve">
</t>
    </r>
    <r>
      <rPr>
        <i/>
        <sz val="10"/>
        <color theme="1"/>
        <rFont val="Arial"/>
        <family val="2"/>
      </rPr>
      <t xml:space="preserve">(Private sector includes the commercial, NGO, and/or social marketing sector. Example of policies include price controls, distribution limitations, taxes/duties, and advertising bans, etc.)  </t>
    </r>
    <r>
      <rPr>
        <sz val="10"/>
        <color theme="1"/>
        <rFont val="Arial"/>
        <family val="2"/>
      </rPr>
      <t xml:space="preserve">
</t>
    </r>
  </si>
  <si>
    <t>Descriptions of hindering policies</t>
  </si>
  <si>
    <t>Private sector needs specific permission to import contraceptives</t>
  </si>
  <si>
    <t>Customs duties on contraceptive products</t>
  </si>
  <si>
    <t>Taxes and bureaucratic quality testing procedures</t>
  </si>
  <si>
    <t xml:space="preserve">NGOs pay taxes/customs duties on contraceptives (e.g. MSI, PSI) </t>
  </si>
  <si>
    <t>There is no significant barrier for the private sector. However, international NGOs need to seek exemptions for subsidized contraceptive marketing/ distribution for donated/in-kind contraceptive items. Additionally, the policy allowing only doctors to administer the first dose of injectables at a facility also hinders the ability of Lady Health Workers to distribute/administer the product.</t>
  </si>
  <si>
    <t>Regulated drugs (contraceptives included) are not allowed for mass media advertising.</t>
  </si>
  <si>
    <t>Private sector outlets can get free commodiites and then charge clients. There is little incentive for them to go into the business of family planning.</t>
  </si>
  <si>
    <t>D4</t>
  </si>
  <si>
    <r>
      <rPr>
        <b/>
        <sz val="12"/>
        <color theme="1"/>
        <rFont val="Arial"/>
        <family val="2"/>
      </rPr>
      <t>Policies that enable the private sector to provide contraceptives</t>
    </r>
    <r>
      <rPr>
        <sz val="12"/>
        <color theme="1"/>
        <rFont val="Arial"/>
        <family val="2"/>
      </rPr>
      <t xml:space="preserve">
</t>
    </r>
    <r>
      <rPr>
        <i/>
        <sz val="10"/>
        <color theme="1"/>
        <rFont val="Arial"/>
        <family val="2"/>
      </rPr>
      <t xml:space="preserve">(Private sector includes the commercial, NGO, and/or social marketing sector. Examples include: </t>
    </r>
    <r>
      <rPr>
        <i/>
        <sz val="10"/>
        <rFont val="Arial"/>
        <family val="2"/>
      </rPr>
      <t>policy reform,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</si>
  <si>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Descriptions of enabling policies</t>
  </si>
  <si>
    <t xml:space="preserve">Component 3, strategic area 3.6 of RMNCAH Strategy ("Integrating birth spacing and FP services into all levels of the private sector"). Additional details in survey.
</t>
  </si>
  <si>
    <t>Presidential decree 180/10 from August 18th.</t>
  </si>
  <si>
    <t>There is a policy that states IUDs and implants must be inserted by a trained paramedic and doctor in a clinical environment, respectively. Only doctors may provide implants. Trained field workers may provide injectables from the 2nd dose.</t>
  </si>
  <si>
    <t>The Reproductive Health Product Safety document does not restrict any sector and advocates for a partnership between the public and private sectors.</t>
  </si>
  <si>
    <t>Development of guidelines to facilitate the contribution of the private sector in the provision of FP services, e.g. Sayana Press, in pharmacies and private clinics</t>
  </si>
  <si>
    <t>The government allocates contraceptives to NGOs freely.</t>
  </si>
  <si>
    <t>Private alliances for delivery of services, and private sector supply mechanisms for contraceptive methods by medical prescription (pills and IUDs); 
Free sale of male condoms by the private sector</t>
  </si>
  <si>
    <t>The National Strategic Plan [for mothers and children]</t>
  </si>
  <si>
    <t>Accreditation, public-private partnerships, continuing education for suppliers</t>
  </si>
  <si>
    <t>Social marketing [organizations] work with private clinics and pharmacies.</t>
  </si>
  <si>
    <t xml:space="preserve">The private sector must meet requirements such as formalized organizations, presentation of operating permits and fiscal balances to obtain National Department of Medicines (DNM) permits for each of the products to be distributed commercially.   </t>
  </si>
  <si>
    <t>There is a public private partnership guideline/policy that ensures the ability of private sectors to provide contraceptives.</t>
  </si>
  <si>
    <t>The Ghana Health Service trains all private sector providers before they can start any provision of services.</t>
  </si>
  <si>
    <t xml:space="preserve">Private sector involvement in developing plans, training, outreach, and the Reproductive Health Commodity Security (SPSR) steering committee  </t>
  </si>
  <si>
    <t>The private sector was invited to participate in a "reflection on public-private partnerships" as part of the 2012-2022 health master plan, to encourage the private sector to provide contraceptive methods.</t>
  </si>
  <si>
    <t>In India Private sector is encouraged to provid eFamily Palnning services which include NGOs as well</t>
  </si>
  <si>
    <t>As part of the MOH's broad strategy to increase FP uptake and further increase mCPR, it works closely with both the public and private sectors (private hospitals, clinics, etc.), including providing FP commodities to private hospitals and clinics for free. This "market approach" is a core component of the FP Costed Implementation Plan. The GoK is currently engaging the national Health Insurance Scheme to expand coverage to FP services.</t>
  </si>
  <si>
    <t>Public/private alliances, training of private sector providers, social franchises, social marketing, government contracting of service delivery to NGOs and the private sector</t>
  </si>
  <si>
    <t>Article 8 of the Lahou Touré Law defines persons responsable for information as follows: "Any natural or legal person involved in the field of reproductive health has the obligation to bring to the attention of individuals and couples the advantages, risks, and level of effectiveness of all methods of birth regulation that it proposes to them ".</t>
  </si>
  <si>
    <t>The National Reproductive Health Commodity Security Strategy</t>
  </si>
  <si>
    <t>Agreements between the Government, NGOs, and associations</t>
  </si>
  <si>
    <t>National Population Policy, 2004</t>
  </si>
  <si>
    <t>1. High political will; 2. Exemption from all duties creates a conducive environment for producers like ZAFA and Schering and; 3. Over-the-counter availability</t>
  </si>
  <si>
    <t>The Responsible Parenthood and Reproductive Health (RPRH) Law recommends that both the private and public sectors provide access [to family planning services/ commodities].</t>
  </si>
  <si>
    <t xml:space="preserve">The existence of projects such as SHOPS plus, MSI, and Ademas, which intervene in the private sector. </t>
  </si>
  <si>
    <t xml:space="preserve">There is a public/private partnership framework policy that allows for Accredited Drug Dispensing Outlets (ADDOS) to provide FP services;
The government ensures the availability [of FP commodities], and ensures that NGOs, private for-profit institutions, and non-profit institutions comply with service agreements.
</t>
  </si>
  <si>
    <t>A private sector platform has been set up, which works with the Ministry of Health through the Division of Maternal and Infant Health and Family Planning (DSMIPF) to make contraceptives available in private health facilities. Also, the capacity of several NGOs has been built in contraceptive technology to enable them to make FP services available.</t>
  </si>
  <si>
    <t>[The existence of] provider networks and franchises, subsidies, social behaviour change communication, and public-private partnerships for health</t>
  </si>
  <si>
    <t>There are policies that allow commercial shops to sell RH commodities, provided they have acquired a license in accordance with local regulations. For instance, drug shops and private chemists/pharmacies are legally allowed to sell non-prescription drugs and prepackaged medicines. Also known as accredited drug dispensing outlets, these are often the first line of health care in urban and rural areas where health facilities are few or far between. Many drug shops sell FP methods over the counter (e.g. condoms and oral contraceptives, etc.). Drug shops offer opportunities to reach existing and new FP clients.</t>
  </si>
  <si>
    <t>Public private partnerships where the private sector receives subsdised or free contraceptives from donors; 
Social franchising for contraceptive service providers (e.g. PSZ Blue Star networking); 
Accreditation, training and contuining education for private sector service providers; 
Social marketing of FP commodities (e.g. by PSI)</t>
  </si>
  <si>
    <t>D5</t>
  </si>
  <si>
    <r>
      <rPr>
        <b/>
        <sz val="12"/>
        <color theme="1"/>
        <rFont val="Arial"/>
        <family val="2"/>
      </rPr>
      <t>Laws, regulations, and/or policies hindering access to FP services for sub-populations</t>
    </r>
    <r>
      <rPr>
        <sz val="12"/>
        <color theme="1"/>
        <rFont val="Arial"/>
        <family val="2"/>
      </rPr>
      <t xml:space="preserve">
</t>
    </r>
  </si>
  <si>
    <t>D5a</t>
  </si>
  <si>
    <t>Unmarried people</t>
  </si>
  <si>
    <t>D5b</t>
  </si>
  <si>
    <t>Young people</t>
  </si>
  <si>
    <t>D5c</t>
  </si>
  <si>
    <t>D6</t>
  </si>
  <si>
    <r>
      <t xml:space="preserve">Fees charged for public sector family planning clients
</t>
    </r>
    <r>
      <rPr>
        <i/>
        <sz val="10"/>
        <color theme="1"/>
        <rFont val="Arial"/>
        <family val="2"/>
      </rPr>
      <t>(Refers to official policy only. Includes countries where there are exemptions for people who cannot afford to pay.)</t>
    </r>
  </si>
  <si>
    <t>D6a</t>
  </si>
  <si>
    <t>Services</t>
  </si>
  <si>
    <t>D6b</t>
  </si>
  <si>
    <t>Commodities</t>
  </si>
  <si>
    <t>D6c</t>
  </si>
  <si>
    <r>
      <t xml:space="preserve">If fees are charged, are there exemptions for people who cannot afford to pay?
</t>
    </r>
    <r>
      <rPr>
        <i/>
        <sz val="10"/>
        <color theme="1"/>
        <rFont val="Arial"/>
        <family val="2"/>
      </rPr>
      <t>(Denominator is the number of countries where fees are charged for services and/or commodities for public sector FP clients)</t>
    </r>
  </si>
  <si>
    <t>D7</t>
  </si>
  <si>
    <t>Informal/unofficial/non-posted charges for public sector FP services and/or commodities</t>
  </si>
  <si>
    <t xml:space="preserve">D8 </t>
  </si>
  <si>
    <r>
      <rPr>
        <b/>
        <sz val="12"/>
        <color theme="1"/>
        <rFont val="Arial"/>
        <family val="2"/>
      </rPr>
      <t>Government health insurance covers public sector FP fees</t>
    </r>
    <r>
      <rPr>
        <sz val="12"/>
        <color theme="1"/>
        <rFont val="Arial"/>
        <family val="2"/>
      </rPr>
      <t xml:space="preserve">
</t>
    </r>
    <r>
      <rPr>
        <i/>
        <sz val="10"/>
        <color theme="1"/>
        <rFont val="Arial"/>
        <family val="2"/>
      </rPr>
      <t>(Denominator is the number of countries who reported formal/official fees charged for public sector family planning services and were able to answer the question.)</t>
    </r>
  </si>
  <si>
    <t>D9</t>
  </si>
  <si>
    <t xml:space="preserve">Methods included in the National Essential Medicine List </t>
  </si>
  <si>
    <t>a.</t>
  </si>
  <si>
    <r>
      <t>Combined Oral Contraceptive Pills</t>
    </r>
    <r>
      <rPr>
        <sz val="11"/>
        <color theme="1"/>
        <rFont val="Arial"/>
        <family val="2"/>
      </rPr>
      <t xml:space="preserve"> </t>
    </r>
  </si>
  <si>
    <t>b.</t>
  </si>
  <si>
    <r>
      <t>Progestin-only Oral Contraceptive Pills</t>
    </r>
    <r>
      <rPr>
        <i/>
        <sz val="11"/>
        <color theme="1"/>
        <rFont val="Arial"/>
        <family val="2"/>
      </rPr>
      <t xml:space="preserve"> </t>
    </r>
  </si>
  <si>
    <t>c.</t>
  </si>
  <si>
    <t>Injectable contraceptives</t>
  </si>
  <si>
    <t>d.</t>
  </si>
  <si>
    <t>Contraceptive implants</t>
  </si>
  <si>
    <t>e.</t>
  </si>
  <si>
    <t xml:space="preserve">Copper-bearing Intrauterine devices (IUDs) </t>
  </si>
  <si>
    <t>f.</t>
  </si>
  <si>
    <t xml:space="preserve">Hormone-releasing intrauterine devices (IUDs) </t>
  </si>
  <si>
    <t>g.</t>
  </si>
  <si>
    <t>h.</t>
  </si>
  <si>
    <t>i.</t>
  </si>
  <si>
    <t>j.</t>
  </si>
  <si>
    <t xml:space="preserve">Contraceptive patches </t>
  </si>
  <si>
    <t>k.</t>
  </si>
  <si>
    <t xml:space="preserve">l. </t>
  </si>
  <si>
    <t>Calendar-based awareness methods</t>
  </si>
  <si>
    <t>m.</t>
  </si>
  <si>
    <t>Other contraceptives</t>
  </si>
  <si>
    <t>D10</t>
  </si>
  <si>
    <t>FP2020 commitment</t>
  </si>
  <si>
    <t>D11</t>
  </si>
  <si>
    <t>Global Financing Facility (GFF) partners</t>
  </si>
  <si>
    <t>E. Supply Chain (Capacity)</t>
  </si>
  <si>
    <t>E1</t>
  </si>
  <si>
    <r>
      <t xml:space="preserve">Stockout rate for contraceptive commodities
</t>
    </r>
    <r>
      <rPr>
        <i/>
        <sz val="10"/>
        <color theme="1"/>
        <rFont val="Arial"/>
        <family val="2"/>
      </rPr>
      <t>(Central level stockout rate: Numerator: Number of stock status observations where the commodity was stocked out during the fiscal year/ Denominator: Total stock status observations during the year;
Service delivery point (SDP) level stockout rate: Numerator: Sum of the number of SDPs stocked out of the commodity as of the ending balance of all monthly/quarterly logistics reports for the fiscal year/ Denominator: Sum of the total numbers of SDPs reporting across all monthly/ quarterly logistics reports for the fiscal year. Reporting period is from the end of August 2016 through the end of August 2017).</t>
    </r>
  </si>
  <si>
    <t>E1a</t>
  </si>
  <si>
    <t>Central Level Stockout Rates</t>
  </si>
  <si>
    <t xml:space="preserve">Combined oral contraceptive pills </t>
  </si>
  <si>
    <t>Levonorgestrel/Ethinyl Estradiol 150/30 mcg +Fe 75mg</t>
  </si>
  <si>
    <t>Levonorgestrel/Ethinyl Estradiol 150/30 mcg</t>
  </si>
  <si>
    <t>Other combined oral contraceptive pills</t>
  </si>
  <si>
    <t>Progestin-only oral contraceptive pills</t>
  </si>
  <si>
    <t xml:space="preserve">Levonorgestrel 30 mcg </t>
  </si>
  <si>
    <t xml:space="preserve">Depot Medroxyprogesterone Acetate 104mg/0.65mL subcutaneous </t>
  </si>
  <si>
    <t xml:space="preserve">Depot Medroxyprogesterone Acetate 150 mg Intramuscular </t>
  </si>
  <si>
    <t xml:space="preserve">Norethisterone enanthate </t>
  </si>
  <si>
    <t xml:space="preserve">Contraceptive implants </t>
  </si>
  <si>
    <t xml:space="preserve">Levonorgestrel 75mg/rod, 2 rod implant </t>
  </si>
  <si>
    <t xml:space="preserve">Etonogestrel 68mg/rod, 1 rod implant </t>
  </si>
  <si>
    <t xml:space="preserve">Intrauterine devices (IUDs) </t>
  </si>
  <si>
    <r>
      <t>Copper-bearing intrauterine devices (IUDs)</t>
    </r>
    <r>
      <rPr>
        <b/>
        <sz val="12"/>
        <color theme="1"/>
        <rFont val="Arial"/>
        <family val="2"/>
      </rPr>
      <t xml:space="preserve"> </t>
    </r>
  </si>
  <si>
    <t>Condoms</t>
  </si>
  <si>
    <t xml:space="preserve">Emergency oral contraceptive pills </t>
  </si>
  <si>
    <t>Levonorgestrel 0.75mg, 2 tablets</t>
  </si>
  <si>
    <t>Levonorgestrel 1.5mg, 1 tablet</t>
  </si>
  <si>
    <t>Average central level stockout rate for contraceptive products</t>
  </si>
  <si>
    <t>E1b</t>
  </si>
  <si>
    <t>Service Delivery Point Level Stockout Rates</t>
  </si>
  <si>
    <t>Norethisterone enanthate</t>
  </si>
  <si>
    <t>Average service delivery point stockout rate for contraceptive products</t>
  </si>
  <si>
    <t xml:space="preserve">F. Quality </t>
  </si>
  <si>
    <t>F1</t>
  </si>
  <si>
    <r>
      <t xml:space="preserve">Quality control standards for pharmaceuticals (including contraceptives) are in line with international standards </t>
    </r>
    <r>
      <rPr>
        <sz val="11"/>
        <color theme="1"/>
        <rFont val="Arial"/>
        <family val="2"/>
      </rPr>
      <t xml:space="preserve">
</t>
    </r>
  </si>
  <si>
    <t>F2</t>
  </si>
  <si>
    <t xml:space="preserve">Quality control standards for pharmaceuticals are routinely applied to: 
</t>
  </si>
  <si>
    <t>F2a</t>
  </si>
  <si>
    <t>Public sector</t>
  </si>
  <si>
    <t>F2b</t>
  </si>
  <si>
    <t>Private sector</t>
  </si>
  <si>
    <t>F3</t>
  </si>
  <si>
    <r>
      <rPr>
        <b/>
        <sz val="12"/>
        <color theme="1"/>
        <rFont val="Arial"/>
        <family val="2"/>
      </rPr>
      <t>Samples of contraceptives are routinely tested from:</t>
    </r>
    <r>
      <rPr>
        <sz val="12"/>
        <color theme="1"/>
        <rFont val="Arial"/>
        <family val="2"/>
      </rPr>
      <t xml:space="preserve">
</t>
    </r>
    <r>
      <rPr>
        <i/>
        <sz val="10"/>
        <color theme="1"/>
        <rFont val="Arial"/>
        <family val="2"/>
      </rPr>
      <t xml:space="preserve">(Denominator only includes countries whose national regulatory authority has access to a quality control facility) </t>
    </r>
  </si>
  <si>
    <t>F3a</t>
  </si>
  <si>
    <t>F3b</t>
  </si>
  <si>
    <t>F4</t>
  </si>
  <si>
    <t>Contraceptive commodities from WHO-prequalified manufacturers available</t>
  </si>
  <si>
    <t>F5</t>
  </si>
  <si>
    <r>
      <t xml:space="preserve">WHO-prequalified commodities given preference during procurement
</t>
    </r>
    <r>
      <rPr>
        <i/>
        <sz val="10"/>
        <color theme="1"/>
        <rFont val="Arial"/>
        <family val="2"/>
      </rPr>
      <t>(Only applies to countries where WHO-prequalified contraceptive commodities are available)</t>
    </r>
  </si>
  <si>
    <t>F6</t>
  </si>
  <si>
    <r>
      <rPr>
        <b/>
        <sz val="12"/>
        <color theme="1"/>
        <rFont val="Arial"/>
        <family val="2"/>
      </rPr>
      <t xml:space="preserve">Regular assessments of quality and price are conducted </t>
    </r>
    <r>
      <rPr>
        <sz val="12"/>
        <color theme="1"/>
        <rFont val="Arial"/>
        <family val="2"/>
      </rPr>
      <t xml:space="preserve">
</t>
    </r>
    <r>
      <rPr>
        <i/>
        <sz val="10"/>
        <color theme="1"/>
        <rFont val="Arial"/>
        <family val="2"/>
      </rPr>
      <t>(Applies to contraceptive products available in pharmacies. Examples include purchase of retail audit data from research firms, systematic surveys by public sector staff)</t>
    </r>
  </si>
  <si>
    <t>F7</t>
  </si>
  <si>
    <t>Standards exist for post-marketing surveillance and pharmacovigilance</t>
  </si>
  <si>
    <t>F8</t>
  </si>
  <si>
    <r>
      <t xml:space="preserve">Post-marketing surveillance and pharmacovigilance standards implemented
</t>
    </r>
    <r>
      <rPr>
        <i/>
        <sz val="10"/>
        <color theme="1"/>
        <rFont val="Arial"/>
        <family val="2"/>
      </rPr>
      <t>(Denominator is the number of countries who reported that standards exist for post-marketing surveillance and pharmacovigilance and have information on implementation)</t>
    </r>
  </si>
  <si>
    <t xml:space="preserve">G. Private Sector </t>
  </si>
  <si>
    <t>G1</t>
  </si>
  <si>
    <t>Private sector entities providing FP required to report to and/or register with government agencies</t>
  </si>
  <si>
    <t>G2</t>
  </si>
  <si>
    <r>
      <t xml:space="preserve">Routine market data surveys or syndicated data are available  
</t>
    </r>
    <r>
      <rPr>
        <i/>
        <sz val="10"/>
        <rFont val="Arial"/>
        <family val="2"/>
      </rPr>
      <t>(Examples include Quintiles IMS and Nielson)</t>
    </r>
  </si>
  <si>
    <t>G3</t>
  </si>
  <si>
    <r>
      <rPr>
        <b/>
        <sz val="12"/>
        <color theme="1"/>
        <rFont val="Arial"/>
        <family val="2"/>
      </rPr>
      <t>Public/private partnerships established/brokered in the last year</t>
    </r>
    <r>
      <rPr>
        <sz val="12"/>
        <color theme="1"/>
        <rFont val="Arial"/>
        <family val="2"/>
      </rPr>
      <t xml:space="preserve">
</t>
    </r>
    <r>
      <rPr>
        <i/>
        <sz val="10"/>
        <color theme="1"/>
        <rFont val="Arial"/>
        <family val="2"/>
      </rPr>
      <t xml:space="preserve">(Applies to public/private partnerships with the purpose of expanding private sector provision of health services including family planning products and services. </t>
    </r>
    <r>
      <rPr>
        <i/>
        <sz val="10"/>
        <rFont val="Arial"/>
        <family val="2"/>
      </rPr>
      <t>Examples include: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</si>
  <si>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Examples/Descriptions of Public-Private Partnerships</t>
  </si>
  <si>
    <t xml:space="preserve">21 private hospitals in Kabul (Shinozada, Global, Kaisha, Sama, Nadera Seddiqi, Afghan Shefa, Blossom, Wahaj, Effat, Family, Shaheed Abdul Razaq, Afhsar, Mehdi, Afghan Swiss, Sayed-u-Shohada, Ariana Shefa, Faizi, Maryam, Khorrami, Bakhtar &amp; Afghan United) and 9 private hospitals in Herat (Sehat, Afghan Max, Alozai Wardak, Noor-u-Almadina, Afghan Aria, Quds, Elahee, Mehraban, Jami Herat) </t>
  </si>
  <si>
    <t>Partnership between DGFP and Bangladesh Garments Manufacturers &amp; Exporters Association (BGMEA)</t>
  </si>
  <si>
    <t xml:space="preserve">A VerdeFam supports the complementarity in the provision of community FP and products, implementation of educational activities and research, etc. </t>
  </si>
  <si>
    <t>NGOs</t>
  </si>
  <si>
    <t>Presence of Disprophar as a recognized commercial agency at MSPP technical group meetings</t>
  </si>
  <si>
    <t xml:space="preserve">Mobile strategy and advanced strategy with MSM and PSI.
Mobile strategy: during FP awareness campaigns there is a coach equipped to conduct sensitization activities and to supply all FP methods (including long-term methods), in collaboration with Marie Stopes Madagascar and the NGO ASOS.
Advanced Strategy: Visiting remote enclaves far from health centers to conduct sensitization activities and offer FP services. In these cases, services are offered at health centers where the health workers are not trained in long-term FP methods.
</t>
  </si>
  <si>
    <t>PSI</t>
  </si>
  <si>
    <t>The IPM approach implemented by IntraHealth is an example of a public/private partnership that has identified a new distribution scheme for FP products by private operators who have signed with IntraHealth to go to the last mile.</t>
  </si>
  <si>
    <t>A private sector platform has been set up which is working with the Ministry of Health through the DSMIPF [to improve] the availability of contraceptives in private health facilities. Also, capacity has been built among several NGOs in the provision of FP services.</t>
  </si>
  <si>
    <t>The MOH has contracted a private provider, UHMG, to store and distribute FP commodities through an alternative distribution mechanism.</t>
  </si>
  <si>
    <t>The private sector receives subsdised/free contraceptives from donors;
Social franchasing for contraceptive service provides (e.g. PSZ Blue Star networking); 
Accrediation, training and contuining education of service providers from the private sector; 
Social marketing of FP commodities (e.g. PSI)</t>
  </si>
  <si>
    <t>Indicator</t>
  </si>
  <si>
    <t>Description</t>
  </si>
  <si>
    <t>Finance</t>
  </si>
  <si>
    <r>
      <t xml:space="preserve">Domestic general government health expenditure 
</t>
    </r>
    <r>
      <rPr>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</si>
  <si>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likelihood that those most in need will be covered by health services, including FP/RH. 
</t>
    </r>
    <r>
      <rPr>
        <sz val="9"/>
        <color theme="1"/>
        <rFont val="Arial"/>
        <family val="2"/>
      </rPr>
      <t>* Source: World Bank's World Development Indicators, 2015 (https://data.worldbank.org/indicator/SH.XPD.GHED.GE.ZS)</t>
    </r>
  </si>
  <si>
    <r>
      <t xml:space="preserve">Per Capita Gross National Income (GNI), purchasing power parity (PPP) 
</t>
    </r>
    <r>
      <rPr>
        <i/>
        <sz val="10"/>
        <color theme="1"/>
        <rFont val="Arial"/>
        <family val="2"/>
      </rPr>
      <t>(constant 2011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</si>
  <si>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9"/>
        <color theme="1"/>
        <rFont val="Arial"/>
        <family val="2"/>
      </rPr>
      <t xml:space="preserve">* Source: World Bank’s World Development Indicators. Data for were available from years ranging from 2011 to 2017.  (https://data.worldbank.org/indicator/NY.GNP.PCAP.PP.KD)                           </t>
    </r>
  </si>
  <si>
    <t>Source year of per capita GNI data</t>
  </si>
  <si>
    <r>
      <t xml:space="preserve">Poverty level 
</t>
    </r>
    <r>
      <rPr>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</si>
  <si>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9"/>
        <color theme="1"/>
        <rFont val="Arial"/>
        <family val="2"/>
      </rPr>
      <t>* Source:  World Bank’s World Development Indicators. Data were available from years ranging from 2008 to 2016. (http://wdi.worldbank.org/table/1.1)</t>
    </r>
  </si>
  <si>
    <t>Source year of poverty level data</t>
  </si>
  <si>
    <t>Health &amp; Social Environment</t>
  </si>
  <si>
    <t>Governance</t>
  </si>
  <si>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9"/>
        <color theme="1"/>
        <rFont val="Arial"/>
        <family val="2"/>
      </rPr>
      <t>* Source: World Bank's Worldwide Governance Indicators, 2016. (http://info.worldbank.org/governance/wgi/#reports)</t>
    </r>
  </si>
  <si>
    <r>
      <t xml:space="preserve">Regulatory Quality 
</t>
    </r>
    <r>
      <rPr>
        <i/>
        <sz val="11"/>
        <color theme="1"/>
        <rFont val="Arial"/>
        <family val="2"/>
      </rPr>
      <t>(Percentile rank: 0 to 100)</t>
    </r>
  </si>
  <si>
    <r>
      <t xml:space="preserve">Women's education
</t>
    </r>
    <r>
      <rPr>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</si>
  <si>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9"/>
        <color theme="1"/>
        <rFont val="Arial"/>
        <family val="2"/>
      </rPr>
      <t>* Source:  UNESCO’s Institute for Statistics UIS.STAT database. Data were available from years ranging from 2011 to 2017. (http://data.uis.unesco.org/)</t>
    </r>
  </si>
  <si>
    <t>Source year of gross enrollment ratio data</t>
  </si>
  <si>
    <t>Adult HIV Prevalence</t>
  </si>
  <si>
    <t>This measure has a complex relationship with contraceptive security. Higher burdens of HIV can put greater strains on the health system, leaving fewer health resources available for FP/RH services.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the end of 2016.
* Source: UNAIDS, 2017. (http://aidsinfo.unaids.org/)</t>
  </si>
  <si>
    <t>Access</t>
  </si>
  <si>
    <t>Access to FP Methods</t>
  </si>
  <si>
    <r>
      <t xml:space="preserve">Access to family planning methods (or health services in general) is typically understood to encompass multiple dimensions such as geographical distance from service delivery points, as well as economic, administrative, and/or psychosocial access. This particular measure is from a survey that assesses the extent to which the entire population has ready and easy access to each of the below-listed methods, from a scale of 1 to 10. The scale is then converted to an access rating score ranging from 0 to 100%, where 100% is the highest level of access, indicating greater contraceptive security. 
</t>
    </r>
    <r>
      <rPr>
        <sz val="9"/>
        <color theme="1"/>
        <rFont val="Arial"/>
        <family val="2"/>
      </rPr>
      <t>*Source: Track20’s National Family Planning Effort Index (FPE), 2014. (http://www.track20.org/pages/data_analysis/policy/FPE.php)</t>
    </r>
  </si>
  <si>
    <t>Percent of the population with access to IUDs</t>
  </si>
  <si>
    <t>Percent of the population with access to contraceptive pills</t>
  </si>
  <si>
    <t>Percent of the population with access to injectables</t>
  </si>
  <si>
    <t>Percent of the population with access to condoms</t>
  </si>
  <si>
    <t>Percent of the population with access to female sterilization</t>
  </si>
  <si>
    <t>Percent of the population with access to male sterilization</t>
  </si>
  <si>
    <r>
      <t xml:space="preserve">Public Sector Targeting
</t>
    </r>
    <r>
      <rPr>
        <i/>
        <sz val="11"/>
        <color theme="1"/>
        <rFont val="Arial"/>
        <family val="2"/>
      </rPr>
      <t xml:space="preserve">(Proportion of a country’s contraceptives distributed through public sector channels that go to poor and near-poor family planning clients) </t>
    </r>
  </si>
  <si>
    <r>
      <t xml:space="preserve">Public sector targeting is a measure of the proportion of a country’s contraceptives distributed through public sector channels that go to poor and near-poor family planning clients (defined by the 40 percent of the population with the lowest incomes). Better targeting of free or subsidized public sector resources toward the poor can mean greater overall coverage, as those who can afford to pay will use other options.
</t>
    </r>
    <r>
      <rPr>
        <sz val="9"/>
        <color theme="1"/>
        <rFont val="Arial"/>
        <family val="2"/>
      </rPr>
      <t>*Source: Demographic and health surveys. Data for these surveys range from 2005 to 2017.  (https://dhsprogram.com/Where-We-Work/Country-List.cfm)</t>
    </r>
  </si>
  <si>
    <t>Utilization</t>
  </si>
  <si>
    <t>Percent unmet need for family planning</t>
  </si>
  <si>
    <r>
      <t xml:space="preserve">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unmet need, the worse the prospects are for contraceptive security. 
</t>
    </r>
    <r>
      <rPr>
        <sz val="9"/>
        <color theme="1"/>
        <rFont val="Arial"/>
        <family val="2"/>
      </rPr>
      <t>* Source: Track20’s Family Planning Estimation Tool (FPET), using data from DHS/MICS/PMA2020/National survey data, and country service statistics data where possible.  (www.track20.org/pages/data_analysis/core_indicators/StatTrack.php)</t>
    </r>
  </si>
  <si>
    <t>Modern Contraceptive Prevalence Rate (mCPR)</t>
  </si>
  <si>
    <r>
      <t xml:space="preserve">Contraceptive prevalence rate, the percentage of married women of reproductive age currently using a modern method of family planning, is the most common measure of contraceptive security. Higher contraceptive use indicates better access and availability of contraceptives to the beneficiary population. 
</t>
    </r>
    <r>
      <rPr>
        <sz val="9"/>
        <color theme="1"/>
        <rFont val="Arial"/>
        <family val="2"/>
      </rPr>
      <t>*Source: Track20’s Family Planning Estimation Tool (FPET), using data from DHS/MICS/PMA2020/National survey data, and country service statistics data where possible.  (www.track20.org/pages/data_analysis/core_indicators/StatTrack.php)</t>
    </r>
  </si>
  <si>
    <t>Main Data Source Used</t>
  </si>
  <si>
    <r>
      <t xml:space="preserve">Additional or Alternative Data Source Used 
</t>
    </r>
    <r>
      <rPr>
        <sz val="12"/>
        <color theme="1"/>
        <rFont val="Arial"/>
        <family val="2"/>
      </rPr>
      <t>(if applicable)</t>
    </r>
  </si>
  <si>
    <r>
      <t>A1.</t>
    </r>
    <r>
      <rPr>
        <sz val="12"/>
        <color theme="1"/>
        <rFont val="Arial"/>
        <family val="2"/>
      </rPr>
      <t xml:space="preserve">
</t>
    </r>
    <r>
      <rPr>
        <i/>
        <sz val="11"/>
        <color theme="1"/>
        <rFont val="Arial"/>
        <family val="2"/>
      </rPr>
      <t/>
    </r>
  </si>
  <si>
    <r>
      <t xml:space="preserve">Is there a national committee that works on contraceptive security? 
</t>
    </r>
    <r>
      <rPr>
        <sz val="10"/>
        <color theme="1"/>
        <rFont val="Arial"/>
        <family val="2"/>
      </rPr>
      <t>Committee should have some aspect of contraceptive security as part of its Terms of Reference, even if it is known by a different name, for example: Family Planning, Reproductive Health, Maternal Mortality, Essential Medicine Committee, etc.</t>
    </r>
  </si>
  <si>
    <t xml:space="preserve">Comments: </t>
  </si>
  <si>
    <t>What is the name of the committee?</t>
  </si>
  <si>
    <t>A2.</t>
  </si>
  <si>
    <t>Are the following organizations represented on the committee?</t>
  </si>
  <si>
    <t>(Y/N 
dropdown)</t>
  </si>
  <si>
    <r>
      <t>Social marketing,</t>
    </r>
    <r>
      <rPr>
        <sz val="11"/>
        <color theme="1"/>
        <rFont val="Arial"/>
        <family val="2"/>
      </rPr>
      <t xml:space="preserve"> (</t>
    </r>
    <r>
      <rPr>
        <i/>
        <sz val="11"/>
        <rFont val="Arial"/>
        <family val="2"/>
      </rPr>
      <t>for example: PSI, DKT, SFH, etc.)</t>
    </r>
  </si>
  <si>
    <t>If yes, specify name(s) of organizations</t>
  </si>
  <si>
    <r>
      <t xml:space="preserve">NGO 
</t>
    </r>
    <r>
      <rPr>
        <i/>
        <sz val="11"/>
        <color theme="1"/>
        <rFont val="Arial"/>
        <family val="2"/>
      </rPr>
      <t>(for example: service delivery, advocacy, Planned Parenthood affiliate, Marie Stopes affiliate, faith-based organizations, etc.)</t>
    </r>
  </si>
  <si>
    <r>
      <t>Commercial sector</t>
    </r>
    <r>
      <rPr>
        <sz val="11"/>
        <color theme="1"/>
        <rFont val="Arial"/>
        <family val="2"/>
      </rPr>
      <t xml:space="preserve"> 
</t>
    </r>
    <r>
      <rPr>
        <i/>
        <sz val="11"/>
        <color theme="1"/>
        <rFont val="Arial"/>
        <family val="2"/>
      </rPr>
      <t xml:space="preserve">(for example: </t>
    </r>
    <r>
      <rPr>
        <i/>
        <sz val="11"/>
        <rFont val="Arial"/>
        <family val="2"/>
      </rPr>
      <t>wholesalers, distributors,</t>
    </r>
    <r>
      <rPr>
        <i/>
        <sz val="11"/>
        <color theme="1"/>
        <rFont val="Arial"/>
        <family val="2"/>
      </rPr>
      <t xml:space="preserve"> pharmacy associations, manufacturers, etc.)</t>
    </r>
  </si>
  <si>
    <t>Donors</t>
  </si>
  <si>
    <t>If yes, specify name(s) of donors</t>
  </si>
  <si>
    <t>If yes, specify name(s) of agencies</t>
  </si>
  <si>
    <r>
      <t xml:space="preserve">Ministry of Health 
</t>
    </r>
    <r>
      <rPr>
        <i/>
        <sz val="11"/>
        <color theme="1"/>
        <rFont val="Arial"/>
        <family val="2"/>
      </rPr>
      <t>(for example: logistics, reproductive health, family planning, maternal and child health, HIV/AIDS, pharmacy units, etc.)</t>
    </r>
  </si>
  <si>
    <t>If yes, specify name(s) of units</t>
  </si>
  <si>
    <t>Central Medical Store or Central Warehouse</t>
  </si>
  <si>
    <t>If yes, specify</t>
  </si>
  <si>
    <t xml:space="preserve">Ministry of Finance or Ministry of Planning </t>
  </si>
  <si>
    <r>
      <t xml:space="preserve">Other 
</t>
    </r>
    <r>
      <rPr>
        <i/>
        <sz val="11"/>
        <color theme="1"/>
        <rFont val="Arial"/>
        <family val="2"/>
      </rPr>
      <t>(for example: partners)</t>
    </r>
  </si>
  <si>
    <t>A3.</t>
  </si>
  <si>
    <t>How many times did the committee meet during the last year?</t>
  </si>
  <si>
    <t>Comments (Describe the work of the committee):</t>
  </si>
  <si>
    <t>A4.</t>
  </si>
  <si>
    <r>
      <t xml:space="preserve">Has the committee developed or started development on any policies, procedures, and/or action plans in the last year?      </t>
    </r>
    <r>
      <rPr>
        <sz val="12"/>
        <color rgb="FFFF0000"/>
        <rFont val="Arial"/>
        <family val="2"/>
      </rPr>
      <t xml:space="preserve">   </t>
    </r>
  </si>
  <si>
    <t>If yes, is there evidence of adherence to policies and procedures, implementing action plans, and/or following up on and addressing issues raised at previous meetings?</t>
  </si>
  <si>
    <t>A5.</t>
  </si>
  <si>
    <r>
      <t xml:space="preserve">Is there a Contraceptive Security "champion"? 
</t>
    </r>
    <r>
      <rPr>
        <sz val="10"/>
        <color theme="1"/>
        <rFont val="Arial"/>
        <family val="2"/>
      </rPr>
      <t>Someone who consistently brings up and advocates for contraceptive supplies</t>
    </r>
  </si>
  <si>
    <t>If yes, specify person's organization</t>
  </si>
  <si>
    <t>Specify person's job title</t>
  </si>
  <si>
    <t>B1.</t>
  </si>
  <si>
    <t>What is the timeline of the country government's fiscal year?</t>
  </si>
  <si>
    <t>Beginning month</t>
  </si>
  <si>
    <t>Ending month</t>
  </si>
  <si>
    <t>Comments</t>
  </si>
  <si>
    <t xml:space="preserve">B2. </t>
  </si>
  <si>
    <r>
      <t xml:space="preserve">What was the estimated dollar value of contraceptives needed to be procured for the public sector* for the most recent complete fiscal year? 
(in USD)
</t>
    </r>
    <r>
      <rPr>
        <sz val="10"/>
        <color theme="1"/>
        <rFont val="Arial"/>
        <family val="2"/>
      </rPr>
      <t>*This can include cases where the ministry provides contraceptives for NGOs or social marketing.
This information will allow us to compare procurement needs with the expenditure information collected later in the survey.</t>
    </r>
  </si>
  <si>
    <t>B3.</t>
  </si>
  <si>
    <t xml:space="preserve">One-year time period covered by the forecast/quantification amount noted in B2
</t>
  </si>
  <si>
    <t>Beginning
mm/yyyy</t>
  </si>
  <si>
    <t>Ending 
mm/yyyy</t>
  </si>
  <si>
    <t>Who conducted the forecast/quantification? (Specify organizations.)</t>
  </si>
  <si>
    <t>Frequency of forecast update</t>
  </si>
  <si>
    <t xml:space="preserve">Mean absolute percent consumption forecast error (MAPE) for the most recent complete fiscal year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MAPE will automatically calculate in column LMN.
</t>
  </si>
  <si>
    <t>(Formula:  |(Actual quantity consumed)  -  (Forecasted consumption)/ Actual quantity consumed |)</t>
  </si>
  <si>
    <t>Actual quantity consumed</t>
  </si>
  <si>
    <t>Forecasted consumption</t>
  </si>
  <si>
    <t>Mean absolute percent consumption forecast error</t>
  </si>
  <si>
    <r>
      <t>Levonorgestrel/Ethinyl Estradiol 150/30 mcg +Fe 75mg [</t>
    </r>
    <r>
      <rPr>
        <sz val="11"/>
        <color theme="1"/>
        <rFont val="Arial"/>
        <family val="2"/>
      </rPr>
      <t>Microgynon</t>
    </r>
    <r>
      <rPr>
        <sz val="12"/>
        <color theme="1"/>
        <rFont val="Arial"/>
        <family val="2"/>
      </rPr>
      <t>]</t>
    </r>
  </si>
  <si>
    <r>
      <t xml:space="preserve">Levonorgestrel/Ethinyl Estradiol 150/30 mcg </t>
    </r>
    <r>
      <rPr>
        <sz val="11"/>
        <color theme="1"/>
        <rFont val="Arial"/>
        <family val="2"/>
      </rPr>
      <t>[Seasonale, Levora, Jolessa]</t>
    </r>
  </si>
  <si>
    <t>Specify product:</t>
  </si>
  <si>
    <t>ii.</t>
  </si>
  <si>
    <t>Levonorgestrel 30 mcg [Norgeston, Microlut]</t>
  </si>
  <si>
    <t xml:space="preserve">Progestin-only oral contraceptive pills: Other </t>
  </si>
  <si>
    <t>iii.</t>
  </si>
  <si>
    <r>
      <t xml:space="preserve">Depot Medroxyprogesterone Acetate 104mg/0.65mL subcutaneous </t>
    </r>
    <r>
      <rPr>
        <sz val="11"/>
        <color theme="1"/>
        <rFont val="Arial"/>
        <family val="2"/>
      </rPr>
      <t>[Depo Sub-Q Provera, Sayana Press]</t>
    </r>
  </si>
  <si>
    <r>
      <t xml:space="preserve">Depot Medroxyprogesterone Acetate 150 mg Intramuscular </t>
    </r>
    <r>
      <rPr>
        <sz val="11"/>
        <color theme="1"/>
        <rFont val="Arial"/>
        <family val="2"/>
      </rPr>
      <t>[DepoProvera]</t>
    </r>
  </si>
  <si>
    <t>Norethisterone enanthate [Noristerat]</t>
  </si>
  <si>
    <t>Other injectable contraceptives</t>
  </si>
  <si>
    <t>iv.</t>
  </si>
  <si>
    <r>
      <t xml:space="preserve">Levonorgestrel 75mg/rod, 2 rod implant </t>
    </r>
    <r>
      <rPr>
        <sz val="11"/>
        <color theme="1"/>
        <rFont val="Arial"/>
        <family val="2"/>
      </rPr>
      <t>[Jadelle, Sino-Implant (II)/Levoplant]</t>
    </r>
  </si>
  <si>
    <t>Etonogestrel 68mg/rod, 1 rod implant [Nexplanon]</t>
  </si>
  <si>
    <t>Other contraceptive implants</t>
  </si>
  <si>
    <t>v.</t>
  </si>
  <si>
    <r>
      <t>Copper-bearing intrauterine devices (IUDs) (</t>
    </r>
    <r>
      <rPr>
        <sz val="10"/>
        <color theme="1"/>
        <rFont val="Arial"/>
        <family val="2"/>
      </rPr>
      <t>for example, Optima Copper T)</t>
    </r>
  </si>
  <si>
    <t>vi.</t>
  </si>
  <si>
    <r>
      <t xml:space="preserve">Hormone-releasing intrauterine devices (IUDs) </t>
    </r>
    <r>
      <rPr>
        <sz val="11"/>
        <color theme="1"/>
        <rFont val="Arial"/>
        <family val="2"/>
      </rPr>
      <t>(for example levonorgestrel-releasing [Mirena])</t>
    </r>
  </si>
  <si>
    <t>vii.</t>
  </si>
  <si>
    <t>viii.</t>
  </si>
  <si>
    <t>ix.</t>
  </si>
  <si>
    <t>x.</t>
  </si>
  <si>
    <r>
      <t xml:space="preserve">Calendar-based awareness methods </t>
    </r>
    <r>
      <rPr>
        <sz val="11"/>
        <color theme="1"/>
        <rFont val="Arial"/>
        <family val="2"/>
      </rPr>
      <t>(for example, CycleBeads)</t>
    </r>
  </si>
  <si>
    <t>B4.</t>
  </si>
  <si>
    <r>
      <t xml:space="preserve">Is there a government budget line item specifically for the procurement of contraceptives?  
</t>
    </r>
    <r>
      <rPr>
        <sz val="10"/>
        <color theme="1"/>
        <rFont val="Arial"/>
        <family val="2"/>
      </rPr>
      <t>Please select from the dropdown list</t>
    </r>
    <r>
      <rPr>
        <sz val="12"/>
        <color theme="1"/>
        <rFont val="Arial"/>
        <family val="2"/>
      </rPr>
      <t>.</t>
    </r>
  </si>
  <si>
    <t>Comments:</t>
  </si>
  <si>
    <r>
      <t xml:space="preserve">Please complete the questions below regarding </t>
    </r>
    <r>
      <rPr>
        <b/>
        <u/>
        <sz val="12"/>
        <color theme="1"/>
        <rFont val="Arial"/>
        <family val="2"/>
      </rPr>
      <t>government allocations</t>
    </r>
    <r>
      <rPr>
        <sz val="12"/>
        <color theme="1"/>
        <rFont val="Arial"/>
        <family val="2"/>
      </rPr>
      <t xml:space="preserve"> for contraceptive procurement.
Allocated funds are those originally designated for contraceptives, </t>
    </r>
    <r>
      <rPr>
        <i/>
        <sz val="12"/>
        <color theme="1"/>
        <rFont val="Arial"/>
        <family val="2"/>
      </rPr>
      <t>whether or not</t>
    </r>
    <r>
      <rPr>
        <sz val="12"/>
        <color theme="1"/>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</si>
  <si>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</si>
  <si>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fiscal year (FY '16-'17)?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</si>
  <si>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</si>
  <si>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</si>
  <si>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</si>
  <si>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color theme="1"/>
        <rFont val="Arial"/>
        <family val="2"/>
      </rPr>
      <t>(in USD)</t>
    </r>
  </si>
  <si>
    <r>
      <t>Time period</t>
    </r>
    <r>
      <rPr>
        <sz val="12"/>
        <color theme="1"/>
        <rFont val="Arial"/>
        <family val="2"/>
      </rPr>
      <t xml:space="preserve"> 
(mm/yy-mm/yy)
</t>
    </r>
  </si>
  <si>
    <r>
      <t>Data source</t>
    </r>
    <r>
      <rPr>
        <i/>
        <u/>
        <sz val="12"/>
        <color theme="1"/>
        <rFont val="Arial"/>
        <family val="2"/>
      </rPr>
      <t xml:space="preserve"> </t>
    </r>
    <r>
      <rPr>
        <i/>
        <sz val="12"/>
        <color theme="1"/>
        <rFont val="Arial"/>
        <family val="2"/>
      </rPr>
      <t xml:space="preserve">
</t>
    </r>
    <r>
      <rPr>
        <sz val="11"/>
        <color theme="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</si>
  <si>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</si>
  <si>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</si>
  <si>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</si>
  <si>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Please complete the questions below to indicate </t>
    </r>
    <r>
      <rPr>
        <b/>
        <u/>
        <sz val="12"/>
        <color theme="1"/>
        <rFont val="Arial"/>
        <family val="2"/>
      </rPr>
      <t>government expenditures</t>
    </r>
    <r>
      <rPr>
        <sz val="12"/>
        <color theme="1"/>
        <rFont val="Arial"/>
        <family val="2"/>
      </rPr>
      <t xml:space="preserve"> on contraceptive procurement, by source, in the most recent complete fiscal year. 
</t>
    </r>
    <r>
      <rPr>
        <i/>
        <sz val="12"/>
        <color theme="1"/>
        <rFont val="Arial"/>
        <family val="2"/>
      </rPr>
      <t>This is how much was spent on contraceptive procurement (not what was allocated). How much of this spending was provided from each source?</t>
    </r>
  </si>
  <si>
    <t xml:space="preserve">B7. </t>
  </si>
  <si>
    <r>
      <t xml:space="preserve">Were government funds </t>
    </r>
    <r>
      <rPr>
        <b/>
        <sz val="12"/>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</si>
  <si>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</si>
  <si>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</si>
  <si>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</si>
  <si>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color theme="1"/>
        <rFont val="Arial"/>
        <family val="2"/>
      </rPr>
      <t>(Y/N)</t>
    </r>
  </si>
  <si>
    <r>
      <t xml:space="preserve">Amount spent 
</t>
    </r>
    <r>
      <rPr>
        <sz val="11"/>
        <color theme="1"/>
        <rFont val="Arial"/>
        <family val="2"/>
      </rPr>
      <t>(in USD)</t>
    </r>
  </si>
  <si>
    <r>
      <t>Time period</t>
    </r>
    <r>
      <rPr>
        <sz val="12"/>
        <color theme="1"/>
        <rFont val="Arial"/>
        <family val="2"/>
      </rPr>
      <t xml:space="preserve"> (mm/yy-mm/yy)
</t>
    </r>
  </si>
  <si>
    <r>
      <t xml:space="preserve">Internally generated funds </t>
    </r>
    <r>
      <rPr>
        <b/>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</si>
  <si>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</si>
  <si>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Total of all other government funds </t>
    </r>
    <r>
      <rPr>
        <b/>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</si>
  <si>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</si>
  <si>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</si>
  <si>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Please complete the table below to indicate</t>
    </r>
    <r>
      <rPr>
        <b/>
        <u/>
        <sz val="12"/>
        <color theme="1"/>
        <rFont val="Arial"/>
        <family val="2"/>
      </rPr>
      <t xml:space="preserve"> in-kind donations and grants*</t>
    </r>
    <r>
      <rPr>
        <sz val="12"/>
        <color theme="1"/>
        <rFont val="Arial"/>
        <family val="2"/>
      </rPr>
      <t xml:space="preserve"> for contraceptives in the most recent complete fiscal year.
The time period should be the same for all sources of funding.
*This can include cases where donors provided products to the Ministry for NGOs or social marketing.
</t>
    </r>
  </si>
  <si>
    <t>B9.</t>
  </si>
  <si>
    <t>Source of donations of contraceptives for the public sector</t>
  </si>
  <si>
    <t>In-kind or cash?</t>
  </si>
  <si>
    <t>Value of donation</t>
  </si>
  <si>
    <r>
      <t xml:space="preserve">Time period </t>
    </r>
    <r>
      <rPr>
        <sz val="12"/>
        <color theme="1"/>
        <rFont val="Arial"/>
        <family val="2"/>
      </rPr>
      <t xml:space="preserve">(mm/yy-mm/yy)
</t>
    </r>
  </si>
  <si>
    <t>Details of donations</t>
  </si>
  <si>
    <r>
      <t xml:space="preserve">TOTAL value of in-kind donations and grants spent on contraceptive procurement
</t>
    </r>
    <r>
      <rPr>
        <b/>
        <sz val="12"/>
        <color theme="1"/>
        <rFont val="Arial"/>
        <family val="2"/>
      </rPr>
      <t xml:space="preserve">This will auto-calculate.  </t>
    </r>
    <r>
      <rPr>
        <i/>
        <sz val="11"/>
        <color theme="1"/>
        <rFont val="Arial"/>
        <family val="2"/>
      </rPr>
      <t>(It will sum a-e above.)</t>
    </r>
  </si>
  <si>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</si>
  <si>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B10.</t>
  </si>
  <si>
    <r>
      <rPr>
        <b/>
        <sz val="12"/>
        <color theme="1"/>
        <rFont val="Arial"/>
        <family val="2"/>
      </rPr>
      <t xml:space="preserve">Government share of funds spent on contraceptive procurement for the public sector - </t>
    </r>
    <r>
      <rPr>
        <sz val="12"/>
        <color theme="1"/>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</si>
  <si>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t xml:space="preserve">Comments: 
</t>
  </si>
  <si>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</si>
  <si>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government internally generated funds?</t>
    </r>
  </si>
  <si>
    <t xml:space="preserve">Comments:
</t>
  </si>
  <si>
    <t>B12.</t>
  </si>
  <si>
    <r>
      <rPr>
        <b/>
        <sz val="12"/>
        <color theme="1"/>
        <rFont val="Arial"/>
        <family val="2"/>
      </rPr>
      <t>Total expenditures on public sector contraceptives as percent of amount that needed to be procured -</t>
    </r>
    <r>
      <rPr>
        <sz val="12"/>
        <color theme="1"/>
        <rFont val="Arial"/>
        <family val="2"/>
      </rPr>
      <t xml:space="preserve">
Of the estimated value of the contraceptives needed to be procured for the public sector for the most recent complete fiscal year, what percent was provided by any source (whether government or donor)? </t>
    </r>
    <r>
      <rPr>
        <b/>
        <sz val="12"/>
        <color theme="1"/>
        <rFont val="Arial"/>
        <family val="2"/>
      </rPr>
      <t/>
    </r>
  </si>
  <si>
    <t>(same as B10)</t>
  </si>
  <si>
    <t>B13.</t>
  </si>
  <si>
    <t>If B12 did not calculate automatically, please answer the following question:
Was there a funding gap for public sector contraceptives in the last complete fiscal year?</t>
  </si>
  <si>
    <t xml:space="preserve">B14. </t>
  </si>
  <si>
    <t>If the government financed any contraceptive procurement in the most recent complete fiscal year, which entity conducted the procurement(s)? (Please select from the dropdown.)</t>
  </si>
  <si>
    <t>Specify entity</t>
  </si>
  <si>
    <t xml:space="preserve">B15. </t>
  </si>
  <si>
    <t>Please note any additional comments about finance and procurement.</t>
  </si>
  <si>
    <r>
      <t xml:space="preserve">The previous questions were about the </t>
    </r>
    <r>
      <rPr>
        <i/>
        <sz val="12"/>
        <color theme="1"/>
        <rFont val="Arial"/>
        <family val="2"/>
      </rPr>
      <t>most recently completed fiscal year</t>
    </r>
    <r>
      <rPr>
        <sz val="12"/>
        <color theme="1"/>
        <rFont val="Arial"/>
        <family val="2"/>
      </rPr>
      <t xml:space="preserve">. This question refers to the </t>
    </r>
    <r>
      <rPr>
        <b/>
        <sz val="12"/>
        <color theme="1"/>
        <rFont val="Arial"/>
        <family val="2"/>
      </rPr>
      <t>current fiscal year</t>
    </r>
    <r>
      <rPr>
        <sz val="12"/>
        <color theme="1"/>
        <rFont val="Arial"/>
        <family val="2"/>
      </rPr>
      <t xml:space="preserve">. </t>
    </r>
  </si>
  <si>
    <t>B16.</t>
  </si>
  <si>
    <t>Have funds been allocated by the government for the procurement of contraceptives for the current fiscal year?</t>
  </si>
  <si>
    <t>a. If yes, please describe the allocations (source and quantity if available).</t>
  </si>
  <si>
    <r>
      <rPr>
        <u/>
        <sz val="12"/>
        <color theme="1"/>
        <rFont val="Arial"/>
        <family val="2"/>
      </rPr>
      <t>Source</t>
    </r>
    <r>
      <rPr>
        <sz val="12"/>
        <color theme="1"/>
        <rFont val="Arial"/>
        <family val="2"/>
      </rPr>
      <t xml:space="preserve">
</t>
    </r>
  </si>
  <si>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</si>
  <si>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</si>
  <si>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</si>
  <si>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</si>
  <si>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t>
  </si>
  <si>
    <t>NGO</t>
  </si>
  <si>
    <t>Social Marketing</t>
  </si>
  <si>
    <r>
      <t>Combined Oral Contraceptive Pills</t>
    </r>
    <r>
      <rPr>
        <sz val="11"/>
        <color theme="1"/>
        <rFont val="Arial"/>
        <family val="2"/>
      </rPr>
      <t xml:space="preserve"> </t>
    </r>
    <r>
      <rPr>
        <sz val="10"/>
        <color theme="1"/>
        <rFont val="Arial"/>
        <family val="2"/>
      </rPr>
      <t>(for  example, Levonorgestrel/Ethinyl Estradiol 150/30 mcg +Fe 75mg, Levonorgestrel/Ethinyl Estradiol 150/30 mcg [Microgynon, Seasonale, Levora, Jolessa], drosiperenone/Ethinyl Estradiol 3mg/20mcg [Yaz],</t>
    </r>
    <r>
      <rPr>
        <sz val="10"/>
        <color rgb="FFFF0000"/>
        <rFont val="Arial"/>
        <family val="2"/>
      </rPr>
      <t xml:space="preserve"> </t>
    </r>
    <r>
      <rPr>
        <sz val="10"/>
        <rFont val="Arial"/>
        <family val="2"/>
      </rPr>
      <t>Norethindrone Acetate/Ethinyl Estradiol [Loestrin, Junel]</t>
    </r>
    <r>
      <rPr>
        <sz val="10"/>
        <color theme="1"/>
        <rFont val="Arial"/>
        <family val="2"/>
      </rPr>
      <t>)</t>
    </r>
  </si>
  <si>
    <r>
      <t>Progestin-only Oral Contraceptive Pills</t>
    </r>
    <r>
      <rPr>
        <i/>
        <sz val="11"/>
        <color theme="1"/>
        <rFont val="Arial"/>
        <family val="2"/>
      </rPr>
      <t xml:space="preserve"> </t>
    </r>
    <r>
      <rPr>
        <sz val="10"/>
        <color theme="1"/>
        <rFont val="Arial"/>
        <family val="2"/>
      </rPr>
      <t>(for example, Levonorgestrel 30 mcg [Norgeston, Microlut], Norethindrone 35mg [Micronor, Camila, Errin], Desogestrel 75mcg [Cerazette, Aizea], Ethynodiol Diacetate [Femulen])</t>
    </r>
  </si>
  <si>
    <t xml:space="preserve">c. </t>
  </si>
  <si>
    <r>
      <t>Injectables</t>
    </r>
    <r>
      <rPr>
        <sz val="11"/>
        <color theme="1"/>
        <rFont val="Arial"/>
        <family val="2"/>
      </rPr>
      <t xml:space="preserve"> </t>
    </r>
    <r>
      <rPr>
        <sz val="10"/>
        <color theme="1"/>
        <rFont val="Arial"/>
        <family val="2"/>
      </rPr>
      <t xml:space="preserve">(for example, Depot Medroxyprogesterone Acetate 104mg/0.65mL subcutaneous [Depo Sub-Q Provera, Sayana Press], Depot Medroxyprogesterone Acetate 150 mg Intramuscular [DepoProvera], Norethisterone enanthate [Noristerat]) </t>
    </r>
  </si>
  <si>
    <t xml:space="preserve">d. </t>
  </si>
  <si>
    <r>
      <t xml:space="preserve">Contraceptive Implants </t>
    </r>
    <r>
      <rPr>
        <sz val="10"/>
        <color theme="1"/>
        <rFont val="Arial"/>
        <family val="2"/>
      </rPr>
      <t>(for example, Levonorgestrel 75mg [Jadelle, Sino-Implant (II)/Levoplant], Etonogestrel 68mg [Nexplanon])</t>
    </r>
  </si>
  <si>
    <t xml:space="preserve">e. </t>
  </si>
  <si>
    <r>
      <t xml:space="preserve">Intrauterine devices (IUDs) </t>
    </r>
    <r>
      <rPr>
        <sz val="10"/>
        <color theme="1"/>
        <rFont val="Arial"/>
        <family val="2"/>
      </rPr>
      <t>(for example, copper-bearing [Optima Copper T], levonorgestrel-releasing [Mirena])</t>
    </r>
  </si>
  <si>
    <r>
      <t xml:space="preserve">Emergency contraceptive pills </t>
    </r>
    <r>
      <rPr>
        <sz val="10"/>
        <color theme="1"/>
        <rFont val="Arial"/>
        <family val="2"/>
      </rPr>
      <t>(for example, levonorgestrel 0.75mg, levonorgestrel 1.5mg) [Postinor]</t>
    </r>
  </si>
  <si>
    <r>
      <t>Long-acting permanent method for males</t>
    </r>
    <r>
      <rPr>
        <sz val="10"/>
        <color theme="1"/>
        <rFont val="Arial"/>
        <family val="2"/>
      </rPr>
      <t xml:space="preserve"> (vasectomy)</t>
    </r>
  </si>
  <si>
    <r>
      <t>Long-acting permanent method for females</t>
    </r>
    <r>
      <rPr>
        <i/>
        <sz val="11"/>
        <color theme="1"/>
        <rFont val="Arial"/>
        <family val="2"/>
      </rPr>
      <t xml:space="preserve"> </t>
    </r>
    <r>
      <rPr>
        <sz val="10"/>
        <color theme="1"/>
        <rFont val="Arial"/>
        <family val="2"/>
      </rPr>
      <t>(tubal ligation)</t>
    </r>
  </si>
  <si>
    <r>
      <t xml:space="preserve">Contraceptive Patches </t>
    </r>
    <r>
      <rPr>
        <sz val="10"/>
        <color theme="1"/>
        <rFont val="Arial"/>
        <family val="2"/>
      </rPr>
      <t>(for example, Norelgestromin/Ethinyl Estradiol 150/35mcg [Xulane, Evra])</t>
    </r>
  </si>
  <si>
    <t>l.</t>
  </si>
  <si>
    <r>
      <t xml:space="preserve">Vaginal Contraceptive Rings </t>
    </r>
    <r>
      <rPr>
        <sz val="10"/>
        <color theme="1"/>
        <rFont val="Arial"/>
        <family val="2"/>
      </rPr>
      <t>(for example, Etonogestrel/Ethinyl Estradiol 120/15mcg [NuvaRing], progesterone-releasing [Progering])</t>
    </r>
  </si>
  <si>
    <r>
      <t xml:space="preserve">Calendar-based Awareness Methods </t>
    </r>
    <r>
      <rPr>
        <sz val="10"/>
        <color theme="1"/>
        <rFont val="Arial"/>
        <family val="2"/>
      </rPr>
      <t>(for example, CycleBeads)</t>
    </r>
  </si>
  <si>
    <t>n.</t>
  </si>
  <si>
    <r>
      <t xml:space="preserve">Other contraceptive methods
</t>
    </r>
    <r>
      <rPr>
        <sz val="11"/>
        <color theme="1"/>
        <rFont val="Arial"/>
        <family val="2"/>
      </rPr>
      <t>(Please provide the name(s) of any other contraceptive(s) offered in the spaces below and then select from the dropdown lists for each sector).</t>
    </r>
  </si>
  <si>
    <t>Other method:</t>
  </si>
  <si>
    <t>C2. Please note any comments about the commodities offered.</t>
  </si>
  <si>
    <t xml:space="preserve">D1. </t>
  </si>
  <si>
    <t xml:space="preserve">Is there a contraceptive security or reproductive health commodity security strategy or is a strategy for increasing contraceptive access explicitly detailed in any other country strategy? </t>
  </si>
  <si>
    <t>If yes, describe the strategy</t>
  </si>
  <si>
    <t>IF NO, SKIP TO QUESTION D2.</t>
  </si>
  <si>
    <t xml:space="preserve">a. </t>
  </si>
  <si>
    <t>Strategy name</t>
  </si>
  <si>
    <t>Years covered (including strategy updates)</t>
  </si>
  <si>
    <t>Is the strategy formally approved by the Ministry?</t>
  </si>
  <si>
    <t xml:space="preserve">Regarding the contraceptive security strategy, is there evidence of the following: </t>
  </si>
  <si>
    <t>Adherence to contraceptive security strategy?</t>
  </si>
  <si>
    <t>Implementation of action items that are part of the contraceptive security strategy, and/or follow up on addressing issues raised in the strategy?</t>
  </si>
  <si>
    <t xml:space="preserve">D2. </t>
  </si>
  <si>
    <t>Are any family planning commodities subject to duties, import taxes, or other fees?</t>
  </si>
  <si>
    <t>If yes, for which sectors (public, NGO, social marketing, commercial)?</t>
  </si>
  <si>
    <t>If yes, how much are the duties, taxes, or fees?  (In USD)</t>
  </si>
  <si>
    <t xml:space="preserve">D3. </t>
  </si>
  <si>
    <r>
      <t xml:space="preserve">Are there policies that </t>
    </r>
    <r>
      <rPr>
        <b/>
        <sz val="12"/>
        <color theme="1"/>
        <rFont val="Arial"/>
        <family val="2"/>
      </rPr>
      <t>hinder</t>
    </r>
    <r>
      <rPr>
        <sz val="12"/>
        <color theme="1"/>
        <rFont val="Arial"/>
        <family val="2"/>
      </rPr>
      <t xml:space="preserve"> the ability of the private sector (commercial sector, NGOs, or social marketing) to provide contraceptive methods? </t>
    </r>
    <r>
      <rPr>
        <sz val="10"/>
        <color theme="1"/>
        <rFont val="Arial"/>
        <family val="2"/>
      </rPr>
      <t xml:space="preserve">For example: price controls, distribution limitations, taxes/duties, advertising bans, etc.  </t>
    </r>
  </si>
  <si>
    <t>If yes, describe the policies.</t>
  </si>
  <si>
    <t xml:space="preserve">D4. </t>
  </si>
  <si>
    <r>
      <t xml:space="preserve">Are there policies that </t>
    </r>
    <r>
      <rPr>
        <b/>
        <sz val="12"/>
        <color theme="1"/>
        <rFont val="Arial"/>
        <family val="2"/>
      </rPr>
      <t>enable</t>
    </r>
    <r>
      <rPr>
        <sz val="12"/>
        <color theme="1"/>
        <rFont val="Arial"/>
        <family val="2"/>
      </rPr>
      <t xml:space="preserve"> the private sector (commercial sector, NGOs, or social marketing) to provide contraceptive methods? (</t>
    </r>
    <r>
      <rPr>
        <sz val="10"/>
        <rFont val="Arial"/>
        <family val="2"/>
      </rPr>
      <t>For example: policy reform,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</si>
  <si>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 xml:space="preserve">D5. </t>
  </si>
  <si>
    <t xml:space="preserve">Please describe any other policies or regulations that restrict who can sell or dispense particular contraceptive methods. (For example, are pharmacists allowed to provide the methods, such as injectables or implants? Are methods available over the counter?) Please note which methods and sectors the policies/regulations apply to.  </t>
  </si>
  <si>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</si>
  <si>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D6.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</si>
  <si>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</si>
  <si>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</si>
  <si>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</si>
  <si>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 xml:space="preserve">Intrauterine devices (IUDs) </t>
    </r>
    <r>
      <rPr>
        <sz val="10"/>
        <color theme="1"/>
        <rFont val="Arial"/>
        <family val="2"/>
      </rPr>
      <t>(for example, copper-bearing [Optima Copper T], Levonorgestrel-releasing [Mirena])</t>
    </r>
  </si>
  <si>
    <r>
      <t xml:space="preserve">Emergency contraceptive pills </t>
    </r>
    <r>
      <rPr>
        <sz val="10"/>
        <color theme="1"/>
        <rFont val="Arial"/>
        <family val="2"/>
      </rPr>
      <t>(for example, Levonorgestrel 0.75mg, Levonorgestrel 1.5mg) [Postinor]</t>
    </r>
  </si>
  <si>
    <r>
      <t xml:space="preserve">Other contraceptive methods - specify 
</t>
    </r>
    <r>
      <rPr>
        <sz val="11"/>
        <color theme="1"/>
        <rFont val="Arial"/>
        <family val="2"/>
      </rPr>
      <t>(Please provide the name of the other contraceptive(s) offered, and the lowest level cadre that can provide it, by sector.)</t>
    </r>
  </si>
  <si>
    <t>Type of contraceptive:</t>
  </si>
  <si>
    <t xml:space="preserve">D7. </t>
  </si>
  <si>
    <t xml:space="preserve">Does the country have laws, regulations, or policies that make it difficult for the following sub-populations to access effective family planning services? 
</t>
  </si>
  <si>
    <t>Y/N (dropdown)</t>
  </si>
  <si>
    <t xml:space="preserve">If yes, describe laws/regulations/policies affecting access </t>
  </si>
  <si>
    <t>Are the rules/policies implemented or enforced?</t>
  </si>
  <si>
    <t xml:space="preserve">D8. 
</t>
  </si>
  <si>
    <r>
      <t xml:space="preserve">Does the country have other policy barriers that do not directly prevent a sub-population from accessing family planning but that have a secondary effect in making it difficult for the sub-population to access effective family planning services? </t>
    </r>
    <r>
      <rPr>
        <sz val="10"/>
        <color theme="1"/>
        <rFont val="Arial"/>
        <family val="2"/>
      </rPr>
      <t>(for example, youth in the country prefer to use retail sites but retail sites in the country are not allowed to sell contraceptives, limiting youth's access to contraceptives?)</t>
    </r>
  </si>
  <si>
    <t xml:space="preserve">D9. 
</t>
  </si>
  <si>
    <t xml:space="preserve">Are there charges (by policy, not under-the-table charges) to the client in the public sector for family planning:
</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</si>
  <si>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</si>
  <si>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</si>
  <si>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</si>
  <si>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</si>
  <si>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</si>
  <si>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</si>
  <si>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D10. </t>
  </si>
  <si>
    <t xml:space="preserve">If a fee is charged for family planning services or commodities in the public sector, does public/government/national health insurance cover family planning? </t>
  </si>
  <si>
    <t>If yes, what proportion of the population does this health insurance cover?</t>
  </si>
  <si>
    <t>D11.</t>
  </si>
  <si>
    <t>Proportion of modern contraceptive use that is attributed to married women in each wealth quintile</t>
  </si>
  <si>
    <t>Quintile 1
(Top 20%)</t>
  </si>
  <si>
    <t>Quintile 2</t>
  </si>
  <si>
    <t>Quintile 3 
(Middle 20%)</t>
  </si>
  <si>
    <t>Quintile 4</t>
  </si>
  <si>
    <t>Quintile 5 
(Lowest 20%)</t>
  </si>
  <si>
    <t xml:space="preserve">D12. </t>
  </si>
  <si>
    <t>Are the following contraceptives included in the country's National Essential Medicine List (NEML) or other equivalent priority list? (for example, the National Medical Device List)</t>
  </si>
  <si>
    <r>
      <t>Injectables</t>
    </r>
    <r>
      <rPr>
        <sz val="11"/>
        <color theme="1"/>
        <rFont val="Arial"/>
        <family val="2"/>
      </rPr>
      <t xml:space="preserve"> </t>
    </r>
    <r>
      <rPr>
        <sz val="10"/>
        <color theme="1"/>
        <rFont val="Arial"/>
        <family val="2"/>
      </rPr>
      <t xml:space="preserve">(for example, Depot Medroxyprogesterone Acetate 104mg/0.65mL subcutaneous [Depo Sub-Q Provera, Sayana Press], Depot Medroxyprogesterone Acetate 150 mg Intramuscular [DepoProvera], Norethisterone enantate [Noristerat]) </t>
    </r>
  </si>
  <si>
    <r>
      <t xml:space="preserve">Copper-bearing Intrauterine devices (IUDs) </t>
    </r>
    <r>
      <rPr>
        <sz val="10"/>
        <color theme="1"/>
        <rFont val="Arial"/>
        <family val="2"/>
      </rPr>
      <t>(for example, Optima Copper T)</t>
    </r>
  </si>
  <si>
    <r>
      <t xml:space="preserve">Hormone-releasing intrauterine devices (IUDs) </t>
    </r>
    <r>
      <rPr>
        <sz val="10"/>
        <color theme="1"/>
        <rFont val="Arial"/>
        <family val="2"/>
      </rPr>
      <t>(for example levonorgestrel-releasing [Mirena])</t>
    </r>
  </si>
  <si>
    <r>
      <t xml:space="preserve">Emergency contraceptive pills </t>
    </r>
    <r>
      <rPr>
        <sz val="10"/>
        <color theme="1"/>
        <rFont val="Arial"/>
        <family val="2"/>
      </rPr>
      <t>(for example, levonorgestrel 0.75mg, levonorgestrel 1.5mg)</t>
    </r>
  </si>
  <si>
    <r>
      <t xml:space="preserve">Vaginal Contraceptive Rings </t>
    </r>
    <r>
      <rPr>
        <sz val="10"/>
        <color theme="1"/>
        <rFont val="Arial"/>
        <family val="2"/>
      </rPr>
      <t>(for example, Etonogestrel/ Ethinyl Estradiol 120/15mcg [NuvaRing], progesterone-releasing [Progering])</t>
    </r>
  </si>
  <si>
    <t>Any other contraceptive(s)?</t>
  </si>
  <si>
    <t>i. If yes, name(s) of other contraceptive(s) on the list(s)</t>
  </si>
  <si>
    <t xml:space="preserve">D13. </t>
  </si>
  <si>
    <t>What year(s) is the list(s) from?</t>
  </si>
  <si>
    <t xml:space="preserve">D14. 
</t>
  </si>
  <si>
    <t>Name of the list(s)</t>
  </si>
  <si>
    <t xml:space="preserve">D15.
</t>
  </si>
  <si>
    <t xml:space="preserve">Notes about the list(s)
</t>
  </si>
  <si>
    <t xml:space="preserve">D16.
</t>
  </si>
  <si>
    <t>Has the country made an FP2020 commitment?</t>
  </si>
  <si>
    <t>If the country has made an FP2020 commitment, what area(s) is it in? 
(Please list one or more of the following areas: Objective, Policy &amp; Political, Financial, Program &amp; Service Delivery)</t>
  </si>
  <si>
    <t>D17.</t>
  </si>
  <si>
    <t>Is the country a Global Financing Facility (GFF) partner?</t>
  </si>
  <si>
    <t xml:space="preserve">E1. </t>
  </si>
  <si>
    <r>
      <t xml:space="preserve">Please provide the stockout rates for contraceptive commodities for the period of </t>
    </r>
    <r>
      <rPr>
        <b/>
        <sz val="12"/>
        <color theme="1"/>
        <rFont val="Arial"/>
        <family val="2"/>
      </rPr>
      <t>end of August 2016 through end of</t>
    </r>
    <r>
      <rPr>
        <sz val="12"/>
        <color theme="1"/>
        <rFont val="Arial"/>
        <family val="2"/>
      </rPr>
      <t xml:space="preserve"> </t>
    </r>
    <r>
      <rPr>
        <b/>
        <sz val="12"/>
        <color theme="1"/>
        <rFont val="Arial"/>
        <family val="2"/>
      </rPr>
      <t>August 2017</t>
    </r>
    <r>
      <rPr>
        <sz val="12"/>
        <color theme="1"/>
        <rFont val="Arial"/>
        <family val="2"/>
      </rPr>
      <t xml:space="preserve"> for the central and service delivery point levels for the following product categories. 
For a method containing multiple products listed in rows below it, only complete the cells for each product offered under that method. </t>
    </r>
    <r>
      <rPr>
        <sz val="11"/>
        <color theme="1"/>
        <rFont val="Arial"/>
        <family val="2"/>
      </rPr>
      <t xml:space="preserve">
(If a method is not intended to be offered in public sector facilities or data is not available for that level and/or product, please indicate that stockouts are not applicable (type "n/a").)</t>
    </r>
    <r>
      <rPr>
        <sz val="12"/>
        <color theme="1"/>
        <rFont val="Arial"/>
        <family val="2"/>
      </rPr>
      <t xml:space="preserve">
</t>
    </r>
  </si>
  <si>
    <r>
      <t xml:space="preserve">a. Central level (i.e., central level warehouse for the public sector)
</t>
    </r>
    <r>
      <rPr>
        <sz val="12"/>
        <color theme="1"/>
        <rFont val="Arial"/>
        <family val="2"/>
      </rPr>
      <t xml:space="preserve">
</t>
    </r>
  </si>
  <si>
    <r>
      <t xml:space="preserve">b.  Service delivery point (SDP) level (i.e., public sector health facilities)
</t>
    </r>
    <r>
      <rPr>
        <i/>
        <sz val="11"/>
        <color theme="1"/>
        <rFont val="Arial"/>
        <family val="2"/>
      </rPr>
      <t>(At the aggregate level, this is the percentage of all commodity observations at all SDPs which were stocked out during the year)</t>
    </r>
    <r>
      <rPr>
        <sz val="12"/>
        <color theme="1"/>
        <rFont val="Arial"/>
        <family val="2"/>
      </rPr>
      <t xml:space="preserve">
</t>
    </r>
    <r>
      <rPr>
        <i/>
        <sz val="11"/>
        <color theme="1"/>
        <rFont val="Arial"/>
        <family val="2"/>
      </rPr>
      <t xml:space="preserve">
</t>
    </r>
  </si>
  <si>
    <t>Number of stock status observations where the commodity was stocked out during the fiscal year (numerator)</t>
  </si>
  <si>
    <t>Total stock status observations during the year (denominator)</t>
  </si>
  <si>
    <r>
      <t xml:space="preserve">Annual stockout rate at the central level 
</t>
    </r>
    <r>
      <rPr>
        <b/>
        <sz val="10"/>
        <color theme="1"/>
        <rFont val="Arial"/>
        <family val="2"/>
      </rPr>
      <t>Automatically calculates by dividing column H by column I</t>
    </r>
  </si>
  <si>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</si>
  <si>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</si>
  <si>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r>
      <t xml:space="preserve">Annual stockout rate at SDPs
</t>
    </r>
    <r>
      <rPr>
        <b/>
        <sz val="11"/>
        <color theme="1"/>
        <rFont val="Arial"/>
        <family val="2"/>
      </rPr>
      <t xml:space="preserve">
Automatically calculates by dividing column K by column L</t>
    </r>
  </si>
  <si>
    <t>Combined oral contraceptive pills</t>
  </si>
  <si>
    <r>
      <t xml:space="preserve">Levonorgestrel/Ethinyl Estradiol 150/30 mcg +Fe 75mg </t>
    </r>
    <r>
      <rPr>
        <sz val="10"/>
        <rFont val="Arial"/>
        <family val="2"/>
      </rPr>
      <t>[Microgynon</t>
    </r>
    <r>
      <rPr>
        <sz val="12"/>
        <rFont val="Arial"/>
        <family val="2"/>
      </rPr>
      <t>]</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</si>
  <si>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</si>
  <si>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2"/>
        <rFont val="Arial"/>
        <family val="2"/>
      </rPr>
      <t xml:space="preserve">(not included for aggregate calculation)                                      </t>
    </r>
    <r>
      <rPr>
        <sz val="12"/>
        <rFont val="Arial"/>
        <family val="2"/>
      </rPr>
      <t>Specify:</t>
    </r>
  </si>
  <si>
    <r>
      <t>Progestin-only oral contraceptive pills (</t>
    </r>
    <r>
      <rPr>
        <sz val="10"/>
        <color theme="1"/>
        <rFont val="Arial"/>
        <family val="2"/>
      </rPr>
      <t>Levonorgestrel 30 mcg [Norgeston, Microlut])</t>
    </r>
  </si>
  <si>
    <r>
      <t xml:space="preserve">Depot Medroxyprogesterone Acetate 104mg/0.65mL subcutaneous </t>
    </r>
    <r>
      <rPr>
        <sz val="10"/>
        <color theme="1"/>
        <rFont val="Arial"/>
        <family val="2"/>
      </rPr>
      <t>[Depo Sub-Q Provera, Sayana Press]</t>
    </r>
  </si>
  <si>
    <r>
      <t xml:space="preserve">Depot Medroxyprogesterone Acetate 150 mg Intramuscular </t>
    </r>
    <r>
      <rPr>
        <sz val="10"/>
        <color theme="1"/>
        <rFont val="Arial"/>
        <family val="2"/>
      </rPr>
      <t>[DepoProvera]</t>
    </r>
  </si>
  <si>
    <r>
      <t xml:space="preserve">Norethisterone enanthate </t>
    </r>
    <r>
      <rPr>
        <sz val="10"/>
        <color theme="1"/>
        <rFont val="Arial"/>
        <family val="2"/>
      </rPr>
      <t>[Noristerat]</t>
    </r>
  </si>
  <si>
    <r>
      <t>Levonorgestrel 75mg/rod, 2 rod implant</t>
    </r>
    <r>
      <rPr>
        <sz val="10"/>
        <color theme="1"/>
        <rFont val="Arial"/>
        <family val="2"/>
      </rPr>
      <t xml:space="preserve"> [Jadelle, Sino-Implant (II)/Levoplant]</t>
    </r>
  </si>
  <si>
    <r>
      <t xml:space="preserve">Etonogestrel 68mg/rod, 1 rod implant </t>
    </r>
    <r>
      <rPr>
        <sz val="10"/>
        <color theme="1"/>
        <rFont val="Arial"/>
        <family val="2"/>
      </rPr>
      <t>[Nexplanon])</t>
    </r>
  </si>
  <si>
    <r>
      <t>Hormone-releasing intrauterine devices (IUDs)</t>
    </r>
    <r>
      <rPr>
        <sz val="10"/>
        <color theme="1"/>
        <rFont val="Arial"/>
        <family val="2"/>
      </rPr>
      <t xml:space="preserve"> (for example levonorgestrel-releasing [Mirena])</t>
    </r>
  </si>
  <si>
    <r>
      <t xml:space="preserve">Calendar-based awareness methods </t>
    </r>
    <r>
      <rPr>
        <sz val="10"/>
        <color theme="1"/>
        <rFont val="Arial"/>
        <family val="2"/>
      </rPr>
      <t>(for example, CycleBeads)</t>
    </r>
  </si>
  <si>
    <r>
      <t xml:space="preserve">Total stock out rate for all commodities 
</t>
    </r>
    <r>
      <rPr>
        <b/>
        <sz val="12"/>
        <color theme="1"/>
        <rFont val="Arial"/>
        <family val="2"/>
      </rPr>
      <t xml:space="preserve">This will auto-calculate. </t>
    </r>
    <r>
      <rPr>
        <sz val="12"/>
        <color theme="1"/>
        <rFont val="Arial"/>
        <family val="2"/>
      </rPr>
      <t xml:space="preserve"> (It will sum H and I and divide H by I, and will sum K and L and divide by L)
</t>
    </r>
  </si>
  <si>
    <t xml:space="preserve">E2. </t>
  </si>
  <si>
    <t xml:space="preserve">Please note any overall comments about challenges and/or successes with contraceptive security in your country.
</t>
  </si>
  <si>
    <t>F1.</t>
  </si>
  <si>
    <t xml:space="preserve">What is the name of the national drug regulatory authority (NRA)? </t>
  </si>
  <si>
    <t>F2.</t>
  </si>
  <si>
    <t xml:space="preserve">Are there quality control standards for pharmaceuticals, including contraceptives that are in line with international standards? </t>
  </si>
  <si>
    <t xml:space="preserve">If yes, are these routinely applied to: </t>
  </si>
  <si>
    <t>the public sector?</t>
  </si>
  <si>
    <t>the private sector?</t>
  </si>
  <si>
    <t xml:space="preserve">F3. </t>
  </si>
  <si>
    <t>If the NRA does have access to a quality control facility, are samples of contraceptives routinely tested from:</t>
  </si>
  <si>
    <t>F4.</t>
  </si>
  <si>
    <t xml:space="preserve">Are contraceptive commodities from WHO prequalified manufacturers available in the country? </t>
  </si>
  <si>
    <t>If yes, are they given preference during procurement?</t>
  </si>
  <si>
    <t>F5.</t>
  </si>
  <si>
    <t>Are regular assessments done of contraceptive products available in pharmacies, including their quality and prices? (e.g. purchase of retail audit data from research firms, systematic surveys by public sector staff)</t>
  </si>
  <si>
    <t xml:space="preserve">F6. </t>
  </si>
  <si>
    <t xml:space="preserve">Do standards exist for post-marketing surveillance and pharmacovigilance? </t>
  </si>
  <si>
    <t>If yes, are they based on international standards?</t>
  </si>
  <si>
    <t xml:space="preserve">b. </t>
  </si>
  <si>
    <t>Are they implemented?</t>
  </si>
  <si>
    <t>G1.</t>
  </si>
  <si>
    <t xml:space="preserve">Are private sector entities that provide FP required to report to and/or register with government agencies such as the MoH? </t>
  </si>
  <si>
    <t>If so, which ones?</t>
  </si>
  <si>
    <t>G2.</t>
  </si>
  <si>
    <r>
      <rPr>
        <sz val="12"/>
        <rFont val="Arial"/>
        <family val="2"/>
      </rPr>
      <t>Are routine market data surveys or syndicated data such as Quintiles IMS or Nielson available in the country?</t>
    </r>
    <r>
      <rPr>
        <sz val="12"/>
        <color rgb="FFFF0000"/>
        <rFont val="Arial"/>
        <family val="2"/>
      </rPr>
      <t xml:space="preserve">  </t>
    </r>
  </si>
  <si>
    <t>G3.</t>
  </si>
  <si>
    <r>
      <t>What private sector manufacturers are registered in the country? 
(</t>
    </r>
    <r>
      <rPr>
        <sz val="10"/>
        <color theme="1"/>
        <rFont val="Arial"/>
        <family val="2"/>
      </rPr>
      <t>Excludes WHO pre-qualified products. May attach list if available.)</t>
    </r>
  </si>
  <si>
    <t>G4.</t>
  </si>
  <si>
    <r>
      <t xml:space="preserve">Have any public/private partnerships been established or brokered in the last year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</si>
  <si>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a. If yes, please list/describe them. </t>
  </si>
  <si>
    <t>Thank you for completing the survey!</t>
  </si>
  <si>
    <t>Summary Page</t>
  </si>
  <si>
    <t xml:space="preserve">Afghanistan </t>
  </si>
  <si>
    <t xml:space="preserve">CS is included in RHCS national committee </t>
  </si>
  <si>
    <t>Reproductive Health Commodity Security (RHCS)</t>
  </si>
  <si>
    <t>Afghan Social Marketing Organization (ASMO) &amp; Marie Stopes International (MSI)</t>
  </si>
  <si>
    <t>Afghan Family Guidance Association (AFGA)</t>
  </si>
  <si>
    <t>UNFPA, WHO</t>
  </si>
  <si>
    <t>Reproductive Maternal Neonatal Child and Adolescent Health, Directorate of Pharmacy, National Medicine and Health products Regulatory Authority (NMHRA), Health Promotion Directorate (HPD), Community Based Health Care (CBHC), Grant Coordination &amp; Management Unit (GCMU), Directorate of Private Sector</t>
  </si>
  <si>
    <t>Centeral Stock Unit</t>
  </si>
  <si>
    <t>Afghanistan Midwifery Association (AMA), Afghan Society of Obstetrician &amp; Gynacologists (AFSOG), USAID funded project (HEMAYAT), Urban Health Project</t>
  </si>
  <si>
    <t>RHCS National ToR, Annual RHCS plan, RHCS as part of RMNCH Strategy,Strategic action plan, SOP for FP commodities,  &amp; RHCS LRP</t>
  </si>
  <si>
    <t>January</t>
  </si>
  <si>
    <t>December</t>
  </si>
  <si>
    <t xml:space="preserve">FP department forcasts MoPH needs. Partners do their own forecasts. B2. The estimated dollar value of contraceptives is not clear with FP department, because it receives donated products. </t>
  </si>
  <si>
    <r>
      <t xml:space="preserve">What was the estimated dollar value of contraceptives needed to be procured for the public sector* for the most recent complete fiscal year? 
(in USD)
</t>
    </r>
    <r>
      <rPr>
        <sz val="10"/>
        <color theme="1"/>
        <rFont val="Arial"/>
        <family val="2"/>
      </rPr>
      <t>*This can include cases where the ministry provides contraceptives for NGOs or social marketing.
This information will allow us to compare procurement needs with the expenditure information collected later in the survey.</t>
    </r>
  </si>
  <si>
    <t>unknown</t>
  </si>
  <si>
    <t>MoPH FP department</t>
  </si>
  <si>
    <t>annually</t>
  </si>
  <si>
    <r>
      <t xml:space="preserve">Levonorgestrel/Ethinyl Estradiol 150/30 mcg +Fe 75mg </t>
    </r>
    <r>
      <rPr>
        <sz val="10"/>
        <color theme="1"/>
        <rFont val="Arial"/>
        <family val="2"/>
      </rPr>
      <t>[Microgynon]</t>
    </r>
  </si>
  <si>
    <t>There is no exact data on contraceptive consumption with MoPH. In addition, the MoPH does not budget a line for the procurement of contraceptives.</t>
  </si>
  <si>
    <t xml:space="preserve">There is no government fund allocation for contraceptives. </t>
  </si>
  <si>
    <t>In-kind</t>
  </si>
  <si>
    <t>01/17-12/17</t>
  </si>
  <si>
    <t>Procured through GHSC-PSM. Includes male condoms, Levonorgestrel/Ethinyl Estradiol 150/30 mcg + Fe 75 mg, 28 Tablets/Cycle, and Depot Medroxyprogesterone Acetate 150 mg/mL</t>
  </si>
  <si>
    <t>UNDP ($62,867: male condoms), and UNFPA ($81,039: male condoms, implants, injectables, combined oral, progestin-only)</t>
  </si>
  <si>
    <t>Not applicable</t>
  </si>
  <si>
    <t>Don't know</t>
  </si>
  <si>
    <t>Marie Stopes International. Donations of condoms, IUDs, and injectables.</t>
  </si>
  <si>
    <t xml:space="preserve">Comments: The estimated dollar value of contraceptives needed to be procured for the public sector (B2) for the most recent fiscal year was not available. 
</t>
  </si>
  <si>
    <t>Contraceptives are procured and distributed by BPHS and EPHS implementing NGOs nationwide through an MoPH contract mechnism.</t>
  </si>
  <si>
    <r>
      <t>Progestin-only Oral Contraceptive Pills</t>
    </r>
    <r>
      <rPr>
        <i/>
        <sz val="11"/>
        <color theme="1"/>
        <rFont val="Arial"/>
        <family val="2"/>
      </rPr>
      <t xml:space="preserve"> </t>
    </r>
    <r>
      <rPr>
        <sz val="10"/>
        <color theme="1"/>
        <rFont val="Arial"/>
        <family val="2"/>
      </rPr>
      <t>(for example, Levonorgestrel 30 mcg [Norgeston], Norethindrone 35mg [Micronor, Camila, Errin], Desogestrel 75mcg [Cerazette, Aizea], Ethynodiol Diacetate [Femulen])</t>
    </r>
  </si>
  <si>
    <r>
      <t>Injectables</t>
    </r>
    <r>
      <rPr>
        <sz val="11"/>
        <color theme="1"/>
        <rFont val="Arial"/>
        <family val="2"/>
      </rPr>
      <t xml:space="preserve"> </t>
    </r>
    <r>
      <rPr>
        <sz val="10"/>
        <color theme="1"/>
        <rFont val="Arial"/>
        <family val="2"/>
      </rPr>
      <t xml:space="preserve">(for example, Depot Medroxyprogesterone Acetate 104mg/0.65mL subcutaneous [Depo Sub-Q Provera], Depot Medroxyprogesterone Acetate 150 mg Intramuscular [DepoProvera], Norethisterone enanthate [Noristerat], Sayana Press) </t>
    </r>
  </si>
  <si>
    <t>Sayana press included in EML</t>
  </si>
  <si>
    <t xml:space="preserve">RHCS strategy as part of the National Reproductive, Maternal, Newborn, Child, and Adolescent Health (RMNCAH) Strategy </t>
  </si>
  <si>
    <t xml:space="preserve">National Reproductive, Maternal, Newborn, Child, and Adolescent Health (RMNCAH) Strategy </t>
  </si>
  <si>
    <t>2017-2021</t>
  </si>
  <si>
    <t xml:space="preserve">commercial </t>
  </si>
  <si>
    <t>11% of the total invoice amount</t>
  </si>
  <si>
    <t>(From Strategic Area 3.6 of the RMNCAH Strategy)
• Improve Public Private Partnership for provision of quality human right based FP/BS services.
• Strengthen coordination and collaboration with private-sector health providers to ensure that
the private sector follows the MoPH’s national RMNCAH intervention package for the private
sector.
• Strengthen the capacity of private FP service provider to deliver quality human right based FP
services.
• Support expansion of the availability of FP methods in private pharmacies through the social
marketing program.</t>
  </si>
  <si>
    <t xml:space="preserve">Component 3, strategic area 3.6 of RMNCAH Strategy ("Integrating birth spacing and FP services into all levels of the private sector"). See details in comments section to the right.  
</t>
  </si>
  <si>
    <t xml:space="preserve">No restrictions </t>
  </si>
  <si>
    <t>Community Health Worker (or equivalent)</t>
  </si>
  <si>
    <t>Pharmacy owners</t>
  </si>
  <si>
    <t>Auxiliary Nurse Midwife</t>
  </si>
  <si>
    <t>Auxiliary Nurse</t>
  </si>
  <si>
    <t>Doctor</t>
  </si>
  <si>
    <t>Proportion of modern contraceptive use that is attributed to married women in the each wealth quintile</t>
  </si>
  <si>
    <t>DHS</t>
  </si>
  <si>
    <r>
      <t>Injectables</t>
    </r>
    <r>
      <rPr>
        <sz val="11"/>
        <color theme="1"/>
        <rFont val="Arial"/>
        <family val="2"/>
      </rPr>
      <t xml:space="preserve"> </t>
    </r>
    <r>
      <rPr>
        <sz val="10"/>
        <color theme="1"/>
        <rFont val="Arial"/>
        <family val="2"/>
      </rPr>
      <t xml:space="preserve">(for example, Depot Medroxyprogesterone Acetate 104mg/0.65mL subcutaneous [Depo Sub-Q Provera], Depot Medroxyprogesterone Acetate 150 mg Intramuscular [DepoProvera], Norethisterone enantate [Noristerat], Sayana Press) </t>
    </r>
  </si>
  <si>
    <t>Essential Medicine List (EML) and Licensed Medicine List (LML)</t>
  </si>
  <si>
    <t>FP2020 website</t>
  </si>
  <si>
    <t>Objective, Policy &amp; Political, Financial, and Program &amp; Service Delivery</t>
  </si>
  <si>
    <r>
      <t xml:space="preserve">a.  Service delivery point (SDP) level (i.e., public sector health facilities)
</t>
    </r>
    <r>
      <rPr>
        <i/>
        <sz val="11"/>
        <color theme="1"/>
        <rFont val="Arial"/>
        <family val="2"/>
      </rPr>
      <t>(At the aggregate level, this is the percentage of all commodity observations at all SDPs which were stocked out during the year)</t>
    </r>
    <r>
      <rPr>
        <sz val="12"/>
        <color theme="1"/>
        <rFont val="Arial"/>
        <family val="2"/>
      </rPr>
      <t xml:space="preserve">
</t>
    </r>
    <r>
      <rPr>
        <i/>
        <sz val="11"/>
        <color theme="1"/>
        <rFont val="Arial"/>
        <family val="2"/>
      </rPr>
      <t xml:space="preserve">
</t>
    </r>
  </si>
  <si>
    <r>
      <t>Levonorgestrel/Ethinyl Estradiol 150/30 mcg</t>
    </r>
    <r>
      <rPr>
        <sz val="11"/>
        <rFont val="Arial"/>
        <family val="2"/>
      </rPr>
      <t xml:space="preserve"> </t>
    </r>
    <r>
      <rPr>
        <sz val="10"/>
        <rFont val="Arial"/>
        <family val="2"/>
      </rPr>
      <t>[Microgynon, Seasonale, Levora, Jolessa]</t>
    </r>
  </si>
  <si>
    <r>
      <t>Progestin-only oral contraceptive pills (</t>
    </r>
    <r>
      <rPr>
        <sz val="10"/>
        <color theme="1"/>
        <rFont val="Arial"/>
        <family val="2"/>
      </rPr>
      <t>Levonorgestrel 30 mcg [Norgeston])</t>
    </r>
  </si>
  <si>
    <t>FP Department of MoPH did not have the data.</t>
  </si>
  <si>
    <t>National Medicine and Health products Regulatory Authority (NMHRA)</t>
  </si>
  <si>
    <t>Don’t know</t>
  </si>
  <si>
    <t xml:space="preserve">Newly established </t>
  </si>
  <si>
    <t>Are regular assessments of contraceptive products available in pharmacies, including their quality and prices, done? (e.g. purchase of retail audit data from research firms, systematic surveys by public sector staff)</t>
  </si>
  <si>
    <t xml:space="preserve">Are private sector entities that provide FP required to report to and/or register to government agencies such as the MoH? </t>
  </si>
  <si>
    <t xml:space="preserve">21 private hospitals in Kabul (Shinozada, Global, Kaisha, Sama, Nadera Seddiqi, Afghan Shefa, Blossom, Wahaj, Effat, Family, Shaheed Abdul Razaq, Afhsar, Mehdi, Afghan Swiss, Sayed- u - Shohada, Ariana Shefa, Faizi, Maryam, Khorrami, Bakhtar &amp; Afghan United) and 9 private hospitals in Herat (Sehat, Afghan Max, Alozai Wardak, Noor-u-Almadina, Afghan Aria, Quds, Elahee, Mehraban, Jami Herat) </t>
  </si>
  <si>
    <t>ANGOLA</t>
  </si>
  <si>
    <t>Additional or Alternative Data Source Used 
(if applicable)</t>
  </si>
  <si>
    <t xml:space="preserve">A1.
</t>
  </si>
  <si>
    <t>Is there a national committee that works on contraceptive security? 
Committee should have some aspect of contraceptive security as part of its Terms of Reference, even if it is known by a different name, for example: Family Planning, Reproductive Health, Maternal Mortality, Essential Medicine Committee, etc.</t>
  </si>
  <si>
    <t>other</t>
  </si>
  <si>
    <t xml:space="preserve">National Directorate of Public Health / Reproductive Health Department </t>
  </si>
  <si>
    <t>National Techinical Group Advisor of Sexual and Reproductive Health</t>
  </si>
  <si>
    <t>Social marketing, (for example: PSI, DKT, SFH, etc.)</t>
  </si>
  <si>
    <t>NGO 
(for example: service delivery, advocacy, Planned Parenthood affiliate, Marie Stopes affiliate, faith-based organizations, etc.)</t>
  </si>
  <si>
    <t>Medicus Mundi; PSM, Angolan Society of Obstreticy</t>
  </si>
  <si>
    <t>Commercial sector 
(for example: wholesalers, distributors, pharmacy associations, manufacturers, etc.)</t>
  </si>
  <si>
    <t>USAID, PSI, World Bamk, Health Sector Support Project (PASS II), Japanese International Cooperation Agency (JICA)</t>
  </si>
  <si>
    <t>Ministry of Health 
(for example: logistics, reproductive health, family planning, maternal and child health, HIV/AIDS, pharmacy units, etc.)</t>
  </si>
  <si>
    <t>National Directorate of Public Health / Reproductive Health Department (with its sections nominated as the Women and Newborn Health Section and the Children, Adolescents and Youth Health Section, Maternal Health and Child Health), CECOMA, National HIV/AIDS Institute (INLS).</t>
  </si>
  <si>
    <t>CECOMA</t>
  </si>
  <si>
    <t>Ministery of Plan</t>
  </si>
  <si>
    <t>Other 
(for example: partners)</t>
  </si>
  <si>
    <t xml:space="preserve">Has the committee developed or started development on any policies, procedures, and/or action plans in the last year?         </t>
  </si>
  <si>
    <t>Head of Department</t>
  </si>
  <si>
    <t>The forecast was not fulfilled in its entirety</t>
  </si>
  <si>
    <t>government forecasting records</t>
  </si>
  <si>
    <t>What was the estimated dollar value of contraceptives needed to be procured for the public sector* for the most recent complete fiscal year? 
(in USD)
*This can include cases where the ministry provides contraceptives for NGOs or social marketing.
This information will allow us to compare procurement needs with the expenditure information collected later in the survey.</t>
  </si>
  <si>
    <t xml:space="preserve">supply plans (e.g. Contraceptive Procurement Tables) for forecasted contraceptives </t>
  </si>
  <si>
    <t>consumption/distribution records</t>
  </si>
  <si>
    <t xml:space="preserve">Levonorgestrel/Ethinyl Estradiol 150/30 mcg +Fe 75mg [Microgynon] </t>
  </si>
  <si>
    <t>Levonorgestrel/Ethinyl Estradiol 150/30 mcg [Seasonale, Levora, Jolessa]</t>
  </si>
  <si>
    <t>Depot Medroxyprogesterone Acetate 104mg/0.65mL subcutaneous [Depo Sub-Q Provera, Sayana Press]</t>
  </si>
  <si>
    <t>Depot Medroxyprogesterone Acetate 150 mg Intramuscular [DepoProvera]</t>
  </si>
  <si>
    <t>Levonorgestrel 75mg/rod, 2 rod implant [Jadelle, Sino-Implant (II)/Levoplant]</t>
  </si>
  <si>
    <t>Copper-bearing intrauterine devices (IUDs) (for example, Optima Copper T)</t>
  </si>
  <si>
    <t>Hormone-releasing intrauterine devices (IUDs) (for example levonorgestrel-releasing [Mirena])</t>
  </si>
  <si>
    <t>Calendar-based awareness methods (for example, CycleBeads)</t>
  </si>
  <si>
    <t>Is there a government budget line item specifically for the procurement of contraceptives?  
Please select from the dropdown list.</t>
  </si>
  <si>
    <t>Please complete the questions below regarding government allocations for contraceptive procurement.
Allocated funds are those originally designated for contraceptives, whether or not they ended up being spent on contraceptives.</t>
  </si>
  <si>
    <t xml:space="preserve">Were government funds allocated (i.e., committed) for contraceptive procurement in the most recent complete fiscal year (FY '16-'17)? 
This question refers to funds planned to be spent on contraceptives, whether or not they ended up being spent.
(Government funds include internally generated funds, basket funds, World Bank credits or loans, and other funds donors gave to the government for their use.) </t>
  </si>
  <si>
    <t xml:space="preserve">During the forecast exercise 2016/2018, the government has agreed to spend USD 491,419 to procure contraceptives. This funds were never spent for this purpose </t>
  </si>
  <si>
    <t>Amount allocated 
(in USD)</t>
  </si>
  <si>
    <t xml:space="preserve">Time period 
(mm/yy-mm/yy)
</t>
  </si>
  <si>
    <t>Data source 
(for example: Ministry records)</t>
  </si>
  <si>
    <t>Internally generated funds allocated for contraceptive procurement</t>
  </si>
  <si>
    <t>National Directorate of Health records</t>
  </si>
  <si>
    <t>Total of all other government funds allocated for contraceptive procurement. 
(For example, these other government funds could include basket funds, World Bank credits or loans, and other funds donors give to the government [e.g., direct budget support])</t>
  </si>
  <si>
    <t>TOTAL government funds allocated for contraceptive procurement
This will auto-calculate.  (It will sum a &amp; b above.)</t>
  </si>
  <si>
    <t>Please complete the questions below to indicate government expenditures on contraceptive procurement, by source, in the most recent complete fiscal year. 
This is how much was spent on contraceptive procurement (not what was allocated). How much of this spending was provided from each source?</t>
  </si>
  <si>
    <t>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</si>
  <si>
    <t>key informant interviews with procurement/logistics unit</t>
  </si>
  <si>
    <t>Was this a source?
(Y/N)</t>
  </si>
  <si>
    <t>Amount spent 
(in USD)</t>
  </si>
  <si>
    <t xml:space="preserve">Time period (mm/yy-mm/yy)
</t>
  </si>
  <si>
    <t>Internally generated funds spent on contraceptive procurement</t>
  </si>
  <si>
    <t>i. Specify source(s) of internally generated funds spent (for example, from taxes)</t>
  </si>
  <si>
    <t>Total of all other government funds spent on contraceptive procurement. (For example, these other government funds could include basket funds, World Bank credits or loans, and other funds donors gave to the government [e.g., direct budget support])</t>
  </si>
  <si>
    <t>i. Specify source(s) of other government funds spent (for example: basket funding or specific donor)</t>
  </si>
  <si>
    <t>TOTAL government funds spent on contraceptive procurement
This will auto-calculate.  (It will sum a &amp; b above.)</t>
  </si>
  <si>
    <t xml:space="preserve">Please complete the table below to indicate in-kind donations and grants* for contraceptives in the most recent complete fiscal year.
The time period should be the same for all sources of funding.
*This can include cases where donors provided products to the Ministry for NGOs or social marketing.
</t>
  </si>
  <si>
    <t>RHInterchange</t>
  </si>
  <si>
    <t>Male condoms (5,666 cases of 3,000 each), ordered in 2017.</t>
  </si>
  <si>
    <t>female condoms (10,000), IUDs (17,000), implants (13,000), injectables (480,000), combined orals (818,640 cycles), emergency orals (19,800), progestin-only pills (296,640)</t>
  </si>
  <si>
    <t>Male condoms (21,600,000), IUDs (1,000), implants (4,000), injectables (50,600), combined orals (362,880 cycles), emergency orals (13,440), progestin-only pills (150,480)</t>
  </si>
  <si>
    <t>TOTAL value of in-kind donations and grants spent on contraceptive procurement
This will auto-calculate.  (It will sum a-e above.)</t>
  </si>
  <si>
    <t xml:space="preserve">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</si>
  <si>
    <t xml:space="preserve">B11. </t>
  </si>
  <si>
    <t>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t>
  </si>
  <si>
    <t xml:space="preserve">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
  </si>
  <si>
    <t xml:space="preserve">The previous questions were about the most recently completed fiscal year. This question refers to the current fiscal year. </t>
  </si>
  <si>
    <t xml:space="preserve">Source
</t>
  </si>
  <si>
    <t>national family planning or reproductive health strategy, guidance, or policy</t>
  </si>
  <si>
    <t>Combined Oral Contraceptive Pills (for  example, Levonorgestrel/Ethinyl Estradiol 150/30 mcg +Fe 75mg, Levonorgestrel/Ethinyl Estradiol 150/30 mcg [Microgynon, Seasonale, Levora, Jolessa], drosiperenone/Ethinyl Estradiol 3mg/20mcg [Yaz], Norethindrone Acetate/Ethinyl Estradiol [Loestrin, Junel])</t>
  </si>
  <si>
    <t>Progestin-only Oral Contraceptive Pills (for example, Levonorgestrel 30 mcg [Norgeston], Norethindrone 35mg [Micronor, Camila, Errin], Desogestrel 75mcg [Cerazette, Aizea], Ethynodiol Diacetate [Femulen])</t>
  </si>
  <si>
    <t xml:space="preserve">Injectables (for example, Depot Medroxyprogesterone Acetate 104mg/0.65mL subcutaneous [Depo Sub-Q Provera], Depot Medroxyprogesterone Acetate 150 mg Intramuscular [DepoProvera], Norethisterone enanthate [Noristerat], Sayana Press) </t>
  </si>
  <si>
    <t>Contraceptive Implants (for example, Levonorgestrel 75mg [Jadelle, Sino-Implant (II)/Levoplant], Etonogestrel 68mg [Nexplanon])</t>
  </si>
  <si>
    <t>Intrauterine devices (IUDs) (for example, copper-bearing [Optima Copper T], levonorgestrel-releasing [Mirena])</t>
  </si>
  <si>
    <t>Emergency contraceptive pills (for example, levonorgestrel 0.75mg, levonorgestrel 1.5mg) [Postinor]</t>
  </si>
  <si>
    <t>Contraceptive Patches (for example, Norelgestromin/Ethinyl Estradiol 150/35mcg [Xulane, Evra])</t>
  </si>
  <si>
    <t>Vaginal Contraceptive Rings (for example, Etonogestrel/Ethinyl Estradiol 120/15mcg [NuvaRing], progesterone-releasing [Progering])</t>
  </si>
  <si>
    <t>Calendar-based Awareness Methods (for example, CycleBeads)</t>
  </si>
  <si>
    <t>Other contraceptive methods
(Please provide the name(s) of any other contraceptive(s) offered in the spaces below and then select from the dropdown lists for each sector).</t>
  </si>
  <si>
    <t>Fundamental and guiding instrument in response to the health needs of adolescents, young people, women, men and children.</t>
  </si>
  <si>
    <t>official docs from the gov't organization that coordinates the national FP program</t>
  </si>
  <si>
    <t>National Family Planning Strategy</t>
  </si>
  <si>
    <t>official financial policy documents for contraceptives</t>
  </si>
  <si>
    <t xml:space="preserve">Are there policies that hinder the ability of the private sector (commercial sector, NGOs, or social marketing) to provide contraceptive methods? For example: price controls, distribution limitations, taxes/duties, advertising bans, etc.  </t>
  </si>
  <si>
    <t>gov't policy documents and project records</t>
  </si>
  <si>
    <t>Are there policies that enable the private sector (commercial sector, NGOs, or social marketing) to provide contraceptive methods? (For example: policy reform,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</si>
  <si>
    <t>D4 - The presidential decree describes that the medicines to be dispensed by the public and private sectors are those listed in the NLEM</t>
  </si>
  <si>
    <t>Presencial decree 180/10 from August 18th.</t>
  </si>
  <si>
    <t>There are no policies restricting who can sell/dispense particular contraceptive methods</t>
  </si>
  <si>
    <t>Note the lowest level provider that is allowed to sell or dispense the method in the public sector</t>
  </si>
  <si>
    <t>Note the lowest level provider that is allowed to sell or dispense the method in the private sector</t>
  </si>
  <si>
    <t>key informant interviews</t>
  </si>
  <si>
    <t>Nurse</t>
  </si>
  <si>
    <t>Nurse with Family Planning training</t>
  </si>
  <si>
    <t>Intrauterine devices (IUDs) (for example, copper-bearing [Optima Copper T], Levonorgestrel-releasing [Mirena])</t>
  </si>
  <si>
    <t>Emergency contraceptive pills (for example, Levonorgestrel 0.75mg, Levonorgestrel 1.5mg) [Postinor]</t>
  </si>
  <si>
    <t>Doctor with training in surgery</t>
  </si>
  <si>
    <t>Other contraceptive methods - specify 
(Please provide the name of the other contraceptive(s) offered, and the lowest level cadre that can provide it, by sector.)</t>
  </si>
  <si>
    <t>Does the country have other policy barriers that do not directly prevent a sub-population from accessing family planning but that have a secondary effect in making it difficult for the sub-population to access effective family planning services? (for example, youth in the country prefer to use retail sites but retail sites in the country are not allowed to sell contraceptives, limiting youth's access to contraceptives?)</t>
  </si>
  <si>
    <t>All population</t>
  </si>
  <si>
    <t>The list is not aproved</t>
  </si>
  <si>
    <t xml:space="preserve">Injectables (for example, Depot Medroxyprogesterone Acetate 104mg/0.65mL subcutaneous [Depo Sub-Q Provera], Depot Medroxyprogesterone Acetate 150 mg Intramuscular [DepoProvera], Norethisterone enantate [Noristerat], Sayana Press) </t>
  </si>
  <si>
    <t>Copper-bearing Intrauterine devices (IUDs) (for example, Optima Copper T)</t>
  </si>
  <si>
    <t>Emergency contraceptive pills (for example, levonorgestrel 0.75mg, levonorgestrel 1.5mg)</t>
  </si>
  <si>
    <t>Vaginal Contraceptive Rings (for example, Etonogestrel/ Ethinyl Estradiol 120/15mcg [NuvaRing], progesterone-releasing [Progering])</t>
  </si>
  <si>
    <t>LNME - Lista Nacional de Medicamentos e Equipamentos</t>
  </si>
  <si>
    <t>It is a draft list and has never been approved.</t>
  </si>
  <si>
    <t>GFF website</t>
  </si>
  <si>
    <t xml:space="preserve">Please provide the stockout rates for contraceptive commodities for the period of end of August 2016 through end of August 2017 for the central and service delivery point levels for the following product categories. 
For a method containing multiple products listed in rows below it, only complete the cells for each product offered under that method. 
(If a method is not intended to be offered in public sector facilities or data is not available for that level and/or product, please indicate that stockouts are not applicable (type "n/a").)
</t>
  </si>
  <si>
    <t xml:space="preserve">a. Central level (i.e., central level warehouse for the public sector)
</t>
  </si>
  <si>
    <t xml:space="preserve">a.  Service delivery point (SDP) level (i.e., public sector health facilities)
(At the aggregate level, this is the percentage of all commodity observations at all SDPs which were stocked out during the year)
</t>
  </si>
  <si>
    <t>site visits (physical inventories)</t>
  </si>
  <si>
    <t>Annual stockout rate at the central level 
Automatically calculates by dividing column H by column I</t>
  </si>
  <si>
    <t>Annual stockout rate at SDPs
Automatically calculates by dividing column K by column L</t>
  </si>
  <si>
    <t>Levonorgestrel/Ethinyl Estradiol 150/30 mcg +Fe 75mg [Microgynon]</t>
  </si>
  <si>
    <t>NA</t>
  </si>
  <si>
    <t>Other combined oral contraceptive pills                                           
(not included for aggregate calculation)                                      Specify:</t>
  </si>
  <si>
    <t>Progestin-only oral contraceptive pills (Levonorgestrel 30 mcg [Norgeston, Microlut])</t>
  </si>
  <si>
    <t>Etonogestrel 68mg/rod, 1 rod implant [Nexplanon])</t>
  </si>
  <si>
    <t xml:space="preserve">Total stock out rate for all commodities 
This will auto-calculate.  (It will sum H and I and divide H by I, and will sum K and L and divide by L)
</t>
  </si>
  <si>
    <t>National Directorate of Medicine and Equipments</t>
  </si>
  <si>
    <t>National Essential Medicine program</t>
  </si>
  <si>
    <t>NRA policy documents</t>
  </si>
  <si>
    <t>key informant interview</t>
  </si>
  <si>
    <t xml:space="preserve">Are routine market data surveys or syndicated data such as Quintiles IMS or Nielson available in the country?  </t>
  </si>
  <si>
    <t>Surveys (i.e Inquérito de Indicadores Múltiplos e de Saúde (IIMS) 2015-2016)</t>
  </si>
  <si>
    <t>What private sector manufacturers are registered in the country? 
(Excludes WHO pre-qualified products. May attach list if available.)</t>
  </si>
  <si>
    <t>No one is registered</t>
  </si>
  <si>
    <t>Have any public/private partnerships been established or brokered in the last year with the purpose of expanding private sector provision of health services including family planning products and services? 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</si>
  <si>
    <t>terms of reference/legal documents establishing the committee and its membership</t>
  </si>
  <si>
    <t>National Committee for Implementation and Monitoring of the National Program on Reproductive Health Improvement</t>
  </si>
  <si>
    <t>Department of Mother and Child Health Protection</t>
  </si>
  <si>
    <t xml:space="preserve">Heads of private medical centers/maternal hospitals and leading obstetrician-gynecologists. </t>
  </si>
  <si>
    <t xml:space="preserve">Protocols on Delivery   of Quality Reproductive Healtth Service </t>
  </si>
  <si>
    <t>committee meeting agendas</t>
  </si>
  <si>
    <t xml:space="preserve">Note for B2: The budget for contraceptives provided by the RA government  for the most recent complete fiscal year (which is 2016) was USD 95458, the contraceptives were procured in the end of 2016 were distributed to health centers in November-December 2016 to be used starting from 2017.
As the Ministry of Health has complicated procedures for state procurement, contraceptives were procured for longer period than 1 year. There was also a big amount of contraceptives procured and distributed to health care centers by UNFPA Armenia in 2015. The use of contraception by population is quite low in the country (28% use of modern contraception according to DHS Armenia 2015). Thus currently there is oversupply of contraceptives in the public sector. </t>
  </si>
  <si>
    <t>government budget</t>
  </si>
  <si>
    <t>records of shipment history from donors, gov't, or databases such as RHInterchange</t>
  </si>
  <si>
    <t>bi-annually (twice a year)</t>
  </si>
  <si>
    <t>Levonorgestrel/Ethinyl Estradiol 150/30 mcg [Microgynon, Seasonale, Levora, Jolessa]</t>
  </si>
  <si>
    <t>Levonorgestrel 30 mcg [Norgeston]</t>
  </si>
  <si>
    <t>Depot Medroxyprogesterone Acetate 104mg/0.65mL subcutaneous [Depo Sub-Q Provera]</t>
  </si>
  <si>
    <t>government budget documents with major line items</t>
  </si>
  <si>
    <t>government budgets</t>
  </si>
  <si>
    <t>01/2016-12/2016</t>
  </si>
  <si>
    <t>Government budget</t>
  </si>
  <si>
    <t>45 820 000 AMD</t>
  </si>
  <si>
    <t>Jan 2016-Dec 31, 2016</t>
  </si>
  <si>
    <t xml:space="preserve">RA government budget </t>
  </si>
  <si>
    <t xml:space="preserve">no other grants than the internally generated funds were spent on procurement of contraceptives during the year of 2016.  </t>
  </si>
  <si>
    <t>gov't spending records, including internally generated funds</t>
  </si>
  <si>
    <t>gov't documents and meeting minutes</t>
  </si>
  <si>
    <t>The government and a third-party agent</t>
  </si>
  <si>
    <t xml:space="preserve">Comments: The government and third party agent (UNFPA) 
</t>
  </si>
  <si>
    <t>There is oversupply of contraceptives in public sector. The majority of procured contraceptives have not been used yet and are available in health care centers throughout the country.</t>
  </si>
  <si>
    <t>doc with FP methods offered thru public sector, e.g. standard treatment guidelines</t>
  </si>
  <si>
    <t>Vaginal cream</t>
  </si>
  <si>
    <t xml:space="preserve">there is a Reproductive Health Improvement
Strategy and the Action Plan for 2016-2020, that covers also contraceptive security issue </t>
  </si>
  <si>
    <t xml:space="preserve">Reproductive Health Improvement
Strategy and the Action Plan for 2016-2020. </t>
  </si>
  <si>
    <t>2016-2020</t>
  </si>
  <si>
    <t>The LMIS system for distribution and monitoring of contraceptives was developed and introduced in Armenia. Trainings were organized on modern methods of contraceptives for gynecologists and family doctors.Both actions were planned by the RH Strategy.</t>
  </si>
  <si>
    <t xml:space="preserve">There is VAT on all medical supplies and drugs including contraception. 
</t>
  </si>
  <si>
    <t>20% VAT and it is the 20% of the value of the product</t>
  </si>
  <si>
    <t xml:space="preserve">There are no regulations on restriction. </t>
  </si>
  <si>
    <t>legal and regulatory reviews</t>
  </si>
  <si>
    <t>and pharmacist at private pharmacy</t>
  </si>
  <si>
    <t xml:space="preserve">The answer should be doctor and pharmacist at private pharmacy. Vaginal rings are available in very few pharmacies only in Yerevan (may be in one or two pharmacies) and we have no information or any assessment in exactly how many pharmacies they are currently available.  </t>
  </si>
  <si>
    <t xml:space="preserve">The answer should be doctor. Calendar-based Awareness Methods were printed out and distributed by USAID funded projects however it was done in limited quantity and we have no information or any assessment of how many of this printed calendars are still available in medical centers for providing to population.  </t>
  </si>
  <si>
    <t xml:space="preserve">The answer should be doctor and pharmacist at private pharmacy. Vaginal creams are available in very few pharmacies only in Yerevan and we have no information or any assessment in exactly how many pharmacies they are currently available.  </t>
  </si>
  <si>
    <t>policy document review</t>
  </si>
  <si>
    <t xml:space="preserve">The Family Planning counciling is free of charge in the PHC level (policlinics) and is a paid service in hospitals.  </t>
  </si>
  <si>
    <t xml:space="preserve">In 2016 Government procured contraceptives for free distribution to socially vulnerable groups of population. There is a system approved by the government which evaluates the social situation of a family (by earned income level and number of family members) and by combination of income and some other factors (housing etc.) the families receive “status of social vulnerability”. Families who receive this “status” by relevant agency later have some support from government in health care, education etc. Thus, people who have this “status” also are eligible to receive free contraceptives from health care facilities. These are the contraceptives procured by MOH in 2016 (USD 95458). </t>
  </si>
  <si>
    <t>health insurer records</t>
  </si>
  <si>
    <t>most current approved NEML from the MoH or Procurement and Planning Division</t>
  </si>
  <si>
    <t xml:space="preserve">Combined oral contraceptive pills and emergency contraceptive pills are included in the “Main drugs” list.
IUDs, male condoms, and calendar-based awareness methods are not are included in the “Main drugs” list. 
</t>
  </si>
  <si>
    <t>Main drug list-drugs necessary to ensure the priority health care needs of the population</t>
  </si>
  <si>
    <t xml:space="preserve">LMIS/requisition orders/routine logistics reports
</t>
  </si>
  <si>
    <t>Progestin-only oral contraceptive pills (Levonorgestrel 30 mcg [Norgeston])</t>
  </si>
  <si>
    <t>In terms of contraceptive security, Armenia is in good condition: government has procured contraceptives and distributed to health care institutions around the country to be provided to vulnerable population free of charge; in addition, UNFPA has provided health care centers with contraceptives to be distributed to all population free of charge. USAID Armenia supported UNFPA to develop and introduce Logistics Management Information Center (LMIS) in all state-funded health care facilities in Armenia who provide RH/FP services. This allows tracking on real time the use of contraceptives, availability in medical facilities and stockouts. The main challenge the country faces in terms of contraceptive security is the low level of knowledge on contraceptives and stereotypes about its dangers among the population and even sometimes the medical community (despite conducted trainings both with population and doctors). Because of these beliefs and attitudes, the use of modern methods of contraception is quite low in the country and there is an oversupply of contraceptives stocks in medical institutions.</t>
  </si>
  <si>
    <t xml:space="preserve"> The Scientific Center of Drug and Medical Technologies Expertise </t>
  </si>
  <si>
    <t>All private medical insitutions should  report to MoH</t>
  </si>
  <si>
    <t xml:space="preserve">Yes. There are few manufacturers  registered in the country (less than 10), main ones are:  “Arphymed”, “Pharmatec”, “Likvor”, “YerevanXim”, “Esculap”. </t>
  </si>
  <si>
    <t xml:space="preserve">committee meeting minutes </t>
  </si>
  <si>
    <t>Logistics Coordination Forum (LCF), Forecasting Working Group (FWG)</t>
  </si>
  <si>
    <t>Social Marketing Company (SMC)</t>
  </si>
  <si>
    <t>Family Planning Assocation of Bangladesh, Marie Stopes, Pop Council, System for Improved Access to Pharmaceuticals and Services (SIAPS) Program/MSH, MayerHashi II/Engender Health</t>
  </si>
  <si>
    <t>Square Pharmaceuticals Ltd, Ziska Pharmaceutical Ltd. Popular Pharmaceutical Ltd.</t>
  </si>
  <si>
    <t>USAID, World Bank, JICA, GIZ, CIDA, Kfw, DFID</t>
  </si>
  <si>
    <t>Directorate General of Family Planning (DGFP) and National Institution of Population, Research and Training (NIPORT) - both the directorates are under the Ministry of Health and Family Welfare (MOHFW)</t>
  </si>
  <si>
    <t>Directorate General of Family Planning (DGFP) Central Warehouse</t>
  </si>
  <si>
    <t>Population Science Department of Dhaka University</t>
  </si>
  <si>
    <t>The committee reviews the national stock, LMIS data, procurement status, makes ad hoc decisions for any emergency, revises the quantity if required, etc.</t>
  </si>
  <si>
    <t>Director General</t>
  </si>
  <si>
    <t>July</t>
  </si>
  <si>
    <t>June</t>
  </si>
  <si>
    <t>In the FY2016-17 DGFP procured less quantity of Condoms and Pills due to transition year of two sector programs.</t>
  </si>
  <si>
    <t>government's annual health plan</t>
  </si>
  <si>
    <t>FWG of DGFP and SIAPS/MSH</t>
  </si>
  <si>
    <t xml:space="preserve">recorded forecasts of projected commodity requirements </t>
  </si>
  <si>
    <t>forecasting records or order requests, by product, for period of interest</t>
  </si>
  <si>
    <t>Actual consumption data retrievd from www.scmpbd.org (July 2016 to June 2017)  and forecasted consumtion data used from "National RH Commodities Forecasting Bangladesh 2012 to 2016".</t>
  </si>
  <si>
    <t>GoB fund allocation was not sufficient for FY16-17</t>
  </si>
  <si>
    <t>07/16-06/17</t>
  </si>
  <si>
    <t>DGFP procurement plan</t>
  </si>
  <si>
    <t>Minimun allocation due to bridgeing between two sector program</t>
  </si>
  <si>
    <t>07/16-07/17</t>
  </si>
  <si>
    <t>supply and distribution plans (PipeLine)</t>
  </si>
  <si>
    <t>Government reveniew fund from tax, VAT etc.</t>
  </si>
  <si>
    <t>Reinversable project aid from World Bank</t>
  </si>
  <si>
    <t>USAID donated 1 million injectables &amp; 35,000 sets of Jadelle due to fire incident occurred at the DGFP central warehouse on 9th April 2017.</t>
  </si>
  <si>
    <t>UNFPA donated 300,000 vials injectables due to fire incident occurred at the DGFP central warehouse on 9th April 2017.</t>
  </si>
  <si>
    <t>Comments: Due to emergency donation from USAID &amp; UNFPA</t>
  </si>
  <si>
    <t>The government (e.g. Central Medical Stores/MOH logistics unit/MOH procurement unit)</t>
  </si>
  <si>
    <t>Logistics unit of DGFP</t>
  </si>
  <si>
    <t>In reality MOHFW allocated less amount of fund due to transitioning of two sector program in FY2016-17 and DGFP logistics unit completed all procurement by December 2016 according to instruction of the ministry.</t>
  </si>
  <si>
    <t>GOB revenue fund</t>
  </si>
  <si>
    <t>According to approved operational plan of MOHFW.</t>
  </si>
  <si>
    <t>According to approved operational plan of MOHFW. (We don't have any information on additional 4.5m)</t>
  </si>
  <si>
    <t>1. Commitment to FP2020 * Increase CPR from 62% to 75% * Reduce unmet need from 12% to 10%   2. Coomitment to RHSC: Keep the stockout rate lees then 1%  at SDP level 3. 98% of public health facilities/SDPs without stockout of FP supplies (Operational Plan PSSM-FP)</t>
  </si>
  <si>
    <t>4th Health, Population and Nutrition Sector Program</t>
  </si>
  <si>
    <t>January 2017 to June 2022</t>
  </si>
  <si>
    <t>Advance means when the goods are cleared from the port.</t>
  </si>
  <si>
    <t>Comercial/Private sector</t>
  </si>
  <si>
    <t>4% VAT, payable in advance</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</si>
  <si>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</si>
  <si>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</si>
  <si>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Trained phrmacists are allowed to provide injectables.</t>
  </si>
  <si>
    <t xml:space="preserve">policy documents </t>
  </si>
  <si>
    <t>Not allowed to receive contraceptives from public service delivery point</t>
  </si>
  <si>
    <t>Nullipara women not allowed to receive injectables in public facilities</t>
  </si>
  <si>
    <t>DGFP's definition of eligible couple is 15- 49 years married women. For this reason  at service centers the providers ask about the marital status of the client. As such the unmarried  people are not comfortable in getting access to contraceptives.</t>
  </si>
  <si>
    <t>Charge applicable only for condom</t>
  </si>
  <si>
    <t>for people living below the poverty line- income  US 2 dollar per day</t>
  </si>
  <si>
    <t>Approved contraceptives list</t>
  </si>
  <si>
    <t>government documents</t>
  </si>
  <si>
    <t xml:space="preserve">1. Commitment to FP2020 * Increase CPR from 62% to 75% * Reduce unmet need from 12% to 10% ; Areas it has made a commitment to: Program and Service Delivery, Financial, Policy and Political and Objective </t>
  </si>
  <si>
    <t>Directorate General of Drug Administration (DGDA)</t>
  </si>
  <si>
    <t>NCL follow the compendial method i.e USP/BP etc. to evaluate/ test drugs including contraceptive .</t>
  </si>
  <si>
    <t xml:space="preserve">Both sector </t>
  </si>
  <si>
    <t xml:space="preserve">For F3: National Control Laboratory (NCL) and Drug Testing Laboratory (DTL)  are  responsible for testing of contraceptive medicines from both sector.                                                                                                                         For F6: SIAPS provided technical assistance to develop Standard Operating Procedure (SOP) for post-marketing surveillance and National Guideline for Pharmacovigilance for all type of medicines . The Developed guideline based on international standards , it has been recently approved from Ministry of Health and Family Welfare but yet to be published. Thus the implementation process is partially done. </t>
  </si>
  <si>
    <t>registration policy documents</t>
  </si>
  <si>
    <t>Permission require from MOHFW</t>
  </si>
  <si>
    <t>policy documents</t>
  </si>
  <si>
    <t>Bangladesh demographic and health survey</t>
  </si>
  <si>
    <t>Yes. Registered pharmaceutical companies under DGDA</t>
  </si>
  <si>
    <t>written agreements</t>
  </si>
  <si>
    <t>Partnership between DGFP and Bangladesh Germents Manufacturers &amp; Exporters Association (BGMEA)</t>
  </si>
  <si>
    <t>Enquête relative aux indicateurs de Sécurité Contraceptive (SC), 2017</t>
  </si>
  <si>
    <t>Pays :</t>
  </si>
  <si>
    <t>BENIN</t>
  </si>
  <si>
    <t>Les indicateurs SC sont présentés dans les sections suivantes : 
                A) direction et coordination                  B) finances et approvisionnement                  C) marchandises                  D) politiques                  E) chaîne d'approvisionnement                  F) qualité                  G) secteur privé</t>
  </si>
  <si>
    <t>Source de données principale utilisée</t>
  </si>
  <si>
    <t>Source de données supplémentaire ou alternative utilisée  (le cas échéant)</t>
  </si>
  <si>
    <t>A. Direction et Coordination</t>
  </si>
  <si>
    <r>
      <t>A1.</t>
    </r>
    <r>
      <rPr>
        <sz val="11"/>
        <color theme="1"/>
        <rFont val="Calibri"/>
        <family val="2"/>
        <scheme val="minor"/>
      </rPr>
      <t xml:space="preserve">
</t>
    </r>
    <r>
      <rPr>
        <i/>
        <sz val="11"/>
        <color indexed="8"/>
        <rFont val="Calibri"/>
        <family val="2"/>
      </rPr>
      <t/>
    </r>
  </si>
  <si>
    <t>Y va-t-il un comité national qui travaille sur la sécurité des contraceptifs ? 
Dans le cadre de son Mandat (« Terms of Refrence »), le Comité doit, dans une certaine mesure, considérer la sécurité des contraceptifs même si elle est connue sous un autre nom, par exemple : la planification familiale, la santé reproductive, la mortalité maternelle, le Comité des médicaments essentiels, etc.</t>
  </si>
  <si>
    <t>Oui</t>
  </si>
  <si>
    <t xml:space="preserve">Remarques : </t>
  </si>
  <si>
    <t>termes de référence/documents juridiques établissant le comité et son appartenance</t>
  </si>
  <si>
    <t xml:space="preserve">procès-verbal de la réunion </t>
  </si>
  <si>
    <t>Quel est le nom du comité ?</t>
  </si>
  <si>
    <t>Groupe Technique de Travail (GTT) ou Sous-comité SR CNAPS</t>
  </si>
  <si>
    <t>Les organisations suivantes sont-elles représentées au sein du comité ?</t>
  </si>
  <si>
    <t>(Oui/Non menu déroulant)</t>
  </si>
  <si>
    <t>arreté CNAPS</t>
  </si>
  <si>
    <t>Marketing social (par exemple: PSI, DKT, SFH, etc.)</t>
  </si>
  <si>
    <t>Si oui, précisez le ou les noms des organisations</t>
  </si>
  <si>
    <t>ABMS/PSI</t>
  </si>
  <si>
    <t>ONG
(par exemple : prestation de service, plaidoyer, affiliée à Planned Parenthood, affiliée à Marie Stopes, organisations confessionnelles, etc.)</t>
  </si>
  <si>
    <t xml:space="preserve"> ABPF, CERADIS CARE Benin</t>
  </si>
  <si>
    <t>Secteur commercial 
(par exemple : grossistes, distributeurs, associations de pharmaciens, fabricants, etc.)</t>
  </si>
  <si>
    <t>Non</t>
  </si>
  <si>
    <t>Donateurs</t>
  </si>
  <si>
    <t>Si oui, précisez le ou les noms des donateurs</t>
  </si>
  <si>
    <t>Agences des Nations Unies</t>
  </si>
  <si>
    <t>Si oui, précisez le ou les noms des agences</t>
  </si>
  <si>
    <t>UNFPA, OMS, UNICEF</t>
  </si>
  <si>
    <t>Ministère de la Santé 
(par exemple : logistique, santé reproductive, planification familiale, santé maternelle et infantile, VIH/sida, unités pharmaceutiques, etc.)</t>
  </si>
  <si>
    <t>Si oui, précisez le ou les noms des unités</t>
  </si>
  <si>
    <t xml:space="preserve">Direteur de la Santé de la Mère et de l'Enfant, Chef Service Planification familiale, DPMED </t>
  </si>
  <si>
    <t>Dépôt médical central, entrepôt central, ou centrale d'achat</t>
  </si>
  <si>
    <t>Si oui, précisez</t>
  </si>
  <si>
    <t>Centale d'Achat des Médicaments Essentiels (CAME)</t>
  </si>
  <si>
    <t xml:space="preserve">Ministère des Finances ou Ministère de la Planification  </t>
  </si>
  <si>
    <t>Autre 
(par exemple : partenaires)</t>
  </si>
  <si>
    <t>Sociétés savantes et autres peronnes ressources</t>
  </si>
  <si>
    <t>Combien de fois le comité s'est-il réuni au cours de l'année passée ?</t>
  </si>
  <si>
    <t>1 à 2 fois</t>
  </si>
  <si>
    <t>Le comité se choisit un thème sur lequel la discussion est menéde</t>
  </si>
  <si>
    <r>
      <t xml:space="preserve">Le comité va-t-il développé ou commencé un aménagement sur les politiques, les procédures et/ou les plans d'action au cours de la dernière année ?      </t>
    </r>
    <r>
      <rPr>
        <sz val="11"/>
        <color indexed="10"/>
        <rFont val="Calibri"/>
        <family val="2"/>
      </rPr>
      <t xml:space="preserve">   </t>
    </r>
  </si>
  <si>
    <t>Dans l'affirmative, y a t-il des signes d'adhésion aux politiques et aux procédures, à la mise en œuvre des plans d'action et/ou au suivi et à la prise en compte des problèmes soulevés lors des réunions précédentes ?</t>
  </si>
  <si>
    <t>Existe-il un « champion » de la sécurité contraceptive ? 
C'est-à-dire, quelqu'un qui fait constamment le plaidoyer pour l'approvisionnement en contraceptifs</t>
  </si>
  <si>
    <t>Si oui, préciser l'organisation de la personne</t>
  </si>
  <si>
    <t>Veuillez préciser l'intitulé du poste de la personne</t>
  </si>
  <si>
    <t>Représentant assistant</t>
  </si>
  <si>
    <t>B.  Finances et achat (Capital)</t>
  </si>
  <si>
    <t>Quel est le calendrier de l'exercice budgétaire du gouvernement du pays ?</t>
  </si>
  <si>
    <t>Mois de début</t>
  </si>
  <si>
    <t>janvier</t>
  </si>
  <si>
    <t>Mois de fin</t>
  </si>
  <si>
    <t>décembre</t>
  </si>
  <si>
    <t>Remarques</t>
  </si>
  <si>
    <t>$160,000 ne représente que le budget du gouvernement. Nous n'avons pas le budget national y compris des ONG, ou service de marketing social.</t>
  </si>
  <si>
    <t>Budget de l'Etat 2016</t>
  </si>
  <si>
    <r>
      <t xml:space="preserve">Quelle était la valeur estimative en dollars des contraceptifs qui devaient être achetés pour le secteur public* pour l'exercice complet le plus récent ? 
(en USD)
</t>
    </r>
    <r>
      <rPr>
        <sz val="11"/>
        <color indexed="8"/>
        <rFont val="Arial"/>
        <family val="2"/>
      </rPr>
      <t>* Il peut s'agir des cas où le ministère fournit des contraceptifs aux ONG ou aux services de marketing social.
Cette information nous permettra de comparer les besoins d'approvisionnement avec les informations sur les dépenses recueillies plus tard dans l'enquête.</t>
    </r>
  </si>
  <si>
    <t xml:space="preserve">Période d'un an couverte par le montant prévisionnel/quantifié noté en B2
</t>
  </si>
  <si>
    <t>Début
mm/aaaa</t>
  </si>
  <si>
    <t>Fin 
mm/aaaa</t>
  </si>
  <si>
    <t>Qui a dirigé le processus prévisionnel/de quantification  (Indiquez le nom des organisations.) (Spécifiez les organisations.)</t>
  </si>
  <si>
    <t>DSME</t>
  </si>
  <si>
    <t>Fréquence de la mise à jour des prévisions</t>
  </si>
  <si>
    <t>annuellement</t>
  </si>
  <si>
    <t xml:space="preserve">Le Pourcentage absolue moyen d'erreur de prévision de consommation (MAPE) pour l'exercice financier le plus récent
Pour chacun des produits suivants proposés par le secteur public dans le pays où les données de prévision et de consommation du secteur public sont disponibles, entrez la quantité réelle consommée (en unités) dans la colonne J et la consommation prévue (en unités) pour le dernier exercice complet dans la colonne K. Le MAPE sera calculé automatiquement dans la colonne LMN.
</t>
  </si>
  <si>
    <t>(Formule: | (Quantité réelle consommée) - (Consommation prévue) / Quantité réelle consommée |)</t>
  </si>
  <si>
    <t>Quantité réelle consommée</t>
  </si>
  <si>
    <t>Consommation prévue</t>
  </si>
  <si>
    <t>Pourcentage absolue moyen d'erreur de prévision de consommation</t>
  </si>
  <si>
    <t xml:space="preserve">Pilules contraceptives orales combinées : </t>
  </si>
  <si>
    <r>
      <t xml:space="preserve">Levonorgestrel / Ethinyl Estradiol 150/30 mcg + Fe 75mg </t>
    </r>
    <r>
      <rPr>
        <sz val="10"/>
        <color theme="1"/>
        <rFont val="Arial"/>
        <family val="2"/>
      </rPr>
      <t xml:space="preserve"> [Microgynon]</t>
    </r>
  </si>
  <si>
    <t>Levonorgestrel / Ethinyl Estradiol 150/30 mcg [Seasonale, Levora, Jolessa]</t>
  </si>
  <si>
    <t>Autres pilules contraceptives orales combinées</t>
  </si>
  <si>
    <t>Spécifiez le produit</t>
  </si>
  <si>
    <t>Pilules contraceptives orales à progestatif seul</t>
  </si>
  <si>
    <t xml:space="preserve">Pilules contraceptives orales à progestatif seul: autres </t>
  </si>
  <si>
    <t>Contraceptifs injectables</t>
  </si>
  <si>
    <t>Depot Medroxyprogesterone Acétate 104mg / 0.65mL sous-cutané [Depo Sub-Q Provera, Sayana Press]</t>
  </si>
  <si>
    <t>Dépot Medroxyprogesterone Acétate 150 mg Intramusculaire [DepoProvera]
Sayana Press
Autres contraceptifs injectables</t>
  </si>
  <si>
    <t>Enanthate de noréthisterone [Noristerat]</t>
  </si>
  <si>
    <t>Autres contraceptifs injectables</t>
  </si>
  <si>
    <t>Précisez le produit</t>
  </si>
  <si>
    <t xml:space="preserve">Implants contraceptifs </t>
  </si>
  <si>
    <t>Levonorgestrel 75mg / tige, implant à 2 tiges [Jadelle, Sino-Implant (II)/Levoplant]</t>
  </si>
  <si>
    <t>Etonogestrel 68mg / tige, implant à 1 tige [Nexplanon]</t>
  </si>
  <si>
    <t>Autres implants contraceptifs</t>
  </si>
  <si>
    <t>Dispositifs intra-utérins à cuivre (DIU) ( par exemple, Optima Copper T)</t>
  </si>
  <si>
    <t>Dispositifs intra-utérins libérant des hormones (DIU) (par exemple libération de lévonorgestrel [Mirena])</t>
  </si>
  <si>
    <t>Préservatifs masculins</t>
  </si>
  <si>
    <t>Préservatifs féminins</t>
  </si>
  <si>
    <t xml:space="preserve">Pilules contraceptives orales d'urgence </t>
  </si>
  <si>
    <t>Levonorgestrel 0.75mg, 2 comprimés</t>
  </si>
  <si>
    <t>Levonorgestrel 1.5mg, 1 comprimé</t>
  </si>
  <si>
    <t>Méthodes de sensibilisation basées sur le calendrier (par exemple, Colliers de Cycle)</t>
  </si>
  <si>
    <r>
      <t xml:space="preserve">Existe-t-il une ligne budgétaire du gouvernement consacrée à l'achat de produits contraceptifs ?   
</t>
    </r>
    <r>
      <rPr>
        <sz val="10"/>
        <color indexed="8"/>
        <rFont val="Calibri"/>
        <family val="2"/>
      </rPr>
      <t/>
    </r>
  </si>
  <si>
    <t>Remarques :</t>
  </si>
  <si>
    <t>la ligne est logée sur le PAASR, ce qui ne permet pas une sécurisation des ressources</t>
  </si>
  <si>
    <t>Veuillez compléter les questions ci-dessous concernant les allocations gouvernementales pour l'achat de contraceptifs.
Les fonds alloués sont ceux initialement désignés pour les contraceptifs, qu'ils aient ou non fini par être affectés à des contraceptifs.</t>
  </si>
  <si>
    <t xml:space="preserve">Les fonds gouvernementaux ont-ils été alloués (c'est-à-dire engagés) pour l'acquisition de contraceptifs au cours de l'exercice financier le plus récent (AF 2016-2017) 
Cette question se réfère aux fonds prévus pour être utilisés sur les contraceptifs, qu'ils aient ou non été dépensées.
(Les fonds gouvernementaux comprennent des fonds générés en interne, des fonds de panier, des crédits ou des prêts de la Banque Mondiale et d'autres fonds que les donateurs ont accordé au gouvernement pour leur utilisation.) </t>
  </si>
  <si>
    <t>budgets gouvernementaux</t>
  </si>
  <si>
    <t>Dans le tableau ci-dessous, la période de temps devrait refléter lorsque les allocations devaient être dépensé, et idéalement lors de l'année financière complète la plus récente.</t>
  </si>
  <si>
    <t>Source des fonds publics alloués pour l'approvisionnement en contraceptifs</t>
  </si>
  <si>
    <r>
      <t xml:space="preserve">Montant alloué
</t>
    </r>
    <r>
      <rPr>
        <sz val="11"/>
        <color theme="1"/>
        <rFont val="Calibri"/>
        <family val="2"/>
        <scheme val="minor"/>
      </rPr>
      <t>(en USD)</t>
    </r>
  </si>
  <si>
    <r>
      <t>Période</t>
    </r>
    <r>
      <rPr>
        <sz val="11"/>
        <color theme="1"/>
        <rFont val="Calibri"/>
        <family val="2"/>
        <scheme val="minor"/>
      </rPr>
      <t xml:space="preserve"> 
(mm/aa-mm/aa)
</t>
    </r>
  </si>
  <si>
    <r>
      <t>Source de données</t>
    </r>
    <r>
      <rPr>
        <i/>
        <sz val="11"/>
        <color indexed="8"/>
        <rFont val="Calibri"/>
        <family val="2"/>
      </rPr>
      <t xml:space="preserve"> </t>
    </r>
    <r>
      <rPr>
        <i/>
        <sz val="11"/>
        <color indexed="8"/>
        <rFont val="Calibri"/>
        <family val="2"/>
      </rPr>
      <t xml:space="preserve">
</t>
    </r>
    <r>
      <rPr>
        <sz val="11"/>
        <color theme="1"/>
        <rFont val="Calibri"/>
        <family val="2"/>
        <scheme val="minor"/>
      </rPr>
      <t>(par exemple : dossiers du ministère)</t>
    </r>
  </si>
  <si>
    <r>
      <t xml:space="preserve">Les fonds générés en interne </t>
    </r>
    <r>
      <rPr>
        <b/>
        <u/>
        <sz val="12"/>
        <rFont val="Arial"/>
        <family val="2"/>
      </rPr>
      <t>alloués</t>
    </r>
    <r>
      <rPr>
        <sz val="12"/>
        <rFont val="Arial"/>
        <family val="2"/>
      </rPr>
      <t xml:space="preserve"> pour l'achat de contraceptifs</t>
    </r>
  </si>
  <si>
    <t>01/16-12/16</t>
  </si>
  <si>
    <r>
      <t xml:space="preserve">Total de tous les autres fonds gouvernementaux </t>
    </r>
    <r>
      <rPr>
        <b/>
        <u/>
        <sz val="12"/>
        <rFont val="Arial"/>
        <family val="2"/>
      </rPr>
      <t>alloués</t>
    </r>
    <r>
      <rPr>
        <sz val="12"/>
        <rFont val="Arial"/>
        <family val="2"/>
      </rPr>
      <t xml:space="preserve"> pour l'approvisionnement en contraceptif. 
(Par exemple, ces autres fonds gouvernementaux pourraient inclure des fonds de panier, des crédits ou des prêts de la Banque Mondiale et d'autres fonds que les donateurs donnent au gouvernement [par exemple, un soutien budgétaire direct])</t>
    </r>
  </si>
  <si>
    <t>PAASR</t>
  </si>
  <si>
    <r>
      <t xml:space="preserve">TOTAL des fonds publics </t>
    </r>
    <r>
      <rPr>
        <b/>
        <u/>
        <sz val="12"/>
        <color indexed="8"/>
        <rFont val="Arial"/>
        <family val="2"/>
      </rPr>
      <t>alloués</t>
    </r>
    <r>
      <rPr>
        <sz val="12"/>
        <color indexed="8"/>
        <rFont val="Arial"/>
        <family val="2"/>
      </rPr>
      <t xml:space="preserve"> pour l'approvisionnement en contraceptifs.
 Cela sera calculé automatiquement. </t>
    </r>
    <r>
      <rPr>
        <i/>
        <sz val="11"/>
        <color indexed="8"/>
        <rFont val="Calibri"/>
        <family val="2"/>
      </rPr>
      <t>(cela fera la somme de a et b ci-dessus.)</t>
    </r>
  </si>
  <si>
    <r>
      <t>Veuillez compléter les questions ci-dessous pour indiquer les</t>
    </r>
    <r>
      <rPr>
        <b/>
        <sz val="12"/>
        <color indexed="8"/>
        <rFont val="Arial"/>
        <family val="2"/>
      </rPr>
      <t xml:space="preserve"> </t>
    </r>
    <r>
      <rPr>
        <b/>
        <u/>
        <sz val="12"/>
        <color indexed="8"/>
        <rFont val="Arial"/>
        <family val="2"/>
      </rPr>
      <t>dépenses gouvernementales</t>
    </r>
    <r>
      <rPr>
        <sz val="12"/>
        <color indexed="8"/>
        <rFont val="Arial"/>
        <family val="2"/>
      </rPr>
      <t xml:space="preserve"> en matière d'approvisionnement contraceptif, par source, au cours de l'exercice financier le plus récent.
</t>
    </r>
    <r>
      <rPr>
        <i/>
        <sz val="12"/>
        <color indexed="8"/>
        <rFont val="Arial"/>
        <family val="2"/>
      </rPr>
      <t>C'est ce qui a été consacré à l'achat de contraceptifs (pas ce qui a été alloué). Combien de ces dépenses ont été versées par chaque source ?</t>
    </r>
  </si>
  <si>
    <r>
      <t xml:space="preserve">Des fonds publics ont-ils été </t>
    </r>
    <r>
      <rPr>
        <b/>
        <sz val="12"/>
        <color indexed="8"/>
        <rFont val="Arial"/>
        <family val="2"/>
      </rPr>
      <t xml:space="preserve">dépensés </t>
    </r>
    <r>
      <rPr>
        <sz val="12"/>
        <color indexed="8"/>
        <rFont val="Arial"/>
        <family val="2"/>
      </rPr>
      <t>pour l'achat de produits contraceptifs au cours de l'exercice budgétaire complet le plus récent ? *
(Les fonds publics comprennent les fonds générés en interne, les fonds composites, les crédits ou les prêts de la Banque Mondiale, et d'autres fonds que les donateurs ont versés au gouvernement.)
*(Il peut s'agir de cas où le ministère fournit des contraceptifs aux ONG ou aux services de marketing social.)</t>
    </r>
  </si>
  <si>
    <t>Dans le tableau ci-dessous, la période de temps devrait refléter lorsque les fonds ont été dépensés, et idéalement lors de l'année financière complète la plus récente.</t>
  </si>
  <si>
    <t>Source des fonds publics dépensés pour l'achat de produits contraceptifs</t>
  </si>
  <si>
    <r>
      <t xml:space="preserve">Cette source a-t-elle été utilisée ?
</t>
    </r>
    <r>
      <rPr>
        <i/>
        <sz val="11"/>
        <color indexed="8"/>
        <rFont val="Calibri"/>
        <family val="2"/>
      </rPr>
      <t>(O/N)</t>
    </r>
  </si>
  <si>
    <r>
      <t xml:space="preserve">Montant dépensé
</t>
    </r>
    <r>
      <rPr>
        <sz val="11"/>
        <color theme="1"/>
        <rFont val="Calibri"/>
        <family val="2"/>
        <scheme val="minor"/>
      </rPr>
      <t>(en USD)</t>
    </r>
  </si>
  <si>
    <r>
      <t>Période</t>
    </r>
    <r>
      <rPr>
        <sz val="11"/>
        <color theme="1"/>
        <rFont val="Calibri"/>
        <family val="2"/>
        <scheme val="minor"/>
      </rPr>
      <t xml:space="preserve"> (mm/aa-mm/aa)
</t>
    </r>
  </si>
  <si>
    <r>
      <t xml:space="preserve">Fonds générés en interne </t>
    </r>
    <r>
      <rPr>
        <b/>
        <sz val="12"/>
        <color indexed="8"/>
        <rFont val="Arial"/>
        <family val="2"/>
      </rPr>
      <t>dépensés</t>
    </r>
    <r>
      <rPr>
        <sz val="12"/>
        <color indexed="8"/>
        <rFont val="Arial"/>
        <family val="2"/>
      </rPr>
      <t xml:space="preserve"> pour l'achat de produits contraceptifs</t>
    </r>
  </si>
  <si>
    <t>i. Précisez la ou les sources des fonds générés en interne qui ont été dépensés (par exemple, des impôts)</t>
  </si>
  <si>
    <t>impôts et taxes</t>
  </si>
  <si>
    <r>
      <t xml:space="preserve">Total de tous les fonds publics </t>
    </r>
    <r>
      <rPr>
        <b/>
        <sz val="12"/>
        <color indexed="8"/>
        <rFont val="Arial"/>
        <family val="2"/>
      </rPr>
      <t>dépensés</t>
    </r>
    <r>
      <rPr>
        <sz val="12"/>
        <color indexed="8"/>
        <rFont val="Arial"/>
        <family val="2"/>
      </rPr>
      <t xml:space="preserve"> pour l'achat de produits contraceptifs.
Par exemple, les autres fonds publics peuvent être des fonds composites, des crédits ou des prêts de la Banque Mondiale, et d'autres fonds que les donateurs ont versé au gouvernement [par exemple, un soutien budgétaire direct]</t>
    </r>
  </si>
  <si>
    <t>i. Précisez la ou les sources des autres fonds publics dépensés (par exemple : fonds composites ou donateur spécifique)</t>
  </si>
  <si>
    <r>
      <t xml:space="preserve">Total de tous les fonds publics </t>
    </r>
    <r>
      <rPr>
        <b/>
        <sz val="12"/>
        <color indexed="8"/>
        <rFont val="Arial"/>
        <family val="2"/>
      </rPr>
      <t>dépensés</t>
    </r>
    <r>
      <rPr>
        <sz val="12"/>
        <color indexed="8"/>
        <rFont val="Arial"/>
        <family val="2"/>
      </rPr>
      <t xml:space="preserve"> pour l'achat de produits contraceptifs
</t>
    </r>
    <r>
      <rPr>
        <b/>
        <sz val="11"/>
        <color indexed="8"/>
        <rFont val="Arial"/>
        <family val="2"/>
      </rPr>
      <t>C</t>
    </r>
    <r>
      <rPr>
        <b/>
        <sz val="11"/>
        <color indexed="8"/>
        <rFont val="Calibri"/>
        <family val="2"/>
      </rPr>
      <t xml:space="preserve">ela sera calculé automatiquement </t>
    </r>
    <r>
      <rPr>
        <i/>
        <sz val="11"/>
        <color indexed="8"/>
        <rFont val="Calibri"/>
        <family val="2"/>
      </rPr>
      <t>(cela fera la somme de a et b ci-dessus.)</t>
    </r>
  </si>
  <si>
    <r>
      <t xml:space="preserve">Veuillez compléter le tableau ci-dessous pour indiquer les </t>
    </r>
    <r>
      <rPr>
        <b/>
        <u/>
        <sz val="12"/>
        <color indexed="8"/>
        <rFont val="Arial"/>
        <family val="2"/>
      </rPr>
      <t>dons en nature* et les subventions*</t>
    </r>
    <r>
      <rPr>
        <sz val="12"/>
        <color indexed="8"/>
        <rFont val="Arial"/>
        <family val="2"/>
      </rPr>
      <t xml:space="preserve"> pour les contraceptifs de l'année financière complète la plus récente.
La période de temps doit être identique pour toutes les sources de fonds.
* Il peut s'agir de cas où le ministère fournit des contraceptifs aux ONG ou aux services de marketing social.</t>
    </r>
  </si>
  <si>
    <t>Source des donations de produits contraceptifs pour le secteur public</t>
  </si>
  <si>
    <t>En nature ou en liquide ?</t>
  </si>
  <si>
    <t>Valeur de la donation</t>
  </si>
  <si>
    <r>
      <t xml:space="preserve">Période </t>
    </r>
    <r>
      <rPr>
        <sz val="11"/>
        <color theme="1"/>
        <rFont val="Calibri"/>
        <family val="2"/>
        <scheme val="minor"/>
      </rPr>
      <t xml:space="preserve">(mm/aa-mm/aa)
</t>
    </r>
  </si>
  <si>
    <t>Détails des donations</t>
  </si>
  <si>
    <t>ARTMIS, RHInterchange</t>
  </si>
  <si>
    <t>En nature</t>
  </si>
  <si>
    <t>Levonorgestrel/Ethinyl Estradiol 150/30 mcg + Fe 75 mg, 28 Tablets/Cycle (508,800 cycles)</t>
  </si>
  <si>
    <t>female condoms (1,000), male condoms (3,708,000), IUDs (15,000), Implants (192,328), Injectables (70,000 doses), Progestin-Only pills (5,040 cycles)</t>
  </si>
  <si>
    <t>Le Fonds Mondial</t>
  </si>
  <si>
    <t>Ne s'applique pas</t>
  </si>
  <si>
    <t>Autre organisme bilatéral</t>
  </si>
  <si>
    <t>Autre</t>
  </si>
  <si>
    <r>
      <t xml:space="preserve">TOTAL de la valeur des dons en nature et des subventions consacrées aux achats de contraceptifs
</t>
    </r>
    <r>
      <rPr>
        <b/>
        <sz val="11"/>
        <color indexed="8"/>
        <rFont val="Calibri"/>
        <family val="2"/>
      </rPr>
      <t xml:space="preserve">Cela sera calculé automatiquement </t>
    </r>
    <r>
      <rPr>
        <i/>
        <sz val="11"/>
        <color indexed="8"/>
        <rFont val="Calibri"/>
        <family val="2"/>
      </rPr>
      <t>(il fera la somme de a - e ci-dessus.)</t>
    </r>
  </si>
  <si>
    <t>Les réponses à B10 - B13 devraient être calculé automatiquement en fonction des informations fournies. Veuillez examiner les réponses pour s'assurer qu'elles font sens pour vous, et si vous avez des informations supplémentaires à ajouter, merci de les noter dans les cellules de commentaires prévues à cet effet.
Les valeurs seront calculées automatiquement et les formules utilisées peuvent être visualisées en sélectionnant cette cellule. Si les réponses ne sont pas calculées automatiquement, veuillez fournir des informations pertinentes dans les cases des commentaires.</t>
  </si>
  <si>
    <r>
      <rPr>
        <b/>
        <sz val="12"/>
        <color indexed="8"/>
        <rFont val="Arial"/>
        <family val="2"/>
      </rPr>
      <t>Part des fonds publics du gouvernement consacrés à l'achat de produits contraceptifs pour le secteur public -</t>
    </r>
    <r>
      <rPr>
        <sz val="12"/>
        <color indexed="8"/>
        <rFont val="Arial"/>
        <family val="2"/>
      </rPr>
      <t xml:space="preserve">
Sur le montant total dépensé pour l'achat de produits contraceptifs pour le secteur public au cours de l'exercice budgétaire complet le plus récent (et notamment les fonds publics et les fonds des donateurs), quel pourcentage a été couvert par les fonds publics (et notamment les fonds générés en interne, les fonds composites, les crédits ou les prêts de la Banque Mondiale, et les autres fonds versés au gouvernement) ? </t>
    </r>
  </si>
  <si>
    <t xml:space="preserve">Remarques : 
</t>
  </si>
  <si>
    <r>
      <t>B11.</t>
    </r>
    <r>
      <rPr>
        <b/>
        <sz val="11"/>
        <color indexed="8"/>
        <rFont val="Calibri"/>
        <family val="2"/>
      </rPr>
      <t xml:space="preserve"> </t>
    </r>
  </si>
  <si>
    <r>
      <rPr>
        <b/>
        <sz val="12"/>
        <rFont val="Arial"/>
        <family val="2"/>
      </rPr>
      <t>La part générée en interne des fonds publics dépensés pour l'achat de produits contraceptifs pour le secteur public -</t>
    </r>
    <r>
      <rPr>
        <sz val="12"/>
        <rFont val="Arial"/>
        <family val="2"/>
      </rPr>
      <t xml:space="preserve">
Sur le montant total dépensé pour l'achat de produits contraceptifs pour le secteur public au cours de l'exercice budgétaire complet le plus récent, quel pourcentage a été couvert par des fonds publics générés en interne ? </t>
    </r>
  </si>
  <si>
    <t xml:space="preserve">Remarques :
</t>
  </si>
  <si>
    <r>
      <rPr>
        <b/>
        <sz val="12"/>
        <color indexed="8"/>
        <rFont val="Arial"/>
        <family val="2"/>
      </rPr>
      <t>Dépenses totales consacrées à l'achat de produits contraceptifs pour le secteur public comme pourcentage du montant requis -</t>
    </r>
    <r>
      <rPr>
        <sz val="12"/>
        <color indexed="8"/>
        <rFont val="Arial"/>
        <family val="2"/>
      </rPr>
      <t xml:space="preserve">
Sur la valeur estimée de l'achat des produits contraceptifs qui devaient être achetés pour le secteur public au cours de l'exercice budgétaire complet le plus récent, quel pourcentage a été fourni par quelconque source (source publique ou donateurs) ?</t>
    </r>
  </si>
  <si>
    <t xml:space="preserve">Remarques : The full forecast for the public sector was not available. </t>
  </si>
  <si>
    <t>(même que pour B10)</t>
  </si>
  <si>
    <t>Si B12 n'est pas calculé automatiquement, veuillez répondre à la question suivante :
Y a-t-il eu un déficit de financement pour le secteur public au cours de l'exercice budgétaire complet le plus récent ?</t>
  </si>
  <si>
    <t>Ne sais pas</t>
  </si>
  <si>
    <t>Si le gouvernement a financé l'achat de produits contraceptifs au cours de l'exercice budgétaire complet le plus récent, quelle entité a effectué l' (les) achat (s) ? (Veuillez sélectionner à partir de la liste déroulante)</t>
  </si>
  <si>
    <t>le gouvernement et un agent tiers</t>
  </si>
  <si>
    <t>Précisez l'entité</t>
  </si>
  <si>
    <t xml:space="preserve">Période 01/16-12/16 (mm/aa-mm/aa)
</t>
  </si>
  <si>
    <t>Veuillez ajouter tout commentaire supplémentaire sur le financement et les achats.</t>
  </si>
  <si>
    <r>
      <t xml:space="preserve">Les questions précédentes concernent l'exercice budgétaire complet le plus récent. Cette question se rapporte à </t>
    </r>
    <r>
      <rPr>
        <b/>
        <sz val="12"/>
        <color indexed="8"/>
        <rFont val="Arial"/>
        <family val="2"/>
      </rPr>
      <t>l'exercice en cours</t>
    </r>
    <r>
      <rPr>
        <sz val="12"/>
        <color indexed="8"/>
        <rFont val="Arial"/>
        <family val="2"/>
      </rPr>
      <t xml:space="preserve">. </t>
    </r>
  </si>
  <si>
    <t>Est-ce que des fonds ont été alloués par le gouvernement pour l'achat de produits contraceptifs pour l'exercice en cours ?</t>
  </si>
  <si>
    <t xml:space="preserve">Sur le PAASR </t>
  </si>
  <si>
    <t>a. Si oui, veuillez décrire les allocations (source et quantité si disponibles).</t>
  </si>
  <si>
    <r>
      <rPr>
        <u/>
        <sz val="12"/>
        <color indexed="8"/>
        <rFont val="Arial"/>
        <family val="2"/>
      </rPr>
      <t>Source</t>
    </r>
    <r>
      <rPr>
        <sz val="11"/>
        <color theme="1"/>
        <rFont val="Calibri"/>
        <family val="2"/>
        <scheme val="minor"/>
      </rPr>
      <t xml:space="preserve">
</t>
    </r>
  </si>
  <si>
    <t>Montant (en USD)</t>
  </si>
  <si>
    <t>C'est ce qui a été alloué pour l'achat des PC</t>
  </si>
  <si>
    <t>C. Produits</t>
  </si>
  <si>
    <t xml:space="preserve">Les méthodes contraceptives suivantes sont-elles offertes par le secteur commercial, le secteur public, les ONG ou le marketing social ? 
(Veuillez indiquer les méthodes qui doivent être proposées, qu'elles soient actuellement en stock ou non.) </t>
  </si>
  <si>
    <t xml:space="preserve">Méthode contraceptive </t>
  </si>
  <si>
    <t>Veuillez sélectionner à partir de la liste déroulante</t>
  </si>
  <si>
    <t>Secteur commercial</t>
  </si>
  <si>
    <t>Secteur public</t>
  </si>
  <si>
    <t>ONG</t>
  </si>
  <si>
    <t>Marketing social</t>
  </si>
  <si>
    <t>Contraceptifs oraux combinés (par exemple Levonorgestrel / Ethinyl Estradiol 150/30 mcg + Fe 75mg, Levonorgestrel / Ethinyl Estradiol 150/30 mcg [Microgynon, Seasonale, Levora, Jolessa], Drosiperenone / Ethinyl Estradiol 3mg / 20mcg [Yaz], Norethindrone Acétate / Ethinyl Estradiol [Loestrin, Junel])</t>
  </si>
  <si>
    <t>Pilules contraceptives orales à progestatif seul (par exemple, Levonorgestrel 30 mcg [Norgeston], Norethindrone 35mg [Micronor, Camila, Errin], Desogestrel 75mcg [Cerazette, Aizea], Ethynodiol Diacetate [Femulen])</t>
  </si>
  <si>
    <t>Injectables (par exemple, Depot Medroxyprogesterone Acétate 104mg / 0.65mL sous-cutané [Depo Sub-Q Provera], Dépôt Medroxyprogestérone Acétate 150 mg Intramusculaire [DepoProvera], Northérite Enanthate [Noristerat], Sayana Press)</t>
  </si>
  <si>
    <t>Implants contraceptifs (par exemple Levonorgestrel 75mg [Jadelle,Sino-Implant (II) / Levoplant], Etonogestrel 68mg [Nexplanon])</t>
  </si>
  <si>
    <t>Dispositifs intra-utérins (DIU) (par exemple, cuivre [Optima Copper T], libération de lévonorgestrel [Mirena])</t>
  </si>
  <si>
    <t>Pilules contraceptives d'urgence (par exemple levonorgestrel 0.75mg, levonorgestrel 1.5mg) [Postinor]</t>
  </si>
  <si>
    <t>Méthode permanente à longue durée de vie pour les hommes (vasectomie)</t>
  </si>
  <si>
    <t>Méthode permanente à longue durée de vie pour les femmes (ligature des trompes)</t>
  </si>
  <si>
    <t>Patches contraceptifs (par exemple, Norelgestromin / Ethinyl Estradiol 150 / 35mcg [Xulane, Evra])</t>
  </si>
  <si>
    <t>Anneaux contraceptifs vaginaux (par exemple, Etonogestrel / Ethinyl Estradiol 120 / 15mcg [NuvaRing], libération de progestérone [Progering]</t>
  </si>
  <si>
    <t>Méthodes consciencieuses basées sur le calendrier (par exemple, Colliers de Cycle)</t>
  </si>
  <si>
    <t>Autres méthodes contraceptives
(Veuillez fournir le (s) nom (s) de tout autre contraceptif (s) offert (s) dans les espaces ci-dessous, puis sélectionnez dans les listes déroulantes pour chaque secteur).</t>
  </si>
  <si>
    <t>Autre méthode :</t>
  </si>
  <si>
    <t>C2. Veuillez noter tout autre commentaire sur les produits fournis.</t>
  </si>
  <si>
    <t>Sayana Press n'est pas encore disponible au niveau commercial. Démarrage cette année en phase pilote par le secteur public</t>
  </si>
  <si>
    <t>D. Politique (Engagement)</t>
  </si>
  <si>
    <t xml:space="preserve">Existe-t-il une stratégie de sécurité contraceptive ou de sécurité des produits de santé reproductive ou y a t-il une stratégie visant à accroître l'accès aux produits contraceptifs  explicitement détaillée dans toute autre stratégie de pays ? </t>
  </si>
  <si>
    <t>Si oui, décrivez cette stratégie</t>
  </si>
  <si>
    <t>Le document SPSR a été élaboré pour la période 2017-2021 suite à l'évaluation de la stratégie antérieure</t>
  </si>
  <si>
    <t>SI NON, PASSEZ À LA QUESTION D2.</t>
  </si>
  <si>
    <t>Nom de la stratégie</t>
  </si>
  <si>
    <t>STRATEGIE NATIONALE DE SECURISATION DES PRODUITS DE LA SANTE DE LA REPRODUCTION (SPSR)</t>
  </si>
  <si>
    <t>Années couvertes (et notamment les mises à jour de la stratégie)</t>
  </si>
  <si>
    <t>La stratégie est-elle officiellement approuvée par le ministère ?</t>
  </si>
  <si>
    <t xml:space="preserve">En ce qui concerne la stratégie de sécurité contraceptive, y a-t-il des preuves de ce qui suit :  </t>
  </si>
  <si>
    <t>Respect de la stratégie de sécurité contraceptive ?</t>
  </si>
  <si>
    <t>Mise en place d'éléments d'action qui font partie de la stratégie de sécurité contraceptive, et/ou suivi pour résoudre les problèmes soulevés dans la stratégie ?</t>
  </si>
  <si>
    <t>Certains produits de planification familiale sont-ils soumis à des taxes, des droits d'importations et d'autres frais ?</t>
  </si>
  <si>
    <t>Si oui, quels sont les secteurs concernés (secteur public, ONG, marketing social, secteur commercial) ?</t>
  </si>
  <si>
    <t>secteur commercial</t>
  </si>
  <si>
    <t>Si oui, à combien s'élèvent les droits, taxes ou frais ?  (en USD)</t>
  </si>
  <si>
    <r>
      <t xml:space="preserve">Y a-t-il des politiques qui </t>
    </r>
    <r>
      <rPr>
        <b/>
        <sz val="12"/>
        <color indexed="8"/>
        <rFont val="Arial"/>
        <family val="2"/>
      </rPr>
      <t>entravent</t>
    </r>
    <r>
      <rPr>
        <sz val="12"/>
        <color indexed="8"/>
        <rFont val="Arial"/>
        <family val="2"/>
      </rPr>
      <t xml:space="preserve"> la capacité du secteur privé (secteur commercial, ONG ou marketing social) à fournir des méthodes contraceptives ? Par exemple : contrôle des prix, restrictions de distribution, taxes/droits de douane, interdictions publicitaires, etc.) ?  </t>
    </r>
  </si>
  <si>
    <t>Si oui, décrivez ces politiques.</t>
  </si>
  <si>
    <t>Droits de douane sur les PC</t>
  </si>
  <si>
    <r>
      <t xml:space="preserve">Y a-t-il des politiques qui </t>
    </r>
    <r>
      <rPr>
        <b/>
        <sz val="12"/>
        <color indexed="8"/>
        <rFont val="Arial"/>
        <family val="2"/>
      </rPr>
      <t>encouragent</t>
    </r>
    <r>
      <rPr>
        <sz val="12"/>
        <color indexed="8"/>
        <rFont val="Arial"/>
        <family val="2"/>
      </rPr>
      <t xml:space="preserve"> la capacité du secteur privé (secteur commercial, ONG ou marketing social) à fournir des méthodes contraceptives ? (Par exemple : la réforme des politiques, la promotion des alliances publiques/privées, les réseaux fournisseurs et les franchises, l'accréditation, la formation et la formation continue pour les fournisseurs du secteur privé et les mécanismes de financement, tels que le marketing social, les bons, les incitations et le gouvernement sous-traitant la prestation des services au secteur privé).</t>
    </r>
  </si>
  <si>
    <t>Le document de Sécurisation des Produits de Santé de la Reproduction ne fait de restriction pour aucun secteur et prône d'ailleurs un partenariat entre les secteurs public et privé</t>
  </si>
  <si>
    <t xml:space="preserve">Veuillez décrire toute autre politique ou réglementation qui limite ceux qui peuvent vendre ou dispenser des méthodes contraceptives particulières. (Par exemple, les pharmaciens sont-ils autorisés à fournir ces méthodes, comme les injectables ou les implants? Les méthodes sont-elles disponibles sans ordonnance ?) Veuillez noter les méthodes et les secteurs auxquels s'appliquent ces politiques/règlements.  </t>
  </si>
  <si>
    <t xml:space="preserve"> les pharmacies sont autorisées à ceder les methodes. Le secteur privé est approvisioné par le marketing social ABMS/PSI</t>
  </si>
  <si>
    <t xml:space="preserve">Veuillez compléter le tableau suivant pour indiquer les politiques du pays concernant le cadre fournisseur le plus bas autorisé à vendre ou à dispenser des méthodes contraceptives particulières. 
Veuillez sélectionner dans la liste déroulante si possible. Si vous ne pouvez pas trouver un cadre fournisseur qui correspond, vous pouvez l'écrire dans les commentaires. </t>
  </si>
  <si>
    <t xml:space="preserve">Méthode(s) contraceptive(s) </t>
  </si>
  <si>
    <t>Notez le fournisseur de niveau le plus bas qui est autorisé à vendre ou à distribuer la méthode dans le secteur public</t>
  </si>
  <si>
    <t>Notez le fournisseur de niveau le plus bas qui est autorisé à vendre ou à distribuer la méthode dans le secteur privé</t>
  </si>
  <si>
    <t>agent de santé communautaire (ou équivalent)</t>
  </si>
  <si>
    <t>L'agent de santé communautaire ne distribue pas le Depo IM</t>
  </si>
  <si>
    <t>Implants contraceptifs (par exemple Levonorgestrel 75mg [Jadelle, implante-solitaire (II) / Levoplant], Etonogestrel 68mg [Nexplanon])</t>
  </si>
  <si>
    <t>infirmière</t>
  </si>
  <si>
    <t>Dispositifs intra-utérins (DIU) (par exemple, cuivre [Optima Copper T], levonorgestrel-libérant [Mirena])</t>
  </si>
  <si>
    <t>Pilules contraceptives d'urgence (par exemple Levonorgestrel 0.75mg, Levonorgestrel 1.5mg) [Postinor]</t>
  </si>
  <si>
    <t>médecin</t>
  </si>
  <si>
    <t>ne s’applique pas</t>
  </si>
  <si>
    <t>N'existe pas dans le système</t>
  </si>
  <si>
    <t>idem</t>
  </si>
  <si>
    <t>Méthodes consciencieuses basées sur le calendrier (par exemple, Colliers du Cycle)</t>
  </si>
  <si>
    <t>Autres méthodes contraceptives - précisez
(Indiquez le nom de l'autre contraceptif offert et l'échelon le plus bas qui peut le fournir par secteur.)</t>
  </si>
  <si>
    <t>Type de contraceptif :</t>
  </si>
  <si>
    <t xml:space="preserve">Le pays applique-t-il des lois, des règlements ou des politiques qui empêchent les sous-populations suivantes d'accéder à des services efficaces de planification familiale ? 
</t>
  </si>
  <si>
    <t>O/N (déroulant)</t>
  </si>
  <si>
    <t xml:space="preserve">Si oui, veuillez décrire les lois, les règlements ou les politiques qui limitent l'accès aux services. </t>
  </si>
  <si>
    <t>Les lois/politiques sont-elles mises en œuvre ou appliquées ?</t>
  </si>
  <si>
    <t>Personnes célibataires</t>
  </si>
  <si>
    <t>Jeunes</t>
  </si>
  <si>
    <t>Le pays y a-t-il d'autres obstacles politiques qui n'empêchent pas directement une sous-population d'accéder à la planification familiale, mais qui engendre un effet secondaire qui rend difficile aux sous-populations l'accès à des services efficaces de planification familiale ? (par exemple, les jeunes dans le pays préfèrent utiliser des sites de vente au détail, mais les sites de vente au détail dans le pays ne sont pas autorisés à vendre des contraceptifs, limitant ainsi l'accès des jeunes aux produits contraceptifs ?</t>
  </si>
  <si>
    <t>Les lois/politiques sont-elles mises en œuvre ou appliquée ?</t>
  </si>
  <si>
    <t xml:space="preserve">Y a-t-il des frais (relatif à la politique, et non pas des frais "sous la table") facturés au client dans le secteur public pour la planification familiale :
</t>
  </si>
  <si>
    <t>Services ?</t>
  </si>
  <si>
    <t>les produits sont fortement subventionnés mais ne sont pas encore gratuits</t>
  </si>
  <si>
    <t>Produits ?</t>
  </si>
  <si>
    <t>Si oui, y a-t-il des exemptions pour les personnes qui ne peuvent pas se permettre de payer ?</t>
  </si>
  <si>
    <t>i. Si oui, décrivez les exemptions.</t>
  </si>
  <si>
    <t>Gratuité de la PF déclarée par plusieurs zones sanitaires. Les campagnes d'offre gratuite des services de PF sont régulièrement organisées.</t>
  </si>
  <si>
    <t xml:space="preserve">Y a-t-il des frais, pour le client du secteur public, liés à la planification familiale qui sont informels, non officiels ou différents des frais affichés ? </t>
  </si>
  <si>
    <t>i. Dans l'affirmative, décrivez les frais.</t>
  </si>
  <si>
    <t xml:space="preserve">Si une taxe est appliquée pour les services de planification familiale ou les produits de base dans le secteur public, l'assurance maladie publique/gouvernementale/nationale couvre-t-elle la planification familiale ? </t>
  </si>
  <si>
    <t>Si oui, quelle proportion de la population est couverte par cette assurance maladie ?</t>
  </si>
  <si>
    <t>Proportion de l'usage de produit contraceptif moderne qui est attribuée aux femmes mariées dans chaque quintile de richesse</t>
  </si>
  <si>
    <t>Quintile 1
(20% supérieur)</t>
  </si>
  <si>
    <t>Quintile 3 
( 20% du milieu)</t>
  </si>
  <si>
    <t>Quintile 5 
( 20% inférieur)</t>
  </si>
  <si>
    <t>Benin enquete Demographique et de Sante 2011-2012</t>
  </si>
  <si>
    <r>
      <t>Les contraceptifs suivants sont-ils inclus dans la Liste nationale des médicaments essentiels (LNME) du pays ou sur une autre liste prioritaire équivalente ? (par exemple, la Liste nationale des dispositifs m</t>
    </r>
    <r>
      <rPr>
        <sz val="12"/>
        <color indexed="8"/>
        <rFont val="Tahoma"/>
        <family val="2"/>
      </rPr>
      <t>é</t>
    </r>
    <r>
      <rPr>
        <sz val="10.8"/>
        <color indexed="8"/>
        <rFont val="Arial"/>
        <family val="2"/>
      </rPr>
      <t>dicaux</t>
    </r>
    <r>
      <rPr>
        <sz val="12"/>
        <color indexed="8"/>
        <rFont val="Arial"/>
        <family val="2"/>
      </rPr>
      <t>)?</t>
    </r>
  </si>
  <si>
    <t>Comprimés contraceptifs oraux combinés (par exemple Levonorgestrel / Ethinyl Estradiol 150/30 mcg + Fe 75mg, Levonorgestrel / Ethinyl Estradiol 150/30 mcg [Microgynon, Seasonale, Levora, Jolessa], Drosiperenone / Ethinyl Estradiol 3mg / 20mcg [Yaz], Norethindrone Acétate / Ethinyl Estradiol [Loestrin, Junel])</t>
  </si>
  <si>
    <t>Injectables (par exemple, Dépôt Medroxyprogesterone Acétate 104mg / 0.65mL sous-cutané [Depo Sub-Q Provera], Depot Medroxyprogestérone Acétate 150 mg Intramusculaire [DepoProvera], Nortethérite Enantate [Noristerat], Sayana Press)</t>
  </si>
  <si>
    <t>Dispositifs intra-utérins à cuivre (DIU) (par exemple, Optima Copper T)</t>
  </si>
  <si>
    <t>Pilules contraceptives d'urgence (par exemple levonorgestrel 0.75mg, levonorgestrel 1.5mg)</t>
  </si>
  <si>
    <t>Anneaux contraceptifs vaginaux (par exemple, Etonogestrel / Ethinyl Estradiol 120 / 15mcg [NuvaRing], libération de progestérone [Progering])</t>
  </si>
  <si>
    <t>D'autre(s) contraceptif(s) ?</t>
  </si>
  <si>
    <t>i. Si oui, nom(s) d'autres contraceptifs sur la (les) liste(s)</t>
  </si>
  <si>
    <t>De quelle année(s) date(nt) la (les) liste(s)?</t>
  </si>
  <si>
    <t>Nom de la/des liste(s)</t>
  </si>
  <si>
    <t>Liste Nationale de Medicaments Essentiels</t>
  </si>
  <si>
    <t xml:space="preserve">Remarques à propos de la/des liste(s)
</t>
  </si>
  <si>
    <t>Le pays va-t-il pris un engagement pour FP2020 ?</t>
  </si>
  <si>
    <t>Cadre poitique, financement, programme</t>
  </si>
  <si>
    <t>Si le pays a pris un engagement pour FP2020, dans quel(s) domaine(s) est-ce ? 
(Veuillez énumérer un ou plusieurs des domaines suivants : objectif, cadre politique et politique, financement, programme et prestation de services)</t>
  </si>
  <si>
    <t>Program &amp; Service Delivery, Financial, Policy &amp; Political, Objective</t>
  </si>
  <si>
    <t>Le pays est-il un partenaire du Mécanisme du Financement Mondial ?</t>
  </si>
  <si>
    <t>E. Chaîne d'approvisionnement (capacité)</t>
  </si>
  <si>
    <r>
      <t xml:space="preserve">Veuillez fournir les taux de rupture de stock des produits contraceptifs pour la période de </t>
    </r>
    <r>
      <rPr>
        <b/>
        <sz val="12"/>
        <color indexed="8"/>
        <rFont val="Arial"/>
        <family val="2"/>
      </rPr>
      <t>fin août 2016 jusqu'à la fin du mois d'août 2017</t>
    </r>
    <r>
      <rPr>
        <sz val="12"/>
        <color indexed="8"/>
        <rFont val="Arial"/>
        <family val="2"/>
      </rPr>
      <t xml:space="preserve"> pour les niveaux centraux et les niveaux des points de prestation des services (SDP :</t>
    </r>
    <r>
      <rPr>
        <i/>
        <sz val="12"/>
        <color indexed="8"/>
        <rFont val="Arial"/>
        <family val="2"/>
      </rPr>
      <t xml:space="preserve"> Service Delivery Point</t>
    </r>
    <r>
      <rPr>
        <sz val="12"/>
        <color indexed="8"/>
        <rFont val="Arial"/>
        <family val="2"/>
      </rPr>
      <t xml:space="preserve">) pour les catégories de produits suivantes. 
Pour une méthode contenant plusieurs produits répertoriés dans les lignes ci-dessous, il suffit de compléter les cellules pour chaque produit offert selon cette méthode. 
(Si une méthode n'est pas destinée à être offerte dans les installations du secteur public ou si les données ne sont pas disponibles pour ce niveau et/ou produit, veuillez indiquer que les ruptures de stocks ne sont pas applicables (tapez "n/a").)
</t>
    </r>
  </si>
  <si>
    <r>
      <t xml:space="preserve">a. Niveau central (c'est-à-dire entrepôt de niveau central pour le secteur public)
</t>
    </r>
    <r>
      <rPr>
        <sz val="11"/>
        <color theme="1"/>
        <rFont val="Calibri"/>
        <family val="2"/>
        <scheme val="minor"/>
      </rPr>
      <t xml:space="preserve">
</t>
    </r>
  </si>
  <si>
    <t xml:space="preserve">a.  Niveau du point de prestation des service (SDP) (c'est-à-dire les établissements de santé du secteur public)
(Au niveau global, il s'agit du pourcentage de toutes les observations sur les produits dans tous les SDP qui ont connu une rupture de stock au cours de l'année)
</t>
  </si>
  <si>
    <t>Nombre d'observations sur l'état des stocks où le produit a été en rupture au cours de l'année (numérateur)</t>
  </si>
  <si>
    <t>Observations sur l'état de stock total au cours de l'année (dénominateur)</t>
  </si>
  <si>
    <t>Taux annuel de rupture de stock au niveau central
Calcule automatiquement en divisant la colonne H par la colonne I</t>
  </si>
  <si>
    <r>
      <t>Somme du nombre de Points de prestation des services (SDP) en rupture de stock de produits à partir du solde final de tous les rapports logistiques mensuels/trimestriels au cours de l'ann</t>
    </r>
    <r>
      <rPr>
        <sz val="10"/>
        <color indexed="8"/>
        <rFont val="Tahoma"/>
        <family val="2"/>
      </rPr>
      <t>ée</t>
    </r>
    <r>
      <rPr>
        <sz val="10"/>
        <color indexed="8"/>
        <rFont val="Arial"/>
        <family val="2"/>
      </rPr>
      <t xml:space="preserve"> (numérateur)</t>
    </r>
  </si>
  <si>
    <r>
      <t>Somme du nombre total des Points de prestation des services (SDP) rapportant tous les rapports de logistique mensuels/trimestriels au cours de l'ann</t>
    </r>
    <r>
      <rPr>
        <sz val="10"/>
        <color indexed="8"/>
        <rFont val="Tahoma"/>
        <family val="2"/>
      </rPr>
      <t>é</t>
    </r>
    <r>
      <rPr>
        <sz val="9"/>
        <color indexed="8"/>
        <rFont val="Arial"/>
        <family val="2"/>
      </rPr>
      <t>e</t>
    </r>
    <r>
      <rPr>
        <sz val="10"/>
        <color indexed="8"/>
        <rFont val="Arial"/>
        <family val="2"/>
      </rPr>
      <t xml:space="preserve"> (dénominateur)</t>
    </r>
  </si>
  <si>
    <t>Taux annuel de rupture de stock des SDP
Calcule automatiquement en divisant la colonne K par la colonne L</t>
  </si>
  <si>
    <t>Comprimés contraceptifs oraux combinés :</t>
  </si>
  <si>
    <r>
      <t xml:space="preserve">Levonorgestrel / Ethinyl Estradiol 150/30 mcg + Fe 75mg </t>
    </r>
    <r>
      <rPr>
        <sz val="11"/>
        <rFont val="Arial"/>
        <family val="2"/>
      </rPr>
      <t>[Microgynon]</t>
    </r>
  </si>
  <si>
    <r>
      <t>Levonorgestrel/Ethinyl Estradiol 150/30 mcg</t>
    </r>
    <r>
      <rPr>
        <sz val="11"/>
        <rFont val="Calibri"/>
        <family val="2"/>
        <scheme val="minor"/>
      </rPr>
      <t xml:space="preserve"> </t>
    </r>
    <r>
      <rPr>
        <sz val="11"/>
        <rFont val="Arial"/>
        <family val="2"/>
      </rPr>
      <t>[Seasonale, Levora, Jolessa]</t>
    </r>
  </si>
  <si>
    <t>Autres pilules contraceptives orales combinées                                           
(non inclus pour le calcul global)                                      Précisez :</t>
  </si>
  <si>
    <t>Pilules contraceptives orales à progestatif seul (Levonorgestrel 30 mcg [Norgeston, Microlut])</t>
  </si>
  <si>
    <r>
      <t xml:space="preserve">Depot Medroxyprogesterone Acétate 104mg / 0.65mL sous-cutané </t>
    </r>
    <r>
      <rPr>
        <sz val="11"/>
        <rFont val="Arial"/>
        <family val="2"/>
      </rPr>
      <t>[Depo Sub-Q Provera, Sayana Press]</t>
    </r>
  </si>
  <si>
    <r>
      <t xml:space="preserve">Dépot Medroxyprogesterone Acetate 150 mg Intramusculaire </t>
    </r>
    <r>
      <rPr>
        <sz val="11"/>
        <rFont val="Arial"/>
        <family val="2"/>
      </rPr>
      <t>[DepoProvera]</t>
    </r>
    <r>
      <rPr>
        <sz val="12"/>
        <rFont val="Arial"/>
        <family val="2"/>
      </rPr>
      <t xml:space="preserve">
Enanthate de noréthisterone [Noristerat]
Sayana Press
Autres contraceptifs injectables</t>
    </r>
  </si>
  <si>
    <r>
      <t xml:space="preserve">Norethisterone enanthate </t>
    </r>
    <r>
      <rPr>
        <sz val="11"/>
        <rFont val="Arial"/>
        <family val="2"/>
      </rPr>
      <t>[Noristerat]</t>
    </r>
  </si>
  <si>
    <t>Levonorgestrel 75mg / tige, implant à 2 tiges [Jadelle, implante-solitaire (II) / Levoplant]</t>
  </si>
  <si>
    <t>Etonogestrel 68mg / tige, implant à 1 tige [Nexplanon])</t>
  </si>
  <si>
    <r>
      <t xml:space="preserve">Taux de rupture de stock totale pour tous les produits
Cela sera calculé automatiquement. </t>
    </r>
    <r>
      <rPr>
        <sz val="11"/>
        <color theme="1"/>
        <rFont val="Calibri"/>
        <family val="2"/>
        <scheme val="minor"/>
      </rPr>
      <t xml:space="preserve"> (Il fera la somme de H et I et divisera H par I, et fera la somme de K et Let divisera par L)
</t>
    </r>
  </si>
  <si>
    <t xml:space="preserve">Veuillez noter tout commentaire général sur les défis et/ou les succès de la sécurité contraceptive dans votre pays.
</t>
  </si>
  <si>
    <t>Les defis majeurs en matière de securité contraceptive réside dans la perfomance du système de quantification et la mise en place d'un SIGL fonctionnel</t>
  </si>
  <si>
    <t xml:space="preserve">F. Qualité </t>
  </si>
  <si>
    <t xml:space="preserve">Quel est le nom de l'autorité nationale de réglementation des médicaments (ANR : Autorité nationale de régulation) ? </t>
  </si>
  <si>
    <t>DPMED</t>
  </si>
  <si>
    <t xml:space="preserve">Existe-t-il des normes de contrôle de la qualité pour les produits pharmaceutiques, et notamment pour les contraceptifs conformes aux normes internationales ? </t>
  </si>
  <si>
    <t xml:space="preserve">Si oui, celles-ci sont-elles systématiquement appliquées au : </t>
  </si>
  <si>
    <t>Secteur public ?</t>
  </si>
  <si>
    <t>Secteur privé ?</t>
  </si>
  <si>
    <t>Si l'ANR a accès à une installation de contrôle de la qualité, des échantillons de contraceptifs sont-ils régulièrement testés par :</t>
  </si>
  <si>
    <t>Le secteur public ?</t>
  </si>
  <si>
    <t>Le secteur privé ?</t>
  </si>
  <si>
    <t xml:space="preserve">Les produits contraceptifs des fabricants pré-qualifiés de l'OMS sont-ils disponibles dans le pays ? </t>
  </si>
  <si>
    <t>Si oui, sont-ils privilégiés lors de l'approvisionnement ?</t>
  </si>
  <si>
    <t>Des évaluations régulières des produits contraceptifs disponibles dans les pharmacies sont-elles effectuées, et notamment eu égard à leur qualité et leurs prix ? (par exemple, l'achat de données d'audit de détail auprès des entreprises de recherche, des enquêtes systématiques par le personnel du secteur public)</t>
  </si>
  <si>
    <t xml:space="preserve">Existe-t-il des normes pour la surveillance post-commercialisation et la pharmacovigilance ? </t>
  </si>
  <si>
    <t>Si oui, sont-elles basées sur les normes internationales ?</t>
  </si>
  <si>
    <t>Sont-elles mises en œuvre ?</t>
  </si>
  <si>
    <t xml:space="preserve">G. Secteur privé </t>
  </si>
  <si>
    <t xml:space="preserve">Les entités du secteur privé qui proposent le PF (Planning familial) doivent-elles signaler et/ou s'inscrire à des organismes gouvernementaux comme le Ministère de la santé ? </t>
  </si>
  <si>
    <t>Si oui, quelles sont-elles ?</t>
  </si>
  <si>
    <r>
      <rPr>
        <sz val="12"/>
        <rFont val="Arial"/>
        <family val="2"/>
      </rPr>
      <t>Les enquêtes sur les données de marché ou les données syndiquées telles que Quintiles IMS ou Nielson sont-elles disponibles dans le pays ?</t>
    </r>
    <r>
      <rPr>
        <sz val="12"/>
        <color indexed="8"/>
        <rFont val="Arial"/>
        <family val="2"/>
      </rPr>
      <t xml:space="preserve">  </t>
    </r>
  </si>
  <si>
    <t>Quels fabricants du secteur privé sont immatriculés dans le pays ? 
(Cela exclut les produits pré-qualifiés de l'OMS. Vous pouvez joindre une liste si disponible.)</t>
  </si>
  <si>
    <t>Yes. PFIZER ET AUTRES</t>
  </si>
  <si>
    <t>Des partenariats public/privé ont-ils été établis ou négociés au cours de la dernière année dans le but d'étendre la prestation de services de santé par le secteur privé incluant les produits et services de planification familiale ? (Exemple : sous-traitance des services de planification familiale aux fournisseurs privés par le gouvernement ; élaboration d'un programme de bons où le gouvernement distribue des bons pouvant être utilisés pour des services de planification familiale par des fournisseurs privés ; recherche conjointe publique et privée sur les nouvelles technologies contraceptives ou les mécanismes de prestation de services.)</t>
  </si>
  <si>
    <t xml:space="preserve">a. Si oui, veuillez les décrire/lister </t>
  </si>
  <si>
    <t>Merci d'avoir complété cette enquête !</t>
  </si>
  <si>
    <t>BURKINA FASO</t>
  </si>
  <si>
    <t>Source de données supplémentaire ou alternative utilisée
 (le cas échéant)</t>
  </si>
  <si>
    <r>
      <t>A1.</t>
    </r>
    <r>
      <rPr>
        <sz val="11"/>
        <color theme="1"/>
        <rFont val="Calibri"/>
        <family val="2"/>
        <scheme val="minor"/>
      </rPr>
      <t xml:space="preserve">
</t>
    </r>
    <r>
      <rPr>
        <i/>
        <sz val="11"/>
        <color theme="1"/>
        <rFont val="Calibri"/>
        <family val="2"/>
        <scheme val="minor"/>
      </rPr>
      <t/>
    </r>
  </si>
  <si>
    <t>entretiens avec des membres du comité</t>
  </si>
  <si>
    <t>Comite de pilotage du plan Sécurisation des Produits de Santé de la Reproduction (SPSR)</t>
  </si>
  <si>
    <t>Promaco</t>
  </si>
  <si>
    <t xml:space="preserve">ABBEF (Association Burkinabe pour le Bien - être Familial). MSI (Maries Stop International). </t>
  </si>
  <si>
    <t>OOAS  (Organisation Ouest Africaine de la Santé), USAID,</t>
  </si>
  <si>
    <t>DSF (Direstion de la Santé de la ,Famille) DGPML (Direction Générale de la Pharmacie , des médicaments et Laboratoires;  PADS (Programme d'Appui au Développement Sanitaire) ,SP/CNLS</t>
  </si>
  <si>
    <t>CAMEG (Centrale d'Achat des Médicamsnts Essentiels et Génériques)</t>
  </si>
  <si>
    <t>DAF(Direction de l'Administration et des Finances) Ministère de la Santé</t>
  </si>
  <si>
    <t>Burcaso, GIZ, ABSF, SOGOB, MDM France, Pathfinder, Agir PF, Jhpiego, Engenderhealth</t>
  </si>
  <si>
    <t>Remarques (Décrivez le travail du comité) :</t>
  </si>
  <si>
    <t>Au cours de ces dernieres annees, le comite a élaboré des Plans d'Accélération de la PF</t>
  </si>
  <si>
    <r>
      <t xml:space="preserve">Le comité va-t-il développé ou commencé un aménagement sur les politiques, les procédures et/ou les plans d'action au cours de la dernière année ?      </t>
    </r>
    <r>
      <rPr>
        <sz val="11"/>
        <color rgb="FFFF0000"/>
        <rFont val="Calibri"/>
        <family val="2"/>
        <scheme val="minor"/>
      </rPr>
      <t xml:space="preserve">   </t>
    </r>
  </si>
  <si>
    <t>Epouse du Premier Ministre</t>
  </si>
  <si>
    <t>Ambassadrice de la PF</t>
  </si>
  <si>
    <t>entrevues avec des informateurs clés</t>
  </si>
  <si>
    <t xml:space="preserve">budget gouvernemental </t>
  </si>
  <si>
    <r>
      <t xml:space="preserve">Quelle était la valeur estimative en dollars des contraceptifs qui devaient être achetés pour le secteur public* pour l'exercice complet le plus récent ? 
(en USD)
</t>
    </r>
    <r>
      <rPr>
        <sz val="11"/>
        <color theme="1"/>
        <rFont val="Arial"/>
        <family val="2"/>
      </rPr>
      <t>* Il peut s'agir des cas où le ministère fournit des contraceptifs aux ONG ou aux services de marketing social.
Cette information nous permettra de comparer les besoins d'approvisionnement avec les informations sur les dépenses recueillies plus tard dans l'enquête.</t>
    </r>
  </si>
  <si>
    <t xml:space="preserve">plans d'approvisionnement (par exemple, tableaux d'approvisionnement de contraceptifs) pour les contraceptifs prévus </t>
  </si>
  <si>
    <t>DSF, DGPML,  CAMEG, PADS, 13 DRS, MSI, Promaco,ABBEF</t>
  </si>
  <si>
    <t>biannuel (deux fois par an)</t>
  </si>
  <si>
    <t>plan officiel ou procédures pour mettre à jour les prévisions annuellement</t>
  </si>
  <si>
    <t>Tableaux d'approvisionnement en contraceptifs pour les contraceptifs fournis</t>
  </si>
  <si>
    <t>Levonorgestrel / Ethinyl Estradiol 150/30 mcg + Fe 75mg [Microgynon]</t>
  </si>
  <si>
    <t>Dépot Medroxyprogesterone Acétate 150 mg Intramusculaire [DepoProvera]</t>
  </si>
  <si>
    <r>
      <t xml:space="preserve">Existe-t-il une ligne budgétaire du gouvernement consacrée à l'achat de produits contraceptifs ?   
</t>
    </r>
    <r>
      <rPr>
        <sz val="10"/>
        <color theme="1"/>
        <rFont val="Calibri"/>
        <family val="2"/>
        <scheme val="minor"/>
      </rPr>
      <t/>
    </r>
  </si>
  <si>
    <t>Entrevues avec des gestionnaires de programmes de planification familiale</t>
  </si>
  <si>
    <t>entrevues des informateurs clés avec unité d'approvisionnement/logistique</t>
  </si>
  <si>
    <r>
      <t>Source de données</t>
    </r>
    <r>
      <rPr>
        <i/>
        <sz val="11"/>
        <color theme="1"/>
        <rFont val="Calibri"/>
        <family val="2"/>
        <scheme val="minor"/>
      </rPr>
      <t xml:space="preserve"> </t>
    </r>
    <r>
      <rPr>
        <i/>
        <sz val="11"/>
        <color theme="1"/>
        <rFont val="Calibri"/>
        <family val="2"/>
        <scheme val="minor"/>
      </rPr>
      <t xml:space="preserve">
</t>
    </r>
    <r>
      <rPr>
        <sz val="11"/>
        <color theme="1"/>
        <rFont val="Calibri"/>
        <family val="2"/>
        <scheme val="minor"/>
      </rPr>
      <t>(par exemple : dossiers du ministère)</t>
    </r>
  </si>
  <si>
    <t>1/16-12/16</t>
  </si>
  <si>
    <t>plan approvisionnement</t>
  </si>
  <si>
    <t>Pipeline</t>
  </si>
  <si>
    <r>
      <t xml:space="preserve">TOTAL des fonds publics </t>
    </r>
    <r>
      <rPr>
        <b/>
        <u/>
        <sz val="12"/>
        <color theme="1"/>
        <rFont val="Arial"/>
        <family val="2"/>
      </rPr>
      <t>alloués</t>
    </r>
    <r>
      <rPr>
        <sz val="12"/>
        <color theme="1"/>
        <rFont val="Arial"/>
        <family val="2"/>
      </rPr>
      <t xml:space="preserve"> pour l'approvisionnement en contraceptifs.
 Cela sera calculé automatiquement. </t>
    </r>
    <r>
      <rPr>
        <i/>
        <sz val="11"/>
        <color theme="1"/>
        <rFont val="Calibri"/>
        <family val="2"/>
        <scheme val="minor"/>
      </rPr>
      <t>(cela fera la somme de a et b ci-dessus.)</t>
    </r>
  </si>
  <si>
    <r>
      <t>Veuillez compléter les questions ci-dessous pour indiquer les</t>
    </r>
    <r>
      <rPr>
        <b/>
        <sz val="12"/>
        <color theme="1"/>
        <rFont val="Arial"/>
        <family val="2"/>
      </rPr>
      <t xml:space="preserve"> </t>
    </r>
    <r>
      <rPr>
        <b/>
        <u/>
        <sz val="12"/>
        <color theme="1"/>
        <rFont val="Arial"/>
        <family val="2"/>
      </rPr>
      <t>dépenses gouvernementales</t>
    </r>
    <r>
      <rPr>
        <sz val="12"/>
        <color theme="1"/>
        <rFont val="Arial"/>
        <family val="2"/>
      </rPr>
      <t xml:space="preserve"> en matière d'approvisionnement contraceptif, par source, au cours de l'exercice financier le plus récent.
</t>
    </r>
    <r>
      <rPr>
        <i/>
        <sz val="12"/>
        <color theme="1"/>
        <rFont val="Arial"/>
        <family val="2"/>
      </rPr>
      <t>C'est ce qui a été consacré à l'achat de contraceptifs (pas ce qui a été alloué). Combien de ces dépenses ont été versées par chaque source ?</t>
    </r>
  </si>
  <si>
    <r>
      <t xml:space="preserve">Des fonds publics ont-ils été </t>
    </r>
    <r>
      <rPr>
        <b/>
        <sz val="12"/>
        <color theme="1"/>
        <rFont val="Arial"/>
        <family val="2"/>
      </rPr>
      <t xml:space="preserve">dépensés </t>
    </r>
    <r>
      <rPr>
        <sz val="12"/>
        <color theme="1"/>
        <rFont val="Arial"/>
        <family val="2"/>
      </rPr>
      <t>pour l'achat de produits contraceptifs au cours de l'exercice budgétaire complet le plus récent ? *
(Les fonds publics comprennent les fonds générés en interne, les fonds composites, les crédits ou les prêts de la Banque Mondiale, et d'autres fonds que les donateurs ont versés au gouvernement.)
*(Il peut s'agir de cas où le ministère fournit des contraceptifs aux ONG ou aux services de marketing social.)</t>
    </r>
  </si>
  <si>
    <t>plans d'approvisionnement et de distribution (PipeLine)</t>
  </si>
  <si>
    <r>
      <t xml:space="preserve">Cette source a-t-elle été utilisée ?
</t>
    </r>
    <r>
      <rPr>
        <i/>
        <sz val="11"/>
        <color theme="1"/>
        <rFont val="Calibri"/>
        <family val="2"/>
        <scheme val="minor"/>
      </rPr>
      <t>(O/N)</t>
    </r>
  </si>
  <si>
    <r>
      <t xml:space="preserve">Fonds générés en interne </t>
    </r>
    <r>
      <rPr>
        <b/>
        <sz val="12"/>
        <color theme="1"/>
        <rFont val="Arial"/>
        <family val="2"/>
      </rPr>
      <t>dépensés</t>
    </r>
    <r>
      <rPr>
        <sz val="12"/>
        <color theme="1"/>
        <rFont val="Arial"/>
        <family val="2"/>
      </rPr>
      <t xml:space="preserve"> pour l'achat de produits contraceptifs</t>
    </r>
  </si>
  <si>
    <t>Budget de l'etat</t>
  </si>
  <si>
    <r>
      <t xml:space="preserve">Total de tous les fonds publics </t>
    </r>
    <r>
      <rPr>
        <b/>
        <sz val="12"/>
        <color theme="1"/>
        <rFont val="Arial"/>
        <family val="2"/>
      </rPr>
      <t>dépensés</t>
    </r>
    <r>
      <rPr>
        <sz val="12"/>
        <color theme="1"/>
        <rFont val="Arial"/>
        <family val="2"/>
      </rPr>
      <t xml:space="preserve"> pour l'achat de produits contraceptifs.
Par exemple, les autres fonds publics peuvent être des fonds composites, des crédits ou des prêts de la Banque Mondiale, et d'autres fonds que les donateurs ont versé au gouvernement [par exemple, un soutien budgétaire direct]</t>
    </r>
  </si>
  <si>
    <r>
      <t xml:space="preserve">Total de tous les fonds publics </t>
    </r>
    <r>
      <rPr>
        <b/>
        <sz val="12"/>
        <color theme="1"/>
        <rFont val="Arial"/>
        <family val="2"/>
      </rPr>
      <t>dépensés</t>
    </r>
    <r>
      <rPr>
        <sz val="12"/>
        <color theme="1"/>
        <rFont val="Arial"/>
        <family val="2"/>
      </rPr>
      <t xml:space="preserve"> pour l'achat de produits contraceptifs
</t>
    </r>
    <r>
      <rPr>
        <b/>
        <sz val="11"/>
        <color theme="1"/>
        <rFont val="Arial"/>
        <family val="2"/>
      </rPr>
      <t>C</t>
    </r>
    <r>
      <rPr>
        <b/>
        <sz val="11"/>
        <color theme="1"/>
        <rFont val="Calibri"/>
        <family val="2"/>
        <scheme val="minor"/>
      </rPr>
      <t xml:space="preserve">ela sera calculé automatiquement </t>
    </r>
    <r>
      <rPr>
        <i/>
        <sz val="11"/>
        <color theme="1"/>
        <rFont val="Calibri"/>
        <family val="2"/>
        <scheme val="minor"/>
      </rPr>
      <t>(cela fera la somme de a et b ci-dessus.)</t>
    </r>
  </si>
  <si>
    <r>
      <t xml:space="preserve">Veuillez compléter le tableau ci-dessous pour indiquer les </t>
    </r>
    <r>
      <rPr>
        <b/>
        <u/>
        <sz val="12"/>
        <color theme="1"/>
        <rFont val="Arial"/>
        <family val="2"/>
      </rPr>
      <t>dons en nature* et les subventions*</t>
    </r>
    <r>
      <rPr>
        <sz val="12"/>
        <color theme="1"/>
        <rFont val="Arial"/>
        <family val="2"/>
      </rPr>
      <t xml:space="preserve"> pour les contraceptifs de l'année financière complète la plus récente.
La période de temps doit être identique pour toutes les sources de fonds.
* Il peut s'agir de cas où le ministère fournit des contraceptifs aux ONG ou aux services de marketing social.</t>
    </r>
  </si>
  <si>
    <t>autre</t>
  </si>
  <si>
    <t>1/16 - 12/16</t>
  </si>
  <si>
    <t>UNFPA: Condoms - Female (8,000 pieces), Condoms - Male (10,008,000 pieces), IUDs (42,000 pieces), Implants (383,600 pieces), Orals - Combined (1,600,971 cycles), Orals - Emergency (21,120 doses)</t>
  </si>
  <si>
    <t>Kfw et AFD</t>
  </si>
  <si>
    <r>
      <t xml:space="preserve">TOTAL de la valeur des dons en nature et des subventions consacrées aux achats de contraceptifs
</t>
    </r>
    <r>
      <rPr>
        <b/>
        <sz val="11"/>
        <color theme="1"/>
        <rFont val="Calibri"/>
        <family val="2"/>
        <scheme val="minor"/>
      </rPr>
      <t xml:space="preserve">Cela sera calculé automatiquement </t>
    </r>
    <r>
      <rPr>
        <i/>
        <sz val="11"/>
        <color theme="1"/>
        <rFont val="Calibri"/>
        <family val="2"/>
        <scheme val="minor"/>
      </rPr>
      <t>(il fera la somme de a - e ci-dessus.)</t>
    </r>
  </si>
  <si>
    <r>
      <rPr>
        <b/>
        <sz val="12"/>
        <color theme="1"/>
        <rFont val="Arial"/>
        <family val="2"/>
      </rPr>
      <t>Part des fonds publics du gouvernement consacrés à l'achat de produits contraceptifs pour le secteur public -</t>
    </r>
    <r>
      <rPr>
        <sz val="12"/>
        <color theme="1"/>
        <rFont val="Arial"/>
        <family val="2"/>
      </rPr>
      <t xml:space="preserve">
Sur le montant total dépensé pour l'achat de produits contraceptifs pour le secteur public au cours de l'exercice budgétaire complet le plus récent (et notamment les fonds publics et les fonds des donateurs), quel pourcentage a été couvert par les fonds publics (et notamment les fonds générés en interne, les fonds composites, les crédits ou les prêts de la Banque Mondiale, et les autres fonds versés au gouvernement) ? </t>
    </r>
  </si>
  <si>
    <r>
      <t>B11.</t>
    </r>
    <r>
      <rPr>
        <b/>
        <sz val="11"/>
        <color theme="1"/>
        <rFont val="Calibri"/>
        <family val="2"/>
        <scheme val="minor"/>
      </rPr>
      <t xml:space="preserve"> </t>
    </r>
  </si>
  <si>
    <r>
      <rPr>
        <b/>
        <sz val="12"/>
        <color theme="1"/>
        <rFont val="Arial"/>
        <family val="2"/>
      </rPr>
      <t>Dépenses totales consacrées à l'achat de produits contraceptifs pour le secteur public comme pourcentage du montant requis -</t>
    </r>
    <r>
      <rPr>
        <sz val="12"/>
        <color theme="1"/>
        <rFont val="Arial"/>
        <family val="2"/>
      </rPr>
      <t xml:space="preserve">
Sur la valeur estimée de l'achat des produits contraceptifs qui devaient être achetés pour le secteur public au cours de l'exercice budgétaire complet le plus récent, quel pourcentage a été fourni par quelconque source (source publique ou donateurs) ?</t>
    </r>
  </si>
  <si>
    <t>Le gouvernement (par exemple le central d'achat/ministère de santé</t>
  </si>
  <si>
    <t xml:space="preserve">Remarques : CAMEG
</t>
  </si>
  <si>
    <t xml:space="preserve">entrevues avec des informateurs clés </t>
  </si>
  <si>
    <t>CAMEG (Centrale d'Achat des Medicamsnts Essentiels et Generiques)</t>
  </si>
  <si>
    <r>
      <t xml:space="preserve">Les questions précédentes concernent l'exercice budgétaire complet le plus récent. Cette question se rapporte à </t>
    </r>
    <r>
      <rPr>
        <b/>
        <sz val="12"/>
        <color theme="1"/>
        <rFont val="Arial"/>
        <family val="2"/>
      </rPr>
      <t>l'exercice en cours</t>
    </r>
    <r>
      <rPr>
        <sz val="12"/>
        <color theme="1"/>
        <rFont val="Arial"/>
        <family val="2"/>
      </rPr>
      <t xml:space="preserve">. </t>
    </r>
  </si>
  <si>
    <t>Donnees du plan d'approvisionnement 2017</t>
  </si>
  <si>
    <r>
      <rPr>
        <u/>
        <sz val="12"/>
        <color theme="1"/>
        <rFont val="Arial"/>
        <family val="2"/>
      </rPr>
      <t>Source</t>
    </r>
    <r>
      <rPr>
        <sz val="11"/>
        <color theme="1"/>
        <rFont val="Calibri"/>
        <family val="2"/>
        <scheme val="minor"/>
      </rPr>
      <t xml:space="preserve">
</t>
    </r>
  </si>
  <si>
    <t>Achat de contraceptif par la CAMEG</t>
  </si>
  <si>
    <t>stratégie nationale de planification familiale ou de santé reproductive, orientation ou politique</t>
  </si>
  <si>
    <t>1)Faible utilisation des preservatifs feminins et des colliers au cycle;  2) Avec la mise en oeuvre du DIU post partum, la consommation du DIU a connu une augmentation inabituelle qui a occasionne des tensions de stock du DIU.</t>
  </si>
  <si>
    <t>Le plan strategique de securisation des produits de sante de la reproduction</t>
  </si>
  <si>
    <t>entretiens avec des gestionnaires de programmes de planification familiale ou de santé reproductive</t>
  </si>
  <si>
    <t>Le  Plan strategique de securisation des produits de sante de la reproduction</t>
  </si>
  <si>
    <t>2009-2015</t>
  </si>
  <si>
    <t>Utilisation des credits du budget de l'etat pour l'achat des contraceptifs; Regularite des rencontres statutaires du comité de pilotage du plan stratégique de sécurisation des produits de santé de la reproduction; plaidoyer pour la gratuité de la planification familiale.</t>
  </si>
  <si>
    <r>
      <t xml:space="preserve">Y a-t-il des politiques qui </t>
    </r>
    <r>
      <rPr>
        <b/>
        <sz val="12"/>
        <color theme="1"/>
        <rFont val="Arial"/>
        <family val="2"/>
      </rPr>
      <t>entravent</t>
    </r>
    <r>
      <rPr>
        <sz val="12"/>
        <color theme="1"/>
        <rFont val="Arial"/>
        <family val="2"/>
      </rPr>
      <t xml:space="preserve"> la capacité du secteur privé (secteur commercial, ONG ou marketing social) à fournir des méthodes contraceptives ? Par exemple : contrôle des prix, restrictions de distribution, taxes/droits de douane, interdictions publicitaires, etc.) ?  </t>
    </r>
  </si>
  <si>
    <t>documents de politique gouvernementaux et dossiers de projets</t>
  </si>
  <si>
    <r>
      <t xml:space="preserve">Y a-t-il des politiques qui </t>
    </r>
    <r>
      <rPr>
        <b/>
        <sz val="12"/>
        <color theme="1"/>
        <rFont val="Arial"/>
        <family val="2"/>
      </rPr>
      <t>encouragent</t>
    </r>
    <r>
      <rPr>
        <sz val="12"/>
        <color theme="1"/>
        <rFont val="Arial"/>
        <family val="2"/>
      </rPr>
      <t xml:space="preserve"> la capacité du secteur privé (secteur commercial, ONG ou marketing social) à fournir des méthodes contraceptives ? (Par exemple : la réforme des politiques, la promotion des alliances publiques/privées, les réseaux fournisseurs et les franchises, l'accréditation, la formation et la formation continue pour les fournisseurs du secteur privé et les mécanismes de financement, tels que le marketing social, les bons, les incitations et le gouvernement sous-traitant la prestation des services au secteur privé).</t>
    </r>
  </si>
  <si>
    <t>documents juridiques et réglementaires et accords relatifs à la fourniture de services de planification familiale</t>
  </si>
  <si>
    <t>Elaboration de directives pour faciliter la contribution du secteur prive dans l'offre des service de PF ex: SAYANA press dans les officines et cliniques privees</t>
  </si>
  <si>
    <t>Les Politiques,Normes et Protocoles en SR recommandent que la premiere presceription des methodes contraceptives prescriptibles soient faites par un personnel forme</t>
  </si>
  <si>
    <t xml:space="preserve">documents de politique </t>
  </si>
  <si>
    <t>sage-femme</t>
  </si>
  <si>
    <t>Les injectables peuvent etre fournis par les Accoucheuses Auxiliaires et les Agents itinerants de sante au niveau des CSPS</t>
  </si>
  <si>
    <t>infirmière sage-femme auxiliaire</t>
  </si>
  <si>
    <t>ne sais pas</t>
  </si>
  <si>
    <t>entrevues avec des gestionnaires de programme de planification familiale et/ou des fournisseurs</t>
  </si>
  <si>
    <t>liste des prix des produits</t>
  </si>
  <si>
    <t>les Comites de gestion des PPS statuent sur les cas d'indigence de certains clients et prennent en charge les indigents declares par le Comite de gestion du PPS.</t>
  </si>
  <si>
    <t>DHS (Enquête démographique et sur la santé)</t>
  </si>
  <si>
    <r>
      <t>Les contraceptifs suivants sont-ils inclus dans la Liste nationale des médicaments essentiels (LNME) du pays ou sur une autre liste prioritaire équivalente ? (par exemple, la Liste nationale des dispositifs m</t>
    </r>
    <r>
      <rPr>
        <sz val="12"/>
        <color theme="1"/>
        <rFont val="Tahoma"/>
        <family val="2"/>
      </rPr>
      <t>é</t>
    </r>
    <r>
      <rPr>
        <sz val="10.8"/>
        <color theme="1"/>
        <rFont val="Arial"/>
        <family val="2"/>
      </rPr>
      <t>dicaux</t>
    </r>
    <r>
      <rPr>
        <sz val="12"/>
        <color theme="1"/>
        <rFont val="Arial"/>
        <family val="2"/>
      </rPr>
      <t>)?</t>
    </r>
  </si>
  <si>
    <t>entrevues des informateurs clés avec du personnel de l'unité d'approvisionnement/logistique</t>
  </si>
  <si>
    <t>LISTE NATIONALE DES MEDICAMENTS ETCONSOMMABLES MEDICAUX ESSENTIELS</t>
  </si>
  <si>
    <t>La liste est mise a jour chaque annee et la derniere vesion officiellement validee mais celle de 2016 n'est pas encore diffusee. La stratégie est intégré dans le Plan National d'accélération de la PF (PNA/PF).</t>
  </si>
  <si>
    <t>documents gouvernementaux</t>
  </si>
  <si>
    <t>objectif, cadre politique et politique, financement, programme et prestation de services</t>
  </si>
  <si>
    <t>Le Burkina est membre du partenariat de Londres 2012 sur l'initiative 2020. et aussi membre du Partenariat de Ouagadougou en 2014.</t>
  </si>
  <si>
    <r>
      <t xml:space="preserve">Veuillez fournir les taux de rupture de stock des produits contraceptifs pour la période de </t>
    </r>
    <r>
      <rPr>
        <b/>
        <sz val="12"/>
        <color theme="1"/>
        <rFont val="Arial"/>
        <family val="2"/>
      </rPr>
      <t>fin août 2016 jusqu'à la fin du mois d'août 2017</t>
    </r>
    <r>
      <rPr>
        <sz val="12"/>
        <color theme="1"/>
        <rFont val="Arial"/>
        <family val="2"/>
      </rPr>
      <t xml:space="preserve"> pour les niveaux centraux et les niveaux des points de prestation des services (SDP :</t>
    </r>
    <r>
      <rPr>
        <i/>
        <sz val="12"/>
        <color theme="1"/>
        <rFont val="Arial"/>
        <family val="2"/>
      </rPr>
      <t xml:space="preserve"> Service Delivery Point</t>
    </r>
    <r>
      <rPr>
        <sz val="12"/>
        <color theme="1"/>
        <rFont val="Arial"/>
        <family val="2"/>
      </rPr>
      <t xml:space="preserve">) pour les catégories de produits suivantes. 
Pour une méthode contenant plusieurs produits répertoriés dans les lignes ci-dessous, il suffit de compléter les cellules pour chaque produit offert selon cette méthode. 
(Si une méthode n'est pas destinée à être offerte dans les installations du secteur public ou si les données ne sont pas disponibles pour ce niveau et/ou produit, veuillez indiquer que les ruptures de stocks ne sont pas applicables (tapez "n/a").)
</t>
    </r>
  </si>
  <si>
    <r>
      <t>Somme du nombre de Points de prestation des services (SDP) en rupture de stock de produits à partir du solde final de tous les rapports logistiques mensuels/trimestriels au cours de l'ann</t>
    </r>
    <r>
      <rPr>
        <sz val="10"/>
        <color theme="1"/>
        <rFont val="Tahoma"/>
        <family val="2"/>
      </rPr>
      <t>ée</t>
    </r>
    <r>
      <rPr>
        <sz val="10"/>
        <color theme="1"/>
        <rFont val="Arial"/>
        <family val="2"/>
      </rPr>
      <t xml:space="preserve"> (numérateur)</t>
    </r>
  </si>
  <si>
    <r>
      <t>Somme du nombre total des Points de prestation des services (SDP) rapportant tous les rapports de logistique mensuels/trimestriels au cours de l'ann</t>
    </r>
    <r>
      <rPr>
        <sz val="10"/>
        <color theme="1"/>
        <rFont val="Tahoma"/>
        <family val="2"/>
      </rPr>
      <t>é</t>
    </r>
    <r>
      <rPr>
        <sz val="9"/>
        <color theme="1"/>
        <rFont val="Arial"/>
        <family val="2"/>
      </rPr>
      <t>e</t>
    </r>
    <r>
      <rPr>
        <sz val="10"/>
        <color theme="1"/>
        <rFont val="Arial"/>
        <family val="2"/>
      </rPr>
      <t xml:space="preserve"> (dénominateur)</t>
    </r>
  </si>
  <si>
    <t>Les données de rupture de stock aux SDPs représentent uniquement le quatrième trimestre de l'exercice 2017.</t>
  </si>
  <si>
    <r>
      <t>Levonorgestrel/Ethinyl Estradiol 150/30 mcg</t>
    </r>
    <r>
      <rPr>
        <sz val="11"/>
        <color theme="1"/>
        <rFont val="Calibri"/>
        <family val="2"/>
        <scheme val="minor"/>
      </rPr>
      <t xml:space="preserve"> </t>
    </r>
    <r>
      <rPr>
        <sz val="11"/>
        <color theme="1"/>
        <rFont val="Arial"/>
        <family val="2"/>
      </rPr>
      <t>[Seasonale, Levora, Jolessa]</t>
    </r>
  </si>
  <si>
    <t>Dépot Medroxyprogesterone Acetate 150 mg Intramusculaire [DepoProvera]
Enanthate de noréthisterone [Noristerat]
Sayana Press
Autres contraceptifs injectables</t>
  </si>
  <si>
    <r>
      <t xml:space="preserve">Norethisterone enanthate </t>
    </r>
    <r>
      <rPr>
        <sz val="11"/>
        <color theme="1"/>
        <rFont val="Arial"/>
        <family val="2"/>
      </rPr>
      <t>[Noristerat]</t>
    </r>
  </si>
  <si>
    <t>Acquis:
-99,8% des FS disposait d’au moins 3 méthodes contraceptives et 94% au moins 5 méthodes (enquête disponibilité 2016)
-La régularité de la tenue des Tableaux d’Acquisition des Contraceptifs (TAC)
-Contribution de l’Etat dans l’acquisition des contraceptifs depuis 2008
-Disponibilité de ressources humaines qualifiées dans le domaine de la logistique (pharmaciens, logisticiens)
-Surveillance hebdomadaire des stocks contraceptifs et des médicaments de la maternité en moindre risque
-Fonctionnement du comité de pilotage de la sécurisation des produits SR
-Rapport de Suivi de la Planification des Approvisionnements (RSPA)
-Fonctionnalité du comité technique de coordination de la gestion intrants VIH, Tuberculose et SR
-Sortie de suivi semestriel du comité technique et de l’équipe de la DSF
Insuffisances:
-Non respect du plan d’approvisionnement des contraceptifs
-Forte mobilité du personnel</t>
  </si>
  <si>
    <t>DGPML</t>
  </si>
  <si>
    <t>Ministère de la santé</t>
  </si>
  <si>
    <t>entrevues des informateurs clés avec des responsables de l'ANR</t>
  </si>
  <si>
    <t>rapports de surveillance</t>
  </si>
  <si>
    <t>Entrevue avec des informateurs clés</t>
  </si>
  <si>
    <t>DSF et DGPML</t>
  </si>
  <si>
    <r>
      <rPr>
        <sz val="12"/>
        <rFont val="Arial"/>
        <family val="2"/>
      </rPr>
      <t>Les enquêtes sur les données de marché ou les données syndiquées telles que Quintiles IMS ou Nielson sont-elles disponibles dans le pays ?</t>
    </r>
    <r>
      <rPr>
        <sz val="12"/>
        <color theme="1"/>
        <rFont val="Arial"/>
        <family val="2"/>
      </rPr>
      <t xml:space="preserve">  </t>
    </r>
  </si>
  <si>
    <t>documents de politique</t>
  </si>
  <si>
    <t>Comité national de coordination des approvisionnements et sécurisation des produits pharmaceutiques au Burundi</t>
  </si>
  <si>
    <t>Union Europeene, GAVI, Fondation Damien</t>
  </si>
  <si>
    <t>OMS, UNICEF, UNFPA, ONUSIDA</t>
  </si>
  <si>
    <t>Departement de la Pharmacie, Medicament et Laboratoire (DPML),Programme National de Sante de la Reproduction (PNSR), Programme National Integre de Lutte contre le Paludisme (PNILP), Programme National de Lutte contre le SIDA, Programme National Integre de Lutte contre la Tuberculose et la Lepre(PNILT), Centre National de Transfusion Sanguine (CNTS), Secretariat Permanent du CNLS, Institut National de Sante Publique (INSP)</t>
  </si>
  <si>
    <t>Centrale d'Achat des Medicaments Essentielles, des Dispositifs Médicaux et des Produits et Matérials de Laboratoire du Burundi (CAMEBU)</t>
  </si>
  <si>
    <t>Association Nationale des Seropositifs et Sideens (ANSS), Society for Women Aigainst AIDS in Africa (SWAA) Burundi, Reseau Burundais des Personnes vivants avec le VIH (RBP+), Alliance Burundaise contre le SIDA (ABS)</t>
  </si>
  <si>
    <t xml:space="preserve">Faciliter la collaboration et le renforcement des synergies entre les partenaires/parties prenantes portant sur les questions relatives à la chaine d’approvisionnement plus particulièrement pour les programmes de santé prioritaires
-S’assurer que la liste des médicaments et autres produits pharmaceutiques pour la lutte contre le VIH/Sida, le paludisme et la tuberculose ainsi que pour la SMI sont disponibles et accessibles
-Plaider et assurer la disponibilité d’un financement accru et durable pour l’achat des produits nécessaires pour les programmes de santé prioritaires
-Assurer le lead dans l’élaboration, la distribution, la mise en œuvre, l’examen et le suivi du plan stratégique national pour le renforcement de la chaine d’approvisionnement en produits pharmaceutiques.
- Coordonner et superviser les activités des Sous-comités de quantification et gestion des achats et stocks, y compris l’initiation de l’exercice annuel de quantification des besoins annuels en produits pharmaceutiques pour la lutte contre le VIH/SIDA, le paludisme, la tuberculose et pour la santé maternelle et infantile ainsi que la revue et mise à jour trimestrielle des plans d’achats
-Examiner et valider les documents, livrables et décisions techniques suggérées par les sous - comités de quantification et gestion des achats et stocks pour les quatre programmes ci-haut indiqués.
</t>
  </si>
  <si>
    <r>
      <t xml:space="preserve">Le comité a-t-il développé ou commencé un aménagement sur les politiques, les procédures et/ou les plans d'action au cours de la dernière année ?      </t>
    </r>
    <r>
      <rPr>
        <sz val="11"/>
        <color rgb="FFFF0000"/>
        <rFont val="Calibri"/>
        <family val="2"/>
        <scheme val="minor"/>
      </rPr>
      <t xml:space="preserve">   </t>
    </r>
  </si>
  <si>
    <t>Programme National de Sante de la Reproduction (PNSR)</t>
  </si>
  <si>
    <t>Directeur Administratif et Financier</t>
  </si>
  <si>
    <t xml:space="preserve">Certains contraceptifs comme les DIU, les implants et le DMPA n'ont pas ete achetes car il y en avait en suffisance </t>
  </si>
  <si>
    <t>PNSR et UNFPA</t>
  </si>
  <si>
    <r>
      <t xml:space="preserve">Levonorgestrel / Ethinyl Estradiol 150/30 mcg + Fe 75mg </t>
    </r>
    <r>
      <rPr>
        <sz val="10"/>
        <color theme="1"/>
        <rFont val="Arial"/>
        <family val="2"/>
      </rPr>
      <t>[Microgynon]</t>
    </r>
  </si>
  <si>
    <r>
      <t xml:space="preserve">Levonorgestrel / Ethinyl Estradiol 150/30 mcg </t>
    </r>
    <r>
      <rPr>
        <sz val="10"/>
        <color theme="1"/>
        <rFont val="Arial"/>
        <family val="2"/>
      </rPr>
      <t>[Seasonale, Levora, Jolessa]</t>
    </r>
  </si>
  <si>
    <t>Jan 2016-Dec 2016</t>
  </si>
  <si>
    <t>Budget du Gouvernement</t>
  </si>
  <si>
    <t>Le montant resulte d'une estimation en $ en utilisant la quantite des produits achete par le Gouvernement en 2016</t>
  </si>
  <si>
    <t xml:space="preserve">Pas d'appui Budgetaire directe </t>
  </si>
  <si>
    <t xml:space="preserve">UNFPA: Condoms - Male (pieces) 14,256,000, Orals - Combined (cycles) 30,240, Orals - Emergency (doses) 80,000  </t>
  </si>
  <si>
    <t xml:space="preserve">Remarques : There was not an actual gap in commodities, as additional stocks remained from previous years.
</t>
  </si>
  <si>
    <t>unité de logistique/ministère de santé unité d'approvisionnement)</t>
  </si>
  <si>
    <t>Cellule de gestion et de passation des marchés du Ministère de la Santé Publique et de la Lutte contre le SIDA</t>
  </si>
  <si>
    <t xml:space="preserve">La cellute s'occupe du Dossier d'appel d'offre et de la selection des fournisseurs mais le decaissement des fonds pour l'achat des produits se fait a partir du Ministere des Finances </t>
  </si>
  <si>
    <t>Le PNSR dispose d'un plan d’accélération de la planification familiale 2015-2020 dont le but de ce plan est de contribuer à accroître l'utilisation des services de PF en vue de permettre au Burundi d'atteindre un taux de prévalence contraceptive de 50% au niveau national à l'horizon 2020.</t>
  </si>
  <si>
    <t>documents officiels de l'organisation gouvernementale qui coordonne le programme national du PF</t>
  </si>
  <si>
    <t>Plan d’accélération de la planification familiale 2015-2020</t>
  </si>
  <si>
    <t>2015-2020</t>
  </si>
  <si>
    <t>Les produits pharmaceutiques sont exonerees de taxes au Burundi</t>
  </si>
  <si>
    <t>Avec PSI, certaines methodes sont offertes dans le cadre du marketing social (preservatifs, DIU, DMPA, COC, implants)</t>
  </si>
  <si>
    <r>
      <t xml:space="preserve">Notez le fournisseur de niveau le plus bas qui est autorisé à vendre ou à distribuer la méthode dans le secteur </t>
    </r>
    <r>
      <rPr>
        <b/>
        <sz val="12"/>
        <rFont val="Arial"/>
        <family val="2"/>
      </rPr>
      <t>public</t>
    </r>
  </si>
  <si>
    <r>
      <t>Notez le fournisseur de niveau le plus bas qui est autorisé à vendre ou à distribuer la méthode dans le secteur p</t>
    </r>
    <r>
      <rPr>
        <b/>
        <sz val="12"/>
        <rFont val="Arial"/>
        <family val="2"/>
      </rPr>
      <t>rivé</t>
    </r>
  </si>
  <si>
    <t>infirmière auxiliaire</t>
  </si>
  <si>
    <t>Revue de document de politique</t>
  </si>
  <si>
    <t>la Liste nationale des dispositifs médicaux la plus récente approuvée du MS ou de la Division de l'approvisionnement et de la planification</t>
  </si>
  <si>
    <t>Conert Liste Nationale des Medicaments essentiels du Burundi 2015</t>
  </si>
  <si>
    <t>LISTE NATIONALE DES MÉDICAMENTS ESSENTIELS Du BURUNDI</t>
  </si>
  <si>
    <r>
      <t xml:space="preserve">But : Contribuer à accroître l'utilisation des services de PF en vue de permettre au Burundi d'atteindre un taux de prévalence contraceptive de 50% au niveau national à l'horizon 2020.
</t>
    </r>
    <r>
      <rPr>
        <b/>
        <sz val="12"/>
        <color theme="1"/>
        <rFont val="Arial"/>
        <family val="2"/>
      </rPr>
      <t>Commitment areas: Program &amp; Service Delivery, Financial, Policy &amp; Political, Objective</t>
    </r>
  </si>
  <si>
    <t xml:space="preserve">enquêtes/évaluations de la logistique/entretiens avec les gestionnaires de stock d'installations </t>
  </si>
  <si>
    <r>
      <t xml:space="preserve">Levonorgestrel / Ethinyl Estradiol 150/30 mcg + Fe 75mg </t>
    </r>
    <r>
      <rPr>
        <sz val="10"/>
        <rFont val="Arial"/>
        <family val="2"/>
      </rPr>
      <t xml:space="preserve">[Microgynon] </t>
    </r>
  </si>
  <si>
    <t>SDP stockout rates for all products were based on a point-in-time baseline study collected in August 2017.</t>
  </si>
  <si>
    <r>
      <t>Levonorgestrel/Ethinyl Estradiol 150/30 mcg</t>
    </r>
    <r>
      <rPr>
        <sz val="11"/>
        <color theme="1"/>
        <rFont val="Calibri"/>
        <family val="2"/>
        <scheme val="minor"/>
      </rPr>
      <t xml:space="preserve"> </t>
    </r>
    <r>
      <rPr>
        <sz val="10"/>
        <color theme="1"/>
        <rFont val="Arial"/>
        <family val="2"/>
      </rPr>
      <t>[Seasonale, Levora, Jolessa]</t>
    </r>
  </si>
  <si>
    <r>
      <t xml:space="preserve">Pilules contraceptives orales à progestatif seul (Levonorgestrel 30 mcg </t>
    </r>
    <r>
      <rPr>
        <sz val="10"/>
        <color theme="1"/>
        <rFont val="Arial"/>
        <family val="2"/>
      </rPr>
      <t>[Norgeston, Microlut]</t>
    </r>
    <r>
      <rPr>
        <sz val="12"/>
        <color theme="1"/>
        <rFont val="Arial"/>
        <family val="2"/>
      </rPr>
      <t>)</t>
    </r>
  </si>
  <si>
    <r>
      <t xml:space="preserve">Depot Medroxyprogesterone Acétate 104mg / 0.65mL sous-cutané </t>
    </r>
    <r>
      <rPr>
        <sz val="10"/>
        <color theme="1"/>
        <rFont val="Arial"/>
        <family val="2"/>
      </rPr>
      <t>[Depo Sub-Q Provera, Sayana Press]</t>
    </r>
  </si>
  <si>
    <r>
      <t xml:space="preserve">Dépot Medroxyprogesterone Acetate 150 mg Intramusculaire </t>
    </r>
    <r>
      <rPr>
        <sz val="10"/>
        <color theme="1"/>
        <rFont val="Arial"/>
        <family val="2"/>
      </rPr>
      <t>[DepoProvera]</t>
    </r>
    <r>
      <rPr>
        <sz val="12"/>
        <color theme="1"/>
        <rFont val="Arial"/>
        <family val="2"/>
      </rPr>
      <t xml:space="preserve">
Enanthate de noréthisterone [Noristerat]
Sayana Press
Autres contraceptifs injectables</t>
    </r>
  </si>
  <si>
    <r>
      <t xml:space="preserve">Norethisterone enanthate </t>
    </r>
    <r>
      <rPr>
        <sz val="10"/>
        <color theme="1"/>
        <rFont val="Calibri"/>
        <family val="2"/>
        <scheme val="minor"/>
      </rPr>
      <t>[Noristerat]</t>
    </r>
  </si>
  <si>
    <r>
      <t>Levonorgestrel 75mg / tige, implant à 2 tiges</t>
    </r>
    <r>
      <rPr>
        <sz val="10"/>
        <color theme="1"/>
        <rFont val="Arial"/>
        <family val="2"/>
      </rPr>
      <t xml:space="preserve"> [Jadelle, implante-solitaire (II) / Levoplant]</t>
    </r>
  </si>
  <si>
    <r>
      <t xml:space="preserve">Etonogestrel 68mg / tige, implant à 1 tige </t>
    </r>
    <r>
      <rPr>
        <sz val="10"/>
        <color theme="1"/>
        <rFont val="Arial"/>
        <family val="2"/>
      </rPr>
      <t>[Nexplanon]</t>
    </r>
    <r>
      <rPr>
        <sz val="12"/>
        <color theme="1"/>
        <rFont val="Arial"/>
        <family val="2"/>
      </rPr>
      <t>)</t>
    </r>
  </si>
  <si>
    <r>
      <t xml:space="preserve">Dispositifs intra-utérins à cuivre (DIU) </t>
    </r>
    <r>
      <rPr>
        <sz val="10"/>
        <color theme="1"/>
        <rFont val="Arial"/>
        <family val="2"/>
      </rPr>
      <t>(par exemple, Optima Copper T)</t>
    </r>
  </si>
  <si>
    <r>
      <t xml:space="preserve">Dispositifs intra-utérins libérant des hormones (DIU) (par exemple libération de lévonorgestrel </t>
    </r>
    <r>
      <rPr>
        <sz val="10"/>
        <color theme="1"/>
        <rFont val="Arial"/>
        <family val="2"/>
      </rPr>
      <t>[Mirena]</t>
    </r>
    <r>
      <rPr>
        <sz val="12"/>
        <color theme="1"/>
        <rFont val="Arial"/>
        <family val="2"/>
      </rPr>
      <t>)</t>
    </r>
  </si>
  <si>
    <r>
      <t xml:space="preserve">Méthodes consciencieuses basées sur le calendrier (par exemple, </t>
    </r>
    <r>
      <rPr>
        <sz val="10"/>
        <color theme="1"/>
        <rFont val="Arial"/>
        <family val="2"/>
      </rPr>
      <t>Colliers de Cycle</t>
    </r>
    <r>
      <rPr>
        <sz val="12"/>
        <color theme="1"/>
        <rFont val="Arial"/>
        <family val="2"/>
      </rPr>
      <t>)</t>
    </r>
  </si>
  <si>
    <t>Departement de la Pharmacie, Medicament et Laboratoire (DPML)</t>
  </si>
  <si>
    <t xml:space="preserve">Les enquetes sont realisees a intervalle de 2 a 3 ans </t>
  </si>
  <si>
    <t>présence/examen des données d'évaluation et/ou des résultats</t>
  </si>
  <si>
    <t>examen des documents sur les normes</t>
  </si>
  <si>
    <t>Les entités du secteur privé rapportent les données à travers le SNIS.</t>
  </si>
  <si>
    <t xml:space="preserve">Programme National de Santé de la Reproduction </t>
  </si>
  <si>
    <t>(G3) Tout produit qui est entregistré dans le pays est pré-qualifié de l'OMS.</t>
  </si>
  <si>
    <t>interviews with committee members</t>
  </si>
  <si>
    <t>Sous-comité de sécurité contraceptive ( Contraceptive Security Sub-committee)</t>
  </si>
  <si>
    <t>Association Camerounaise pour le Marketing Social (ACMS), Cameroon National Association for Family Welfare (CAMNAFAW),</t>
  </si>
  <si>
    <t>Cameroon Baptist Convention Health Services (CBCHS), CHAI, GIZ, GHSC-PSM</t>
  </si>
  <si>
    <t>Department of Family Health at MoH (DSF), Department of Pharmacy, Medicines and Laboratories at the MoH(DPML), Comite National de Lutte contre le SIDA(CNLS), DRPS,Fonds Regional pour la Promotion de la Sante (FRPS)</t>
  </si>
  <si>
    <t>Centrale Nationale d'Approvisionnement en Medicaments et consommables medicaux Essentiels (CENAME)</t>
  </si>
  <si>
    <t>ADLUCEM, FESADE</t>
  </si>
  <si>
    <t xml:space="preserve">During meetings, the committee reviews the stock status and movement of contraceptives at the central and regional level. There is also an update on the six components of the contraceptive secuity (context, commitment, capital, capacity, client). In addition, the committee follows up on activities undertaken by regional and district contraceptive sub-committees. </t>
  </si>
  <si>
    <t>MOH (DSF) and UNFPA</t>
  </si>
  <si>
    <t>UNFPA representative and DSF director</t>
  </si>
  <si>
    <t>80% of this budget was to be allocated to procurement of condoms; UNFPA provided condoms equivalent to this amount to the National AIDS Control Committee</t>
  </si>
  <si>
    <t>DSF, DPML, CNLS, DRPS, FRPS, ACMS, CAMNAFAW, AdLucem, CHAI, GIZ, UNFPA</t>
  </si>
  <si>
    <t>formal plan or procedures to update forecasts annually</t>
  </si>
  <si>
    <r>
      <t xml:space="preserve">Levonorgestrel/Ethinyl Estradiol 150/30 mcg +Fe 75mg </t>
    </r>
    <r>
      <rPr>
        <sz val="10"/>
        <color theme="1"/>
        <rFont val="Arial"/>
        <family val="2"/>
      </rPr>
      <t xml:space="preserve">[Microgynon] </t>
    </r>
  </si>
  <si>
    <r>
      <t xml:space="preserve">Levonorgestrel/Ethinyl Estradiol 150/30 mcg </t>
    </r>
    <r>
      <rPr>
        <sz val="10"/>
        <color theme="1"/>
        <rFont val="Arial"/>
        <family val="2"/>
      </rPr>
      <t>[Seasonale, Levora, Jolessa]</t>
    </r>
  </si>
  <si>
    <t xml:space="preserve">Etonogestrel 68mg/rod, 1 rod implant [Nexplanon] </t>
  </si>
  <si>
    <t>Levonorgestrel 1.5mg, 1 tablet (Norlevo)</t>
  </si>
  <si>
    <t>interviews with family planning program managers</t>
  </si>
  <si>
    <t>Could not get any information on this</t>
  </si>
  <si>
    <t>UNFPA donations: Condoms - Female (2,467,000 pieces), Condoms - Male (14,838,048 pieces), Implants (60,776 pieces), Injectables (10,000 doses), IUDs (11,000 pieces), Orals - Emergency (21,600 doses)</t>
  </si>
  <si>
    <t>Condoms - Female (1,400,000 pieces) (Donor not specified on RHInterchange)</t>
  </si>
  <si>
    <t>As the amount of government spending was not known, this could not be determined.</t>
  </si>
  <si>
    <t>Don't Know</t>
  </si>
  <si>
    <t>There is a contraceptive security strategic plan which developed based on the six components of contraceptive security. It also contains recommended costed interventions.</t>
  </si>
  <si>
    <t>Contraceptive security strategic plan</t>
  </si>
  <si>
    <t xml:space="preserve"> The government allocates contraceptives to NGOs freely.</t>
  </si>
  <si>
    <t>There is not any formal written policy that restricts who can sell. However, there is a contraceptive price list which was signed by the Minister, which regulates the prices of contraceptives at different levels of the supply chain.</t>
  </si>
  <si>
    <t>interviews with FP program managers and/or providers</t>
  </si>
  <si>
    <t>key informant interviews with personnel from the procurement/logistics unit</t>
  </si>
  <si>
    <t>Nonoxydol (Spermicide) 100 mg Tablets</t>
  </si>
  <si>
    <t>Year 2010</t>
  </si>
  <si>
    <t>Liste Nationale des Medicaments Essentiels du Cameroun</t>
  </si>
  <si>
    <t>Program &amp; Service Delivery, Financial, Policy &amp; Politcal</t>
  </si>
  <si>
    <r>
      <t xml:space="preserve">Levonorgestrel/Ethinyl Estradiol 150/30 mcg +Fe 75mg </t>
    </r>
    <r>
      <rPr>
        <sz val="10"/>
        <rFont val="Arial"/>
        <family val="2"/>
      </rPr>
      <t xml:space="preserve">[Microgynon] </t>
    </r>
  </si>
  <si>
    <t>No data available from SDP</t>
  </si>
  <si>
    <t>Department of Pharmacy, Medicines and Laboratories at the MoH</t>
  </si>
  <si>
    <t>MoH</t>
  </si>
  <si>
    <t>key informant interviews with NRA officials</t>
  </si>
  <si>
    <t>None</t>
  </si>
  <si>
    <t>Cabo Verde</t>
  </si>
  <si>
    <t>There is no National Committee to the CS with ToR. There is an ad hoc group that works in CS (The National Reproductive Health Programme, the General Directorate for Pharmacy (DGF) UNFPA) which can be formalized with ToR.</t>
  </si>
  <si>
    <t>National Committee of contraceptive security</t>
  </si>
  <si>
    <t>National Reproductive Health Programme, Direction General of Pharmacy (MoH)</t>
  </si>
  <si>
    <t>Central Deposit of Medicines/Central Medical Store and Regional Warehouse</t>
  </si>
  <si>
    <t>National Reproductive Health Programme</t>
  </si>
  <si>
    <t>PNSR, DGF with support from UNFPA</t>
  </si>
  <si>
    <t>There is a budget line in the General Direction of Pharmacy for the purchase of medicines, consumables, materials and equipment for the health in General. The settlement of invoices for the purchase of vaccines and contracetivos are prioritized in this budgetary line.</t>
  </si>
  <si>
    <t>This provided for within the above budget line</t>
  </si>
  <si>
    <t>Rapport DGF 2016</t>
  </si>
  <si>
    <t>The State budget</t>
  </si>
  <si>
    <t>government agreements/procurement planning documents</t>
  </si>
  <si>
    <t>1/2016-12/2016</t>
  </si>
  <si>
    <t>5,000 female condoms according to RHI Interchange</t>
  </si>
  <si>
    <t>Direct payement to the supplier by UNFPA; according to RHI Interchange, 2,556,000 male condoms, 100,000 injectables, 320,400 combined oral contraceptives, and 50,400 progestin only pills were procured</t>
  </si>
  <si>
    <t>Third-party agent (e.g. UNFPA)</t>
  </si>
  <si>
    <t>contraceptive procurement spending records</t>
  </si>
  <si>
    <t>Total government funds epent on contraceptive procurement for the fiscal year Jna. - Dec , 2017</t>
  </si>
  <si>
    <t>Plan de sécurité des produits de santé reproductive</t>
  </si>
  <si>
    <t>2012-2017</t>
  </si>
  <si>
    <t>evidence of fee scale for FP methods or other RH commodities at SDPs</t>
  </si>
  <si>
    <t>Private alliances for delivery of services and supply mechanisms of contraceptive methods by the private sector by medical prescription (Pills and IUD). Free sale of male condoms by the private sector</t>
  </si>
  <si>
    <t>There is no policy or regulations that prevent providers from the sale or distribution of contraceptive.</t>
  </si>
  <si>
    <t>Clinical Officer</t>
  </si>
  <si>
    <t>public laws and official government documents</t>
  </si>
  <si>
    <t>fee structure lists</t>
  </si>
  <si>
    <t>In the public sector the charge for family planing service is of 100 ECV (1 USD). in the private sector, when the client buys the contraceptive method in the private pharmacy, the health insurance covers 55% of the value that is charged.</t>
  </si>
  <si>
    <t>People in poverty do not have to pay for the services</t>
  </si>
  <si>
    <t>National Essential Medicine List</t>
  </si>
  <si>
    <t xml:space="preserve"> IUDs copper T, available in the public sector.The IUDs levonorgestrel-releasing (Mirena)  available in the private sector.Both IUDs on the National Essential Medicine List.</t>
  </si>
  <si>
    <t>Agência de Regulação e Supervisão dos Produtos Famaceuticos e Alimentares (ARFA)</t>
  </si>
  <si>
    <t>quality control document review</t>
  </si>
  <si>
    <t>NRA documents</t>
  </si>
  <si>
    <t>presence/review of assessment data and/or results</t>
  </si>
  <si>
    <t>surveillance reports</t>
  </si>
  <si>
    <t>MoH records</t>
  </si>
  <si>
    <t>VerdeFam</t>
  </si>
  <si>
    <t>There is a public/private partnership since 2009</t>
  </si>
  <si>
    <t xml:space="preserve">A VerdeFam supports the complementarity in the provision of community services to FP and the products, implementation of educational activities and research, etc. </t>
  </si>
  <si>
    <t>COTE D'IVOIRE</t>
  </si>
  <si>
    <t>Les indicateurs SC sont présentés dans les sections suivantes : 
                A) direction et coordination                B) finances et approvisionnement                 C) marchandises                  D) politiques                  E) chaîne d'approvisionnement                 F) qualité                  G) secteur privé</t>
  </si>
  <si>
    <r>
      <t xml:space="preserve">Source de données supplémentaire ou alternative utilisée
</t>
    </r>
    <r>
      <rPr>
        <sz val="12"/>
        <color theme="1"/>
        <rFont val="Arial"/>
        <family val="2"/>
      </rPr>
      <t xml:space="preserve"> (le cas échéant)</t>
    </r>
  </si>
  <si>
    <t>Comité Logistique contraceptive et Comité Mère Enfant</t>
  </si>
  <si>
    <t>Agence Ivoirienne de Marketing Social (AIMAS)</t>
  </si>
  <si>
    <t>(ONGs locales et internationales)</t>
  </si>
  <si>
    <t>UNFPA, UNICEF, USAID</t>
  </si>
  <si>
    <t xml:space="preserve">Programme National de Santé de la Mère et de l'Enfant (PNSME), Programme National de la Santé Scolaire et Universitaire (PNSSU), Programme National de Développement de l'Activité Pharmaceutique (PNDAP) </t>
  </si>
  <si>
    <t>Nouvelle Pharmacie de la Santé Publique (NPSP)</t>
  </si>
  <si>
    <t>AGIRPF, AIBEF</t>
  </si>
  <si>
    <t>3 à 5 fois</t>
  </si>
  <si>
    <t>Coordonner toutes les acquisitions des produits contraceptifs et preservatifs.
Réaliser les estimations et quantifications des besoins nationaux des contraceptifs et preservatifs
Tenir des réunions trimestrielles de revue du stock des produits contraceptifs et preservatifs</t>
  </si>
  <si>
    <t>Programme National de Santé de la Mère et de l'Enfant</t>
  </si>
  <si>
    <t>Service de Gestion du Matériel Médico-technique, de la Logistique et de Produits de Santé</t>
  </si>
  <si>
    <t xml:space="preserve">Le budget était pour le COP 15 (FY 2016) mais les dépenses ont été effectivement réalisées en 2017 (livraison effective en 2017). </t>
  </si>
  <si>
    <t xml:space="preserve"> Direction de Coordination du Programme National de Santé de la Mère et de L'Enfant (DC-PNSME)</t>
  </si>
  <si>
    <r>
      <t xml:space="preserve">Levonorgestrel / Ethinyl Estradiol 150/30 mcg + Fe 75mg </t>
    </r>
    <r>
      <rPr>
        <sz val="11"/>
        <color theme="1"/>
        <rFont val="Arial"/>
        <family val="2"/>
      </rPr>
      <t xml:space="preserve">[Microgynon] </t>
    </r>
  </si>
  <si>
    <r>
      <t xml:space="preserve">Levonorgestrel / Ethinyl Estradiol 150/30 mcg </t>
    </r>
    <r>
      <rPr>
        <sz val="11"/>
        <color theme="1"/>
        <rFont val="Arial"/>
        <family val="2"/>
      </rPr>
      <t>[Seasonale, Levora, Jolessa]</t>
    </r>
  </si>
  <si>
    <r>
      <t xml:space="preserve">Levonorgestrel 30 mcg </t>
    </r>
    <r>
      <rPr>
        <sz val="11"/>
        <color theme="1"/>
        <rFont val="Arial"/>
        <family val="2"/>
      </rPr>
      <t>[Norgeston, Microlut]</t>
    </r>
  </si>
  <si>
    <r>
      <t xml:space="preserve">Depot Medroxyprogesterone Acétate 104mg / 0.65mL sous-cutané </t>
    </r>
    <r>
      <rPr>
        <sz val="11"/>
        <color theme="1"/>
        <rFont val="Arial"/>
        <family val="2"/>
      </rPr>
      <t>[Depo Sub-Q Provera, Sayana Press]</t>
    </r>
  </si>
  <si>
    <r>
      <t xml:space="preserve">Dépot Medroxyprogesterone Acétate 150 mg Intramusculaire </t>
    </r>
    <r>
      <rPr>
        <sz val="11"/>
        <color theme="1"/>
        <rFont val="Arial"/>
        <family val="2"/>
      </rPr>
      <t>[DepoProvera]</t>
    </r>
    <r>
      <rPr>
        <sz val="12"/>
        <color theme="1"/>
        <rFont val="Arial"/>
        <family val="2"/>
      </rPr>
      <t xml:space="preserve">
Sayana Press
Autres contraceptifs injectables</t>
    </r>
  </si>
  <si>
    <t>Ministry of Health budget line</t>
  </si>
  <si>
    <t>Gouvernement</t>
  </si>
  <si>
    <t>10/17-12/17</t>
  </si>
  <si>
    <t>dossiers des donateurs</t>
  </si>
  <si>
    <t>USAID family planning funded donations: male condoms (20,403,000), female condoms (400,000)</t>
  </si>
  <si>
    <t>UNPFA: Female condoms (87,000), male condoms (2,393,568), implants (129,984 pieces), injectables (593,000 doses), emergency orals (2,968 doses)</t>
  </si>
  <si>
    <t>"Other" funding source (RHInterchange)</t>
  </si>
  <si>
    <t>un agent tiers (par exemple FNUAP)</t>
  </si>
  <si>
    <t>Implanon, Jadelle et Depro-Provera</t>
  </si>
  <si>
    <t>Pilules contraceptives orales à progestatif seul (par exemple, Levonorgestrel 30 mcg [Norgeston, Microlut], Norethindrone 35mg [Micronor, Camila, Errin], Desogestrel 75mcg [Cerazette, Aizea], Ethynodiol Diacetate [Femulen])</t>
  </si>
  <si>
    <t>Le plan national stratégique de la mère et de l'enfant</t>
  </si>
  <si>
    <t>PNSME</t>
  </si>
  <si>
    <t>OUI</t>
  </si>
  <si>
    <t>Plan national stratégique</t>
  </si>
  <si>
    <r>
      <t xml:space="preserve">Notez le fournisseur de niveau le plus bas qui est autorisé à vendre ou à distribuer la méthode dans le secteur </t>
    </r>
    <r>
      <rPr>
        <b/>
        <sz val="12"/>
        <rFont val="Arial"/>
        <family val="2"/>
      </rPr>
      <t>privé</t>
    </r>
  </si>
  <si>
    <r>
      <t>Les contraceptifs suivants sont-ils inclus dans la Liste nationale des médicaments essentiels (LNME) du pays ou sur une autre liste prioritaire équivalente ? (par exemple, la Liste nationale des dispositifs m</t>
    </r>
    <r>
      <rPr>
        <sz val="12"/>
        <color theme="1"/>
        <rFont val="Tahoma"/>
        <family val="2"/>
      </rPr>
      <t>é</t>
    </r>
    <r>
      <rPr>
        <sz val="12"/>
        <color theme="1"/>
        <rFont val="Arial"/>
        <family val="2"/>
      </rPr>
      <t>dicaux)?</t>
    </r>
  </si>
  <si>
    <t>Program &amp; Service Delivery, Financial, Objective</t>
  </si>
  <si>
    <r>
      <t xml:space="preserve">a. Niveau central (c'est-à-dire entrepôt de niveau central pour le secteur public)
</t>
    </r>
    <r>
      <rPr>
        <sz val="11"/>
        <color theme="1"/>
        <rFont val="Calibri"/>
        <family val="2"/>
        <scheme val="minor"/>
      </rPr>
      <t xml:space="preserve">
Les méthodes de longue durée
</t>
    </r>
  </si>
  <si>
    <t xml:space="preserve">SIGL (Système de gestion et d'information logistique) /bons de commande / rapports de logistique courants
</t>
  </si>
  <si>
    <r>
      <t>Levonorgestrel / Ethinyl Estradiol 150/30 mcg + Fe 75mg [</t>
    </r>
    <r>
      <rPr>
        <sz val="11"/>
        <rFont val="Arial"/>
        <family val="2"/>
      </rPr>
      <t xml:space="preserve">Microgynon] </t>
    </r>
  </si>
  <si>
    <r>
      <t>Levonorgestrel/Ethinyl Estradiol 150/30 mcg</t>
    </r>
    <r>
      <rPr>
        <sz val="11"/>
        <color theme="1"/>
        <rFont val="Calibri"/>
        <family val="2"/>
        <scheme val="minor"/>
      </rPr>
      <t xml:space="preserve"> [Seasonale, Levora, Jolessa]</t>
    </r>
  </si>
  <si>
    <r>
      <t xml:space="preserve">Dépot Medroxyprogesterone Acetate 150 mg Intramusculaire </t>
    </r>
    <r>
      <rPr>
        <sz val="11"/>
        <color theme="1"/>
        <rFont val="Arial"/>
        <family val="2"/>
      </rPr>
      <t>[DepoProvera]</t>
    </r>
    <r>
      <rPr>
        <sz val="12"/>
        <color theme="1"/>
        <rFont val="Arial"/>
        <family val="2"/>
      </rPr>
      <t xml:space="preserve">
Enanthate de noréthisterone [Noristerat]
Sayana Press
Autres contraceptifs injectables</t>
    </r>
  </si>
  <si>
    <r>
      <t xml:space="preserve">Norethisterone enanthate </t>
    </r>
    <r>
      <rPr>
        <sz val="11"/>
        <color theme="1"/>
        <rFont val="Calibri"/>
        <family val="2"/>
        <scheme val="minor"/>
      </rPr>
      <t>[Noristerat]</t>
    </r>
  </si>
  <si>
    <t>Levonorgestrel 0.75mg, 2 comprimés [Norlevo]</t>
  </si>
  <si>
    <t>Levonorgestrel 1.5mg, 1 comprimé [Pregnon]</t>
  </si>
  <si>
    <t>Direction de la Pharmacie, du Médicament et des Laboratoires (DPML)</t>
  </si>
  <si>
    <t>Grossistes, ONG et Marketing social</t>
  </si>
  <si>
    <t>Pas pour les contraceptifs</t>
  </si>
  <si>
    <t>Encuesta de Indicadores de Seguridad Anticonceptiva (CS), 2017</t>
  </si>
  <si>
    <t>País:</t>
  </si>
  <si>
    <t>Republica Dominicana</t>
  </si>
  <si>
    <t>Dra. Yodelca Lerebours, Lic. Eduardo Houellemont y Loyda Mendez</t>
  </si>
  <si>
    <t>Los indicadores (CS) se presentan en las siguientes secciones:
               A. Liderazgo y Coordinación               B. Finanzas y Adquisiciones             C. Productos             D. Políticas               E. Cadena de Suministros               F. Calidad               G. Sector Privado</t>
  </si>
  <si>
    <t>Fuente de Información Principal Utilizada</t>
  </si>
  <si>
    <r>
      <t xml:space="preserve">Fuente de Información Adicional o Alternativa Utilizada
</t>
    </r>
    <r>
      <rPr>
        <sz val="12"/>
        <color theme="1"/>
        <rFont val="Arial"/>
        <family val="2"/>
      </rPr>
      <t>(si aplica)</t>
    </r>
  </si>
  <si>
    <t>A. Liderazgo y Coordinación</t>
  </si>
  <si>
    <r>
      <t xml:space="preserve">¿Existe un comité nacional que trabaja en la seguridad anticonceptiva? 
</t>
    </r>
    <r>
      <rPr>
        <sz val="10"/>
        <color theme="1"/>
        <rFont val="Arial"/>
        <family val="2"/>
      </rPr>
      <t>El comité debe tener algún aspecto sobre la seguridad anticonceptiva como parte de sus Términos de Referencia, incluso si se conoce con un nombre diferente, por ejemplo: Planificación Familiar, Salud Reproductiva, Mortalidad Materna, Comité de Medicina Esencial, etc.</t>
    </r>
  </si>
  <si>
    <t>Comentarios:</t>
  </si>
  <si>
    <t>¿Cuál es el nombre del comité?</t>
  </si>
  <si>
    <t>Comité DAIA (Disponibilidad Asegurada de Insumos Anticonceptivos)</t>
  </si>
  <si>
    <t>¿Están representadas en el comité las siguientes organizaciones?</t>
  </si>
  <si>
    <t>(Y/N 
desplegable)</t>
  </si>
  <si>
    <r>
      <t>Marketing social</t>
    </r>
    <r>
      <rPr>
        <sz val="11"/>
        <color theme="1"/>
        <rFont val="Arial"/>
        <family val="2"/>
      </rPr>
      <t xml:space="preserve"> (</t>
    </r>
    <r>
      <rPr>
        <i/>
        <sz val="11"/>
        <rFont val="Arial"/>
        <family val="2"/>
      </rPr>
      <t>por ejemplo: PSI, DKT, SFH, etc.)</t>
    </r>
  </si>
  <si>
    <t>Si la respuesta es sí, especifique los nombres de las organizaciones</t>
  </si>
  <si>
    <t>PSI, Insalud, Profamilia, Etc.</t>
  </si>
  <si>
    <r>
      <t xml:space="preserve">ONG
</t>
    </r>
    <r>
      <rPr>
        <i/>
        <sz val="11"/>
        <color theme="1"/>
        <rFont val="Arial"/>
        <family val="2"/>
      </rPr>
      <t>(por ejemplo: prestación de servicios, abogacía, filial de Planificación Familiar, filial de Marie Stopes, organizaciones religiosas, etc.)</t>
    </r>
  </si>
  <si>
    <t>Profamilia, Insalud</t>
  </si>
  <si>
    <r>
      <t>Sector comercial</t>
    </r>
    <r>
      <rPr>
        <sz val="11"/>
        <color theme="1"/>
        <rFont val="Arial"/>
        <family val="2"/>
      </rPr>
      <t xml:space="preserve">
</t>
    </r>
    <r>
      <rPr>
        <i/>
        <sz val="11"/>
        <color theme="1"/>
        <rFont val="Arial"/>
        <family val="2"/>
      </rPr>
      <t xml:space="preserve">(por ejemplo: </t>
    </r>
    <r>
      <rPr>
        <i/>
        <sz val="11"/>
        <rFont val="Arial"/>
        <family val="2"/>
      </rPr>
      <t>mayoristas, distribuidores, asociaciones de farmacias, fabricantes</t>
    </r>
    <r>
      <rPr>
        <i/>
        <sz val="11"/>
        <color theme="1"/>
        <rFont val="Arial"/>
        <family val="2"/>
      </rPr>
      <t>, etc.)</t>
    </r>
  </si>
  <si>
    <t>Donantes</t>
  </si>
  <si>
    <t>Si la respuesta es sí, especifique los nombres de los donantes</t>
  </si>
  <si>
    <t>Agencias de la ONU</t>
  </si>
  <si>
    <t>Si la respuesta es sí, especifique los nombres de las agencias</t>
  </si>
  <si>
    <r>
      <t xml:space="preserve">Ministerio de Salud
</t>
    </r>
    <r>
      <rPr>
        <i/>
        <sz val="11"/>
        <color theme="1"/>
        <rFont val="Arial"/>
        <family val="2"/>
      </rPr>
      <t>(por ejemplo: logística, salud reproductiva, planificación familiar, salud maternoinfantil, VIH / SIDA, unidades de farmacia, etc.)</t>
    </r>
  </si>
  <si>
    <t>Si la respuesta es sí, especifique el nombre de las unidades</t>
  </si>
  <si>
    <t>Tienda Médica Central o Almacén Central</t>
  </si>
  <si>
    <t>Si la respuesta es sí, especifique</t>
  </si>
  <si>
    <t>Ministerio de Hacienda o Ministerio de Planificación</t>
  </si>
  <si>
    <r>
      <t xml:space="preserve">Otros 
</t>
    </r>
    <r>
      <rPr>
        <i/>
        <sz val="11"/>
        <color theme="1"/>
        <rFont val="Arial"/>
        <family val="2"/>
      </rPr>
      <t>(por ejemplo: socios)</t>
    </r>
  </si>
  <si>
    <t>PSI-SFH</t>
  </si>
  <si>
    <t>¿Cuántas veces se reunió el comité durante el último año?</t>
  </si>
  <si>
    <t>Comentarios (Describa el trabajo del comité):</t>
  </si>
  <si>
    <r>
      <t xml:space="preserve">¿El comité ha desarrollado o iniciado el desarrollo de políticas, procedimientos y/o planes de acción en el último año?      </t>
    </r>
    <r>
      <rPr>
        <sz val="12"/>
        <color rgb="FFFF0000"/>
        <rFont val="Arial"/>
        <family val="2"/>
      </rPr>
      <t xml:space="preserve">   </t>
    </r>
  </si>
  <si>
    <t>Si la respuesta es sí, ¿hay evidencia de adherencia a las políticas y procedimientos, implementación de planes de acción, y/o seguimiento y solución de problemas de tópicos planteados en reuniones anteriores?</t>
  </si>
  <si>
    <r>
      <t xml:space="preserve">¿Hay algún ''campeón'' de Seguridad Anticonceptiva?
</t>
    </r>
    <r>
      <rPr>
        <sz val="10"/>
        <color theme="1"/>
        <rFont val="Arial"/>
        <family val="2"/>
      </rPr>
      <t>Alguien que constantemente plantea y aboga por los suministros anticonceptivos</t>
    </r>
  </si>
  <si>
    <t xml:space="preserve"> Si la respuesta es sí, especifique la organización a la que pertenece la persona</t>
  </si>
  <si>
    <t>Ministerio Salud de Salud - División de Salud Matrno Infatil y Adolescentes</t>
  </si>
  <si>
    <t>Especifique el cargo de la persona</t>
  </si>
  <si>
    <t>Dr. Juan Carlos de Jesús, Ministerio Salud de Salud - División de Salud Matrno Infatil y Adolescentes</t>
  </si>
  <si>
    <t>B. Finanzas y Adquisiciones (Capital)</t>
  </si>
  <si>
    <t>¿Cuál es el calendario del año fiscal del gobierno del país?</t>
  </si>
  <si>
    <t>Mes inicial</t>
  </si>
  <si>
    <t>Mes final</t>
  </si>
  <si>
    <r>
      <t xml:space="preserve">¿Cuál fue el valor en dólares estimado de los anticonceptivos que tenía que obtener el sector público* durante el año fiscal más reciente?
(en USD)
</t>
    </r>
    <r>
      <rPr>
        <sz val="10"/>
        <color theme="1"/>
        <rFont val="Arial"/>
        <family val="2"/>
      </rPr>
      <t>*Esto puede incluir casos en los que el ministerio proporciona anticonceptivos para ONGs o marketing social.                                                                                                                                           Esta información nos permitirá comparar las necesidades de adquisición con la información de gastos recogida más adelante en la encuesta.</t>
    </r>
  </si>
  <si>
    <t xml:space="preserve">Período de un año cubierto por la cantidad prevista/estimada según B2
</t>
  </si>
  <si>
    <t>Comenzando
mm/aaaa</t>
  </si>
  <si>
    <t>Terminando 
mm/aaaa</t>
  </si>
  <si>
    <t>¿Quién llevó a cabo la previsión/estimación? (Especifique organizaciones)</t>
  </si>
  <si>
    <t>División de Salud Materno Infantil y Adolescentes</t>
  </si>
  <si>
    <t>Frecuencia de la actualización de la previsión</t>
  </si>
  <si>
    <t xml:space="preserve">Porcentaje absoluto del error de previsión del consumo (MAPE) para el año fiscal completo más reciente
Para cada uno de los siguientes productos ofrecidos por el sector público en el país donde se dispone de datos de previsión y consumo del sector público, ingrese la cantidad real consumida (en unidades) en la columna J y el consumo previsto (en unidades) para el último año fiscal completo en la columna K. El MAPE se calculará automáticamente en la columna LMN.
</t>
  </si>
  <si>
    <t>(Fórmula:  |(Cantidad real consumida)  -  (Consumo previsto)/ Cantidad real consumida |)</t>
  </si>
  <si>
    <t>Cantidad real consumida</t>
  </si>
  <si>
    <t>Consumo previsto</t>
  </si>
  <si>
    <t xml:space="preserve">Porcentaje absoluto del error de previsión del consumo </t>
  </si>
  <si>
    <t>Píldoras anticonceptivas orales combinadas</t>
  </si>
  <si>
    <r>
      <t>Levonorgestrel/Etinil Estradiol 150/30 mcg +Fe 75mg</t>
    </r>
    <r>
      <rPr>
        <sz val="10"/>
        <color theme="1"/>
        <rFont val="Arial"/>
        <family val="2"/>
      </rPr>
      <t xml:space="preserve"> [Microgynon]</t>
    </r>
  </si>
  <si>
    <r>
      <t xml:space="preserve">Levonorgestrel/Etinil Estradiol 150/30 mcg </t>
    </r>
    <r>
      <rPr>
        <sz val="11"/>
        <color theme="1"/>
        <rFont val="Arial"/>
        <family val="2"/>
      </rPr>
      <t>[Seasonale, Levora, Jolessa]</t>
    </r>
  </si>
  <si>
    <t>Otras píldoras anticonceptivas orales combinadas</t>
  </si>
  <si>
    <t>Especifique producto:</t>
  </si>
  <si>
    <t>Píldoras anticonceptivas orales sólo de Progestina</t>
  </si>
  <si>
    <t>Píldoras anticonceptivas orales sólo de Progestina: Otras</t>
  </si>
  <si>
    <t>Anticonceptivos inyectables</t>
  </si>
  <si>
    <r>
      <t xml:space="preserve">Acetato de Depomedroxiprogesterona 104mg/0.65mL subcutanea </t>
    </r>
    <r>
      <rPr>
        <sz val="11"/>
        <color theme="1"/>
        <rFont val="Arial"/>
        <family val="2"/>
      </rPr>
      <t>[Depo Sub-Q Provera, Sayana Press]</t>
    </r>
  </si>
  <si>
    <r>
      <t xml:space="preserve">Acetato de Depomedroxiprogesterona 150 mg Intramuscular </t>
    </r>
    <r>
      <rPr>
        <sz val="11"/>
        <color theme="1"/>
        <rFont val="Arial"/>
        <family val="2"/>
      </rPr>
      <t>[DepoProvera]</t>
    </r>
  </si>
  <si>
    <t>Enantato de Noretisterona [Noristerat]</t>
  </si>
  <si>
    <t>Otros anticonceptivos inyectables</t>
  </si>
  <si>
    <t>Implantes anticonceptivos</t>
  </si>
  <si>
    <r>
      <t xml:space="preserve">Levonorgestrel 75mg/varilla, 2 implantes de varilla </t>
    </r>
    <r>
      <rPr>
        <sz val="11"/>
        <color theme="1"/>
        <rFont val="Arial"/>
        <family val="2"/>
      </rPr>
      <t>[Jadelle, Sino-Implant (II)/Levoplant]</t>
    </r>
  </si>
  <si>
    <t>Etonogestrel 68mg/varilla, 1 implante de varilla [Nexplanon]</t>
  </si>
  <si>
    <t>Otros implantes anticonceptivos</t>
  </si>
  <si>
    <r>
      <t>Dispositivos intrauterinos de cobre (</t>
    </r>
    <r>
      <rPr>
        <sz val="10"/>
        <color theme="1"/>
        <rFont val="Arial"/>
        <family val="2"/>
      </rPr>
      <t>por ejemplo, Optima Copper T)</t>
    </r>
  </si>
  <si>
    <r>
      <t xml:space="preserve">Dispositivos intrauterinos que liberan hormonas </t>
    </r>
    <r>
      <rPr>
        <sz val="11"/>
        <color theme="1"/>
        <rFont val="Arial"/>
        <family val="2"/>
      </rPr>
      <t>(por ejemplo levonorgestrel-liberando [Mirena])</t>
    </r>
  </si>
  <si>
    <t>Condones masculinos</t>
  </si>
  <si>
    <t>Condones femeninos</t>
  </si>
  <si>
    <t>Píldoras anticonceptivas orales de emergencia</t>
  </si>
  <si>
    <t>Levonorgestrel 0.75mg, 2 tabletas</t>
  </si>
  <si>
    <t>Levonorgestrel 1.5mg, 1 tableta</t>
  </si>
  <si>
    <r>
      <t xml:space="preserve">Métodos de concienciación basados en calendarios </t>
    </r>
    <r>
      <rPr>
        <sz val="11"/>
        <color theme="1"/>
        <rFont val="Arial"/>
        <family val="2"/>
      </rPr>
      <t>(por ejemplo, CycleBeads)</t>
    </r>
  </si>
  <si>
    <r>
      <t xml:space="preserve">¿Existe una línea presupuestaria del gobierno específicamente para la adquisición de anticonceptivos?  
</t>
    </r>
    <r>
      <rPr>
        <sz val="10"/>
        <color theme="1"/>
        <rFont val="Arial"/>
        <family val="2"/>
      </rPr>
      <t xml:space="preserve">Por favor, seleccione la opción del menú desplegable. </t>
    </r>
  </si>
  <si>
    <r>
      <t xml:space="preserve">Por favor, rellene las siguientes preguntas sobre las </t>
    </r>
    <r>
      <rPr>
        <b/>
        <u/>
        <sz val="12"/>
        <color theme="1"/>
        <rFont val="Arial"/>
        <family val="2"/>
      </rPr>
      <t>asignaciones gubernamentales</t>
    </r>
    <r>
      <rPr>
        <sz val="12"/>
        <color theme="1"/>
        <rFont val="Arial"/>
        <family val="2"/>
      </rPr>
      <t xml:space="preserve"> para la adquisición de anticonceptivos.
Los fondos asignados son aquellos originalmente designados para anticonceptivos, independientemente de que se hayan gastado o no en anticonceptivos.</t>
    </r>
  </si>
  <si>
    <r>
      <t xml:space="preserve">¿Se </t>
    </r>
    <r>
      <rPr>
        <b/>
        <sz val="12"/>
        <rFont val="Arial"/>
        <family val="2"/>
      </rPr>
      <t>asignaron</t>
    </r>
    <r>
      <rPr>
        <sz val="12"/>
        <rFont val="Arial"/>
        <family val="2"/>
      </rPr>
      <t xml:space="preserve"> fondos gubernamentales (es decir, se comprometieron) para la adquisición de anticonceptivos en el último año fiscal completo? (AF '16-'17)? 
Esta pregunta se refiere a los fondos que se planean gastar en anticonceptivos, independientemente de que se hayan gastado o no.
</t>
    </r>
    <r>
      <rPr>
        <sz val="11"/>
        <rFont val="Arial"/>
        <family val="2"/>
      </rPr>
      <t xml:space="preserve">(Los fondos gubernamentales incluyen fondos generados internamente, fondos colectivos, créditos o préstamos del Banco Mundial u otros fondos que los donantes dieron al gobierno para su uso) </t>
    </r>
  </si>
  <si>
    <t>En el siguiente cuadro, el período de tiempo debería reflejar cuándo se suponía que se gastarían las asignaciones, e idealmente sería el año fiscal completo más reciente.</t>
  </si>
  <si>
    <t>Fuente de los fondos públicos destinados a la adquisición de anticonceptivos</t>
  </si>
  <si>
    <r>
      <t xml:space="preserve">Cantidad asignada 
</t>
    </r>
    <r>
      <rPr>
        <sz val="11"/>
        <color theme="1"/>
        <rFont val="Arial"/>
        <family val="2"/>
      </rPr>
      <t>(en USD)</t>
    </r>
  </si>
  <si>
    <r>
      <t>Periodo de tiempo</t>
    </r>
    <r>
      <rPr>
        <sz val="12"/>
        <color theme="1"/>
        <rFont val="Arial"/>
        <family val="2"/>
      </rPr>
      <t xml:space="preserve">
(mm/aa-mm/aa)
</t>
    </r>
  </si>
  <si>
    <r>
      <t xml:space="preserve">Fuente de información </t>
    </r>
    <r>
      <rPr>
        <i/>
        <u/>
        <sz val="12"/>
        <color theme="1"/>
        <rFont val="Arial"/>
        <family val="2"/>
      </rPr>
      <t xml:space="preserve"> </t>
    </r>
    <r>
      <rPr>
        <i/>
        <sz val="12"/>
        <color theme="1"/>
        <rFont val="Arial"/>
        <family val="2"/>
      </rPr>
      <t xml:space="preserve">
</t>
    </r>
    <r>
      <rPr>
        <sz val="11"/>
        <color theme="1"/>
        <rFont val="Arial"/>
        <family val="2"/>
      </rPr>
      <t>(por ejemplo: Registros del ministerio)</t>
    </r>
  </si>
  <si>
    <t>Comentarios</t>
  </si>
  <si>
    <r>
      <t xml:space="preserve">Fondos generados internamente </t>
    </r>
    <r>
      <rPr>
        <b/>
        <u/>
        <sz val="12"/>
        <rFont val="Arial"/>
        <family val="2"/>
      </rPr>
      <t>asignados</t>
    </r>
    <r>
      <rPr>
        <sz val="12"/>
        <rFont val="Arial"/>
        <family val="2"/>
      </rPr>
      <t xml:space="preserve"> para la adquisición de anticonceptivos</t>
    </r>
  </si>
  <si>
    <t>06/16 a 06/17</t>
  </si>
  <si>
    <t>Registros del ministerio</t>
  </si>
  <si>
    <r>
      <t xml:space="preserve">Total de todos los demás fondos gubernamentales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donantes de fondos que se otorgan al gobierno [por ejemplo, apoyo presupuestario directo])</t>
    </r>
  </si>
  <si>
    <r>
      <t xml:space="preserve">TOTAL de los fondos gubernamentales </t>
    </r>
    <r>
      <rPr>
        <b/>
        <u/>
        <sz val="12"/>
        <color theme="1"/>
        <rFont val="Arial"/>
        <family val="2"/>
      </rPr>
      <t>asignados</t>
    </r>
    <r>
      <rPr>
        <sz val="12"/>
        <color theme="1"/>
        <rFont val="Arial"/>
        <family val="2"/>
      </rPr>
      <t xml:space="preserve"> para la adquisición de anticonceptivos
</t>
    </r>
    <r>
      <rPr>
        <b/>
        <sz val="12"/>
        <color theme="1"/>
        <rFont val="Arial"/>
        <family val="2"/>
      </rPr>
      <t xml:space="preserve">Esto se calculará automáticamente.  </t>
    </r>
    <r>
      <rPr>
        <i/>
        <sz val="11"/>
        <color theme="1"/>
        <rFont val="Arial"/>
        <family val="2"/>
      </rPr>
      <t>(Sumará a &amp; b arriba.)</t>
    </r>
  </si>
  <si>
    <r>
      <t xml:space="preserve">Por favor, rellene las siguientes preguntas para indicar el </t>
    </r>
    <r>
      <rPr>
        <b/>
        <u/>
        <sz val="12"/>
        <color theme="1"/>
        <rFont val="Arial"/>
        <family val="2"/>
      </rPr>
      <t>gasto gubernamental</t>
    </r>
    <r>
      <rPr>
        <sz val="12"/>
        <color theme="1"/>
        <rFont val="Arial"/>
        <family val="2"/>
      </rPr>
      <t xml:space="preserve"> en adquisiciones de anticonceptivos, por fuente, durante el año fiscal más reciente.
</t>
    </r>
    <r>
      <rPr>
        <i/>
        <sz val="12"/>
        <color theme="1"/>
        <rFont val="Arial"/>
        <family val="2"/>
      </rPr>
      <t>Esto es cuánto se gastó en la adquisición de anticonceptivos (no lo que se asignó). ¿Cuánto de este gasto fue proporcionado por cada fuente?</t>
    </r>
  </si>
  <si>
    <r>
      <t xml:space="preserve">*¿Se </t>
    </r>
    <r>
      <rPr>
        <b/>
        <sz val="12"/>
        <color theme="1"/>
        <rFont val="Arial"/>
        <family val="2"/>
      </rPr>
      <t>gastaron</t>
    </r>
    <r>
      <rPr>
        <sz val="12"/>
        <color theme="1"/>
        <rFont val="Arial"/>
        <family val="2"/>
      </rPr>
      <t xml:space="preserve"> fondos gubernamentales en adquisiciones de anticonceptivos durante el año fiscal más reciente?* 
(Los fondos gubernamentales incluyen fondos generados internamente, fondos colectivos, créditos o préstamos del Banco Mundial y otros fondos donados al gobierno para su uso) 
*(Esto puede incluir casos en los que el Ministerio financió el suministro de anticonceptivos para las ONGs o el marketing social.)</t>
    </r>
  </si>
  <si>
    <t>En la siguiente tabla, el periodo de tiempo debe reflejar cuándo se gastaron los fondos e idealmente sería el año fiscal más reciente.</t>
  </si>
  <si>
    <t>Fuente de los fondos públicos gastados en la adquisición de anticonceptivos</t>
  </si>
  <si>
    <r>
      <t xml:space="preserve">¿Fue ésta una fuente?
</t>
    </r>
    <r>
      <rPr>
        <i/>
        <sz val="11"/>
        <color theme="1"/>
        <rFont val="Arial"/>
        <family val="2"/>
      </rPr>
      <t>(S/N)</t>
    </r>
  </si>
  <si>
    <r>
      <t xml:space="preserve">Cantidad gastada
</t>
    </r>
    <r>
      <rPr>
        <sz val="11"/>
        <color theme="1"/>
        <rFont val="Arial"/>
        <family val="2"/>
      </rPr>
      <t>(en USD)</t>
    </r>
  </si>
  <si>
    <r>
      <t>Periodo de tiempo</t>
    </r>
    <r>
      <rPr>
        <sz val="12"/>
        <color theme="1"/>
        <rFont val="Arial"/>
        <family val="2"/>
      </rPr>
      <t xml:space="preserve"> (mm/aa-mm/aa)
</t>
    </r>
  </si>
  <si>
    <r>
      <t xml:space="preserve">Fondos generados internamente </t>
    </r>
    <r>
      <rPr>
        <b/>
        <sz val="12"/>
        <color theme="1"/>
        <rFont val="Arial"/>
        <family val="2"/>
      </rPr>
      <t>gastados</t>
    </r>
    <r>
      <rPr>
        <sz val="12"/>
        <color theme="1"/>
        <rFont val="Arial"/>
        <family val="2"/>
      </rPr>
      <t xml:space="preserve"> en adquisiciones de anticonceptivos</t>
    </r>
  </si>
  <si>
    <t>06/16-06/17</t>
  </si>
  <si>
    <r>
      <t xml:space="preserve">i. Especifique las fuentes de los fondos gastados generados internamente </t>
    </r>
    <r>
      <rPr>
        <i/>
        <sz val="12"/>
        <color theme="1"/>
        <rFont val="Arial"/>
        <family val="2"/>
      </rPr>
      <t>(por ejemplo, de impuestos)</t>
    </r>
  </si>
  <si>
    <t>Presupuesto salud</t>
  </si>
  <si>
    <r>
      <t xml:space="preserve">Total de todos los demás fondos gubernamentales </t>
    </r>
    <r>
      <rPr>
        <b/>
        <sz val="12"/>
        <color theme="1"/>
        <rFont val="Arial"/>
        <family val="2"/>
      </rPr>
      <t>gastados</t>
    </r>
    <r>
      <rPr>
        <sz val="12"/>
        <color theme="1"/>
        <rFont val="Arial"/>
        <family val="2"/>
      </rPr>
      <t xml:space="preserve"> en adquisiciones de anticonceptivos. (Por ejemplo, estos otros fondos gubernamentales podrían incluir fondos colectivos, créditos o préstamos del Banco Mundial y otros fondos donados al gobierno [por ejemplo, apoyo presupuestario directo])</t>
    </r>
  </si>
  <si>
    <r>
      <t xml:space="preserve">i. Especifique las fuentes de otros fondos </t>
    </r>
    <r>
      <rPr>
        <b/>
        <sz val="12"/>
        <color theme="1"/>
        <rFont val="Arial"/>
        <family val="2"/>
      </rPr>
      <t>gastados</t>
    </r>
    <r>
      <rPr>
        <sz val="12"/>
        <color theme="1"/>
        <rFont val="Arial"/>
        <family val="2"/>
      </rPr>
      <t xml:space="preserve"> por el gobierno </t>
    </r>
    <r>
      <rPr>
        <i/>
        <sz val="12"/>
        <color theme="1"/>
        <rFont val="Arial"/>
        <family val="2"/>
      </rPr>
      <t>(por ejemplo: fondos colectivos o donantes específicos)</t>
    </r>
  </si>
  <si>
    <r>
      <t xml:space="preserve">TOTAL de los fondos públicos </t>
    </r>
    <r>
      <rPr>
        <b/>
        <sz val="11"/>
        <color theme="1"/>
        <rFont val="Arial"/>
        <family val="2"/>
      </rPr>
      <t>gastados</t>
    </r>
    <r>
      <rPr>
        <sz val="11"/>
        <color theme="1"/>
        <rFont val="Arial"/>
        <family val="2"/>
      </rPr>
      <t xml:space="preserve"> en la adquisición de anticonceptivos                          </t>
    </r>
    <r>
      <rPr>
        <b/>
        <sz val="11"/>
        <color theme="1"/>
        <rFont val="Arial"/>
        <family val="2"/>
      </rPr>
      <t>Esto se calculará automáticamente.</t>
    </r>
    <r>
      <rPr>
        <i/>
        <sz val="11"/>
        <color theme="1"/>
        <rFont val="Arial"/>
        <family val="2"/>
      </rPr>
      <t xml:space="preserve"> (Sumará a &amp; b arriba).</t>
    </r>
  </si>
  <si>
    <r>
      <t xml:space="preserve">Por favor, rellene la siguiente tabla para indicar </t>
    </r>
    <r>
      <rPr>
        <b/>
        <u/>
        <sz val="12"/>
        <color theme="1"/>
        <rFont val="Arial"/>
        <family val="2"/>
      </rPr>
      <t>subsidios y donaciones en especie</t>
    </r>
    <r>
      <rPr>
        <sz val="12"/>
        <color theme="1"/>
        <rFont val="Arial"/>
        <family val="2"/>
      </rPr>
      <t xml:space="preserve">* para/de anticonceptivos durante el año fiscal más reciente.
El periodo de tiempo debe ser el mismo para todas las fuentes de financiación.
*Esto puede incluir casos en los que los donantes proporcionaron productos al Ministerio para las ONGs o el marketing social.
</t>
    </r>
  </si>
  <si>
    <t>Fuente de donaciones de anticonceptivos para el sector público</t>
  </si>
  <si>
    <t>¿En especie o efectivo?</t>
  </si>
  <si>
    <t>Valor de la donación</t>
  </si>
  <si>
    <r>
      <t xml:space="preserve">Periodo de tiempo </t>
    </r>
    <r>
      <rPr>
        <sz val="12"/>
        <color theme="1"/>
        <rFont val="Arial"/>
        <family val="2"/>
      </rPr>
      <t xml:space="preserve">(mm/aa-mm/aa)
</t>
    </r>
  </si>
  <si>
    <t>Detalles de las donaciones</t>
  </si>
  <si>
    <t>6/16-6/17</t>
  </si>
  <si>
    <t>Male condoms (7,245,000)</t>
  </si>
  <si>
    <t>Fondos Globales</t>
  </si>
  <si>
    <t>Otros bilaterales</t>
  </si>
  <si>
    <t>Otros</t>
  </si>
  <si>
    <r>
      <t xml:space="preserve">Valor TOTAL de las donaciones en especie y subsidios gastados para la adquisición de anticonceptivos
</t>
    </r>
    <r>
      <rPr>
        <b/>
        <sz val="12"/>
        <color theme="1"/>
        <rFont val="Arial"/>
        <family val="2"/>
      </rPr>
      <t xml:space="preserve">Esto se calculará automáticamente.  </t>
    </r>
    <r>
      <rPr>
        <i/>
        <sz val="11"/>
        <color theme="1"/>
        <rFont val="Arial"/>
        <family val="2"/>
      </rPr>
      <t>(Sumará a-e arriba.)</t>
    </r>
  </si>
  <si>
    <t>Las respuestas B10 - B12 deben calcularse automáticamente según la información que proporcione. Revise las respuestas para asegurarse que tienen sentido y si necesita añadir información adicional, por favor, utilice los recuadros para comentarios proporcionados.
Los valores se calcularán automáticamente y las fórmulas utilizadas se pueden ver seleccionando esa casilla. Si las respuestas no se calculan automáticamente, proporcione la información pertinente en los cuadros de comentarios.</t>
  </si>
  <si>
    <r>
      <rPr>
        <b/>
        <sz val="12"/>
        <color theme="1"/>
        <rFont val="Arial"/>
        <family val="2"/>
      </rPr>
      <t xml:space="preserve">Participación del gobierno en los fondos destinados a la adquisición de anticonceptivos para el sector público - </t>
    </r>
    <r>
      <rPr>
        <sz val="12"/>
        <color theme="1"/>
        <rFont val="Arial"/>
        <family val="2"/>
      </rPr>
      <t xml:space="preserve">
Del total gastado en anticonceptivos por el sector público durante el último año fiscal completo (incluidos los fondos gubernamentales y de donantes), ¿qué porcentaje estaba cubierto por fondos gubernamentales (incluidos fondos generados internamente, fondos colectivos, créditos o préstamos del Banco Mundial y otros fondos dados al gobierno)?</t>
    </r>
  </si>
  <si>
    <r>
      <rPr>
        <b/>
        <sz val="12"/>
        <rFont val="Arial"/>
        <family val="2"/>
      </rPr>
      <t xml:space="preserve">Participación generada internamente de los fondos gubernamentales gastados en adquisiciones de anticonceptivos para el sector público - </t>
    </r>
    <r>
      <rPr>
        <sz val="12"/>
        <rFont val="Arial"/>
        <family val="2"/>
      </rPr>
      <t xml:space="preserve">
Del total de los fondos gubernamentales gastados en anticonceptivos por el sector público durante el año fiscal más reciente, ¿qué porcentaje estaba cubierto por los fondos generados internamente por el gobierno?</t>
    </r>
  </si>
  <si>
    <r>
      <rPr>
        <b/>
        <sz val="12"/>
        <color theme="1"/>
        <rFont val="Arial"/>
        <family val="2"/>
      </rPr>
      <t>Total de gastos en anticonceptivos del sector público como porcentaje de la cantidad que se necesitaba adquirir -</t>
    </r>
    <r>
      <rPr>
        <sz val="12"/>
        <color theme="1"/>
        <rFont val="Arial"/>
        <family val="2"/>
      </rPr>
      <t xml:space="preserve">
Del valor previsto de los anticonceptivos necesarios para el sector público durante el año fiscal más reciente, ¿qué porcentaje fue proporcionado por cualquier fuente (ya sea gobierno o donante)?</t>
    </r>
  </si>
  <si>
    <t>(igual que B10)</t>
  </si>
  <si>
    <t>Si el B12 no se calculó automáticamente, responda la siguiente pregunta:
¿Hubo una brecha de financiación para los anticonceptivos del sector público durante el último año fiscal completo?</t>
  </si>
  <si>
    <t>Si el gobierno financió cualquier adquisición de anticonceptivos durante el año fiscal completo más reciente, ¿qué entidad llevó a cabo las adquisiciones? (Seleccione del menú desplegable)</t>
  </si>
  <si>
    <t>Especificar entidad</t>
  </si>
  <si>
    <t>Por favor, anote cualquier comentario adicional sobre finanzas y adquisiciones.</t>
  </si>
  <si>
    <r>
      <t xml:space="preserve">Las preguntas anteriores fueron acerca del </t>
    </r>
    <r>
      <rPr>
        <i/>
        <sz val="12"/>
        <color theme="1"/>
        <rFont val="Arial"/>
        <family val="2"/>
      </rPr>
      <t>año fiscal más reciente</t>
    </r>
    <r>
      <rPr>
        <sz val="12"/>
        <color theme="1"/>
        <rFont val="Arial"/>
        <family val="2"/>
      </rPr>
      <t xml:space="preserve">. Esta pregunta se refiere al </t>
    </r>
    <r>
      <rPr>
        <b/>
        <sz val="12"/>
        <color theme="1"/>
        <rFont val="Arial"/>
        <family val="2"/>
      </rPr>
      <t>año fiscal actual</t>
    </r>
    <r>
      <rPr>
        <sz val="12"/>
        <color theme="1"/>
        <rFont val="Arial"/>
        <family val="2"/>
      </rPr>
      <t>.</t>
    </r>
  </si>
  <si>
    <t>¿El gobierno ha asignado fondos para la adquisición de anticonceptivos para el año fiscal en curso?</t>
  </si>
  <si>
    <t>a. En caso afirmativo, por favor, describa las asignaciones (fuente y cantidad, si están disponibles).</t>
  </si>
  <si>
    <r>
      <rPr>
        <u/>
        <sz val="12"/>
        <color theme="1"/>
        <rFont val="Arial"/>
        <family val="2"/>
      </rPr>
      <t>Fuente</t>
    </r>
    <r>
      <rPr>
        <sz val="12"/>
        <color theme="1"/>
        <rFont val="Arial"/>
        <family val="2"/>
      </rPr>
      <t xml:space="preserve">
</t>
    </r>
  </si>
  <si>
    <t>Cantidad (en USD)</t>
  </si>
  <si>
    <t>C. Productos</t>
  </si>
  <si>
    <t xml:space="preserve">¿Se ofrecen los siguientes métodos anticonceptivos a través del sector comercial, el sector público, las ONG o el marketing social?
(Indique los métodos que se pretenden ofrecer y no si el método está actualmente disponible) </t>
  </si>
  <si>
    <t>Método Anticonceptivo</t>
  </si>
  <si>
    <t>Por favor, seleccione del menú desplegable</t>
  </si>
  <si>
    <t>Sector Comercial</t>
  </si>
  <si>
    <t>Sector Público</t>
  </si>
  <si>
    <t>Marketing Social</t>
  </si>
  <si>
    <r>
      <t>Píldoras Anticonceptivas Orales Combinadas</t>
    </r>
    <r>
      <rPr>
        <sz val="11"/>
        <color theme="1"/>
        <rFont val="Arial"/>
        <family val="2"/>
      </rPr>
      <t xml:space="preserve"> </t>
    </r>
    <r>
      <rPr>
        <sz val="10"/>
        <color theme="1"/>
        <rFont val="Arial"/>
        <family val="2"/>
      </rPr>
      <t>(por ejemplo, Levonorgestrel/Etinil Estradiol 150/30 mcg +Fe 75mg, Levonorgestrel/Etinil Estradiol 150/30 mcg [Microgynon, Seasonale, Levora, Jolessa], drospirenona/Etinil Estradiol 3mg/20mcg [Yaz],</t>
    </r>
    <r>
      <rPr>
        <sz val="10"/>
        <color rgb="FFFF0000"/>
        <rFont val="Arial"/>
        <family val="2"/>
      </rPr>
      <t xml:space="preserve"> </t>
    </r>
    <r>
      <rPr>
        <sz val="10"/>
        <color theme="1"/>
        <rFont val="Arial"/>
        <family val="2"/>
      </rPr>
      <t>Acetato de No</t>
    </r>
    <r>
      <rPr>
        <sz val="10"/>
        <rFont val="Arial"/>
        <family val="2"/>
      </rPr>
      <t>retindrona/Etinil Estradiol [Loestrin, Junel]</t>
    </r>
    <r>
      <rPr>
        <sz val="10"/>
        <color theme="1"/>
        <rFont val="Arial"/>
        <family val="2"/>
      </rPr>
      <t>)</t>
    </r>
  </si>
  <si>
    <r>
      <t>Píldoras Anticonceptivas Orales Sólo Con Progestágeno</t>
    </r>
    <r>
      <rPr>
        <i/>
        <sz val="11"/>
        <color theme="1"/>
        <rFont val="Arial"/>
        <family val="2"/>
      </rPr>
      <t xml:space="preserve"> </t>
    </r>
    <r>
      <rPr>
        <sz val="10"/>
        <color theme="1"/>
        <rFont val="Arial"/>
        <family val="2"/>
      </rPr>
      <t>(por ejemplo, Levonorgestrel 30 mcg [Norgeston], Noretindrona 35mg [Micronor, Camila, Errin], Desogestrel 75mcg [Cerazette, Aizea], Diacetato de Etinodiol [Femulen])</t>
    </r>
  </si>
  <si>
    <r>
      <t>Inyectables</t>
    </r>
    <r>
      <rPr>
        <sz val="11"/>
        <color theme="1"/>
        <rFont val="Arial"/>
        <family val="2"/>
      </rPr>
      <t xml:space="preserve"> </t>
    </r>
    <r>
      <rPr>
        <sz val="10"/>
        <color theme="1"/>
        <rFont val="Arial"/>
        <family val="2"/>
      </rPr>
      <t xml:space="preserve">(por ejemplo, Acetato de  Depomedroxiprogesterona 104mg/0.65mL subcutaneo [Depo Sub-Q Provera],  Acetato de Depomedroxiprogesterona 150 mg Intramuscular [DepoProvera], Enantato de Noretindrona [Noristerat], Sayana Press) </t>
    </r>
  </si>
  <si>
    <r>
      <t xml:space="preserve">Implantes Anticonceptivos </t>
    </r>
    <r>
      <rPr>
        <sz val="10"/>
        <color theme="1"/>
        <rFont val="Arial"/>
        <family val="2"/>
      </rPr>
      <t>(por ejemplo, Levonorgestrel 75mg [Jadelle, Sino-Implant (II)/Levoplant], Etonogestrel 68mg [Nexplanon])</t>
    </r>
  </si>
  <si>
    <r>
      <t xml:space="preserve">Dispositivos intrauterinos </t>
    </r>
    <r>
      <rPr>
        <sz val="10"/>
        <color theme="1"/>
        <rFont val="Arial"/>
        <family val="2"/>
      </rPr>
      <t>(por ejemplo, de cobre [Optima Copper T], levonorgestrel-liberando [Mirena])</t>
    </r>
  </si>
  <si>
    <r>
      <t xml:space="preserve">Píldoras anticonceptivas de emergencia </t>
    </r>
    <r>
      <rPr>
        <sz val="10"/>
        <color theme="1"/>
        <rFont val="Arial"/>
        <family val="2"/>
      </rPr>
      <t>(por ejemplo, levonorgestrel 0.75mg, levonorgestrel 1.5mg) [Postinor]</t>
    </r>
  </si>
  <si>
    <r>
      <t>Método permanente de acción prolongada para varones</t>
    </r>
    <r>
      <rPr>
        <sz val="10"/>
        <color theme="1"/>
        <rFont val="Arial"/>
        <family val="2"/>
      </rPr>
      <t xml:space="preserve"> (vasectomia)</t>
    </r>
  </si>
  <si>
    <r>
      <t>Método permanente de acción prolongada para mujeres</t>
    </r>
    <r>
      <rPr>
        <i/>
        <sz val="11"/>
        <color theme="1"/>
        <rFont val="Arial"/>
        <family val="2"/>
      </rPr>
      <t xml:space="preserve"> </t>
    </r>
    <r>
      <rPr>
        <sz val="10"/>
        <color theme="1"/>
        <rFont val="Arial"/>
        <family val="2"/>
      </rPr>
      <t>(ligadura de trompas)</t>
    </r>
  </si>
  <si>
    <r>
      <t xml:space="preserve">Parches Anticonceptivos </t>
    </r>
    <r>
      <rPr>
        <sz val="10"/>
        <color theme="1"/>
        <rFont val="Arial"/>
        <family val="2"/>
      </rPr>
      <t>(por ejemplo, Norelgestromina/Etinil Estradiol 150/35mcg [Xulane, Evra])</t>
    </r>
  </si>
  <si>
    <r>
      <t xml:space="preserve">Anillos anticonceptivos vaginales </t>
    </r>
    <r>
      <rPr>
        <sz val="10"/>
        <color theme="1"/>
        <rFont val="Arial"/>
        <family val="2"/>
      </rPr>
      <t>(por ejemplo, Etonogestrel/Etinil Estradiol 120/15mcg [NuvaRing], progesterona-liberando [Progering])</t>
    </r>
  </si>
  <si>
    <r>
      <t xml:space="preserve">Métodos de Concienciación Basados en Calendarios </t>
    </r>
    <r>
      <rPr>
        <sz val="10"/>
        <color theme="1"/>
        <rFont val="Arial"/>
        <family val="2"/>
      </rPr>
      <t>(por ejemplo, CycleBeads)</t>
    </r>
  </si>
  <si>
    <r>
      <t xml:space="preserve">Otros métodos anticonceptivos
</t>
    </r>
    <r>
      <rPr>
        <sz val="11"/>
        <color theme="1"/>
        <rFont val="Arial"/>
        <family val="2"/>
      </rPr>
      <t>(Proporcione el nombre de cualquier otro anticonceptivo ofrecido en los siguientes espacios y luego seleccione de los menús desplegables para cada sector)</t>
    </r>
  </si>
  <si>
    <t>Otro método</t>
  </si>
  <si>
    <t>C2. Por favor, escriba cualquier comentario sobre los productos ofrecidos.</t>
  </si>
  <si>
    <t>D. Política (Compromiso)</t>
  </si>
  <si>
    <t>¿Existe una estrategia de seguridad anticonceptiva o de seguridad de los productos de salud reproductiva o una estrategia para aumentar el acceso a los anticonceptivos explícitamente detallada en la estrategia de cualquier otro país?</t>
  </si>
  <si>
    <t>Si la respuesta es sí, describe la estrategia.</t>
  </si>
  <si>
    <t>SI LA RESPUESTA ES NO, VAYA A LA PREGUNTA D2.</t>
  </si>
  <si>
    <t>Nombre de la estrategia</t>
  </si>
  <si>
    <t>Plan Decenal de Salud</t>
  </si>
  <si>
    <t>Años cubiertos (incluidas las actualizaciones de la estrategia)</t>
  </si>
  <si>
    <t>2018-2028</t>
  </si>
  <si>
    <t>¿La estrategia está formalmente aprobada por el Ministerio?</t>
  </si>
  <si>
    <t>En cuanto a la estrategia de seguridad anticonceptiva, ¿hay evidencia de lo siguiente?:</t>
  </si>
  <si>
    <t>Adherencia a la estrategia de seguridad anticonceptiva</t>
  </si>
  <si>
    <t>Implementación de los puntos de acción que forman parte de la estrategia de seguridad anticonceptiva y/o seguimiento de los problemas planteados en la estrategia</t>
  </si>
  <si>
    <t>¿Hay algún producto de planificación familiar sujeto a aranceles, impuestos a la importación u otras tarifas?</t>
  </si>
  <si>
    <t>En caso afirmativo, ¿para qué sectores (público, ONG, marketing social, comercial)?</t>
  </si>
  <si>
    <t>Sector comercial</t>
  </si>
  <si>
    <t>En caso afirmativo, ¿cuál es la cantidad de los aranceles, impuestos o tarifas (en USD)</t>
  </si>
  <si>
    <t>Dont Know</t>
  </si>
  <si>
    <r>
      <t xml:space="preserve">¿Existen políticas que </t>
    </r>
    <r>
      <rPr>
        <b/>
        <sz val="12"/>
        <color theme="1"/>
        <rFont val="Arial"/>
        <family val="2"/>
      </rPr>
      <t>obstaculicen</t>
    </r>
    <r>
      <rPr>
        <sz val="12"/>
        <color theme="1"/>
        <rFont val="Arial"/>
        <family val="2"/>
      </rPr>
      <t xml:space="preserve"> la capacidad del sector privado (sector comercial, ONG o marketing social) para proporcionar métodos anticonceptivos? </t>
    </r>
    <r>
      <rPr>
        <sz val="10"/>
        <color theme="1"/>
        <rFont val="Arial"/>
        <family val="2"/>
      </rPr>
      <t>Por ejemplo: controles de precios, limitaciones de distribución, impuestos/derechos, prohibiciones publicitarias, etc.</t>
    </r>
  </si>
  <si>
    <t xml:space="preserve">Si la respuesta es sí, describa las políticas. </t>
  </si>
  <si>
    <r>
      <t xml:space="preserve">¿Existen políticas que </t>
    </r>
    <r>
      <rPr>
        <b/>
        <sz val="12"/>
        <color theme="1"/>
        <rFont val="Arial"/>
        <family val="2"/>
      </rPr>
      <t>permitan</t>
    </r>
    <r>
      <rPr>
        <sz val="12"/>
        <color theme="1"/>
        <rFont val="Arial"/>
        <family val="2"/>
      </rPr>
      <t xml:space="preserve"> al sector privado (sector comercial, ONG o marketing social) proporcionar métodos anticonceptivos? (</t>
    </r>
    <r>
      <rPr>
        <sz val="10"/>
        <rFont val="Arial"/>
        <family val="2"/>
      </rPr>
      <t>Por ejemplo: reforma de políticas, fomento de alianzas público-privadas, redes de proveedores y franquicias, acreditación, formación y educación continua para proveedores del sector privado; y mecanismos de financiamiento, tales como marketing social, vales, incentivos o el gobierno contratando la entrega de servicios a el sector privado).</t>
    </r>
  </si>
  <si>
    <t>Acreditación, alianzas publico-privada, educación continuada para proveedores</t>
  </si>
  <si>
    <t xml:space="preserve">Describa cualquier otra política o reglamento que restrinja quién puede vender o dispensar métodos anticonceptivos específicos. (Por ejemplo, ¿se permite a los farmacéuticos proporcionar métodos como inyectables o implantes? ¿Hay métodos disponibles sin receta?) Por favor, tenga en cuenta los métodos y sectores a los que se aplican las políticas/regulaciones. </t>
  </si>
  <si>
    <t>Por favor, rellene la tabla siguiente para indicar las políticas del país respecto al grupo de proveedores más bajo al cual se le permite vender o dispensar métodos anticonceptivos específicos.
Por favor, seleccione del menú desplegable si es posible. Si no puede encontrar un grupo de proveedores que encaje, puede escribirlo.</t>
  </si>
  <si>
    <t>Métodos Anticonceptivos</t>
  </si>
  <si>
    <r>
      <t xml:space="preserve">Seleccione el proveedor del nivel más bajo al que se le permite vender o dispensar el método en el </t>
    </r>
    <r>
      <rPr>
        <b/>
        <sz val="12"/>
        <rFont val="Arial"/>
        <family val="2"/>
      </rPr>
      <t>sector público</t>
    </r>
  </si>
  <si>
    <r>
      <t xml:space="preserve">Seleccione el proveedor del nivel más bajo al que se le permite vender o dispensar el método en el </t>
    </r>
    <r>
      <rPr>
        <b/>
        <sz val="12"/>
        <rFont val="Arial"/>
        <family val="2"/>
      </rPr>
      <t>sector privado</t>
    </r>
  </si>
  <si>
    <r>
      <t>Píldoras Anticonceptivas Orales Combinadas</t>
    </r>
    <r>
      <rPr>
        <sz val="11"/>
        <color theme="1"/>
        <rFont val="Arial"/>
        <family val="2"/>
      </rPr>
      <t xml:space="preserve"> </t>
    </r>
    <r>
      <rPr>
        <sz val="10"/>
        <color theme="1"/>
        <rFont val="Arial"/>
        <family val="2"/>
      </rPr>
      <t>(por ejemplo, Levonorgestrel/Etinil Estradiol 150/30 mcg +Fe 75mg, Levonorgestrel/Etinil Estradiol 150/30 mcg [Microgynon, Seasonale, Levora, Jolessa], drospirenona/Etinil Estradiol 3mg/20mcg [Yaz],</t>
    </r>
    <r>
      <rPr>
        <sz val="10"/>
        <color rgb="FFFF0000"/>
        <rFont val="Arial"/>
        <family val="2"/>
      </rPr>
      <t xml:space="preserve"> </t>
    </r>
    <r>
      <rPr>
        <sz val="10"/>
        <color theme="1"/>
        <rFont val="Arial"/>
        <family val="2"/>
      </rPr>
      <t>Acetato de N</t>
    </r>
    <r>
      <rPr>
        <sz val="10"/>
        <rFont val="Arial"/>
        <family val="2"/>
      </rPr>
      <t>oretindrona/Etinil Estradiol [Loestrin, Junel]</t>
    </r>
    <r>
      <rPr>
        <sz val="10"/>
        <color theme="1"/>
        <rFont val="Arial"/>
        <family val="2"/>
      </rPr>
      <t>)</t>
    </r>
  </si>
  <si>
    <r>
      <t>Inyectables</t>
    </r>
    <r>
      <rPr>
        <sz val="11"/>
        <color theme="1"/>
        <rFont val="Arial"/>
        <family val="2"/>
      </rPr>
      <t xml:space="preserve"> </t>
    </r>
    <r>
      <rPr>
        <sz val="10"/>
        <color theme="1"/>
        <rFont val="Arial"/>
        <family val="2"/>
      </rPr>
      <t xml:space="preserve">(por ejemplo, Acetato de Depomedroxiprogesterona 104mg/0.65mL subcutaneo [Depo Sub-Q Provera], Acetato de Depomedroxiprogesterona 150 mg Intramuscular [DepoProvera], Enantato de Noretindrona [Noristerat], Sayana Press) </t>
    </r>
  </si>
  <si>
    <r>
      <t xml:space="preserve">Dispositivos Intrauterinos </t>
    </r>
    <r>
      <rPr>
        <sz val="10"/>
        <color theme="1"/>
        <rFont val="Arial"/>
        <family val="2"/>
      </rPr>
      <t>(por ejemplo, de cobre [Optima Copper T], Levonorgestrel-liberando [Mirena])</t>
    </r>
  </si>
  <si>
    <r>
      <t xml:space="preserve">Píldoras anticonceptivas de emergencia </t>
    </r>
    <r>
      <rPr>
        <sz val="10"/>
        <color theme="1"/>
        <rFont val="Arial"/>
        <family val="2"/>
      </rPr>
      <t>(por ejemplo, Levonorgestrel 0.75mg, Levonorgestrel 1.5mg) [Postinor]</t>
    </r>
  </si>
  <si>
    <r>
      <t xml:space="preserve">Método permanente de acción prolongada para varones </t>
    </r>
    <r>
      <rPr>
        <sz val="10"/>
        <color theme="1"/>
        <rFont val="Arial"/>
        <family val="2"/>
      </rPr>
      <t>(vasectomía)</t>
    </r>
  </si>
  <si>
    <r>
      <t xml:space="preserve">Método permanente de acción prolongada para mujeres </t>
    </r>
    <r>
      <rPr>
        <sz val="10"/>
        <color theme="1"/>
        <rFont val="Arial"/>
        <family val="2"/>
      </rPr>
      <t>(ligadura de trompas)</t>
    </r>
  </si>
  <si>
    <r>
      <t xml:space="preserve">Otros métodos anticonceptivos - especifique
</t>
    </r>
    <r>
      <rPr>
        <sz val="11"/>
        <color theme="1"/>
        <rFont val="Arial"/>
        <family val="2"/>
      </rPr>
      <t>(Por favor, indique el nombre de los otros anticonceptivos que se ofrecen y el grupo de nivel más bajo que los puede proporcionar, por sector).</t>
    </r>
  </si>
  <si>
    <t>Tipo de anticonceptivo:</t>
  </si>
  <si>
    <t xml:space="preserve">¿El país tiene leyes, normativas o políticas que dificultan el acceso de las siguientes subpoblaciones a servicios eficaces de planificación familiar?
</t>
  </si>
  <si>
    <t>S/N (desplegable)</t>
  </si>
  <si>
    <t>Si la respuesta es sí, describa las leyes/normativas/políticas que afectan el acceso</t>
  </si>
  <si>
    <t>¿Se aplican o se implementan las normas/políticas?</t>
  </si>
  <si>
    <t>Personas solteras</t>
  </si>
  <si>
    <t>Gente joven</t>
  </si>
  <si>
    <t>Otra</t>
  </si>
  <si>
    <r>
      <t xml:space="preserve">¿El país tiene otras barreras políticas que no impiden directamente a una subpoblación acceder a la planificación familiar pero tienen un efecto secundario al dificultar que la subpoblación tenga acceso a servicios eficaces de planificación familiar? </t>
    </r>
    <r>
      <rPr>
        <sz val="10"/>
        <color theme="1"/>
        <rFont val="Arial"/>
        <family val="2"/>
      </rPr>
      <t>(Por ejemplo, los jóvenes del país prefieren utilizar las tiendas minoristas, pero los establecimientos minoristas del país no pueden vender anticonceptivos, limitando el acceso de los jóvenes a los anticonceptivos)</t>
    </r>
  </si>
  <si>
    <t xml:space="preserve">¿Hay cargos (por políticas, no cargos ocultos) para el cliente en el sector público para la planificación familiar?:
</t>
  </si>
  <si>
    <t>Servicios</t>
  </si>
  <si>
    <t>Productos</t>
  </si>
  <si>
    <t>En caso afirmativo, ¿hay exenciones para las personas que no pueden pagar?</t>
  </si>
  <si>
    <t>i. En caso afirmativo, describa las exenciones.</t>
  </si>
  <si>
    <t>¿Hay cargos para el cliente en el sector público por la planificación familiar que son informales/no oficiales, o son diferentes a los cargos publicados?</t>
  </si>
  <si>
    <t>i. En caso afirmativo, describa los cargos.</t>
  </si>
  <si>
    <t>Si se cobra una tarifa por los servicios de planificación familiar o los productos en el sector público, ¿el seguro médico público/gubernamental/nacional cubre la planificación familiar?</t>
  </si>
  <si>
    <t>En caso afirmativo, ¿qué proporción de la población está cubierta por este seguro de salud?</t>
  </si>
  <si>
    <t>Proporción del uso del anticonceptivo moderno que se atribuye a las mujeres casadas en cada quintil de riqueza</t>
  </si>
  <si>
    <t>Quintil1
(20% superior)</t>
  </si>
  <si>
    <t>Quintil 2</t>
  </si>
  <si>
    <t>Quintil 3 
 (20% medio)</t>
  </si>
  <si>
    <t>Quintil 4</t>
  </si>
  <si>
    <t>Quintil 5 
(20% Menor)</t>
  </si>
  <si>
    <t>otro</t>
  </si>
  <si>
    <t>¿Están incluidos los siguientes anticonceptivos en la Lista Nacional de Medicamentos Esenciales del país (NEML) u otra lista de prioridades equivalente? (por ejemplo, la Lista Nacional de Dispositivos Médicos)</t>
  </si>
  <si>
    <r>
      <t>Píldoras Anticonceptivas Orales Combinadas</t>
    </r>
    <r>
      <rPr>
        <sz val="11"/>
        <color theme="1"/>
        <rFont val="Arial"/>
        <family val="2"/>
      </rPr>
      <t xml:space="preserve"> </t>
    </r>
    <r>
      <rPr>
        <sz val="10"/>
        <color theme="1"/>
        <rFont val="Arial"/>
        <family val="2"/>
      </rPr>
      <t>(por ejemplo, Levonorgestrel/Etinil Estradiol 150/30 mcg +Fe 75mg, Levonorgestrel/Etinil Estradiol 150/30 mcg [Microgynon, Seasonale, Levora, Jolessa], drosperinona/Etinil Estradiol 3mg/20mcg [Yaz],</t>
    </r>
    <r>
      <rPr>
        <sz val="10"/>
        <color rgb="FFFF0000"/>
        <rFont val="Arial"/>
        <family val="2"/>
      </rPr>
      <t xml:space="preserve"> </t>
    </r>
    <r>
      <rPr>
        <sz val="10"/>
        <rFont val="Arial"/>
        <family val="2"/>
      </rPr>
      <t>Acetato de Noretindrona/Etinil Estradiol [Loestrin, Junel]</t>
    </r>
    <r>
      <rPr>
        <sz val="10"/>
        <color theme="1"/>
        <rFont val="Arial"/>
        <family val="2"/>
      </rPr>
      <t>)</t>
    </r>
  </si>
  <si>
    <r>
      <t xml:space="preserve">Dispositivos Intrauterinos de Cobre </t>
    </r>
    <r>
      <rPr>
        <sz val="10"/>
        <color theme="1"/>
        <rFont val="Arial"/>
        <family val="2"/>
      </rPr>
      <t>(por ejemplo, Optima Copper T)</t>
    </r>
  </si>
  <si>
    <r>
      <t xml:space="preserve">Dispositivos intrauterinos que liberan hormonas </t>
    </r>
    <r>
      <rPr>
        <sz val="10"/>
        <color theme="1"/>
        <rFont val="Arial"/>
        <family val="2"/>
      </rPr>
      <t>(por ejemplo levonorgestrel-liberando [Mirena])</t>
    </r>
  </si>
  <si>
    <r>
      <t xml:space="preserve">Píldoras anticonceptivas de emergencia </t>
    </r>
    <r>
      <rPr>
        <sz val="10"/>
        <color theme="1"/>
        <rFont val="Arial"/>
        <family val="2"/>
      </rPr>
      <t>(por ejemplo, levonorgestrel 0.75mg, levonorgestrel 1.5mg)</t>
    </r>
  </si>
  <si>
    <r>
      <t xml:space="preserve">Anillos anticonceptivos vaginales </t>
    </r>
    <r>
      <rPr>
        <sz val="10"/>
        <color theme="1"/>
        <rFont val="Arial"/>
        <family val="2"/>
      </rPr>
      <t>(por ejemplo, Etonogestrel/ Etinil Estradiol 120/15mcg [NuvaRing], progesterona-liberando [Progering])</t>
    </r>
  </si>
  <si>
    <t>Otros métodos anticonceptivos</t>
  </si>
  <si>
    <t xml:space="preserve">i. Si la respuesta es afirmativa, escriba el/los otro(s) método(s) anticonceptivos en la(s) lista(s). </t>
  </si>
  <si>
    <t>¿De qué año(s) es/son la(s) lista(s)?</t>
  </si>
  <si>
    <t>Nombre de la(s) lista(s)</t>
  </si>
  <si>
    <t>Cuadro Básico de Medicamentos Esenciales de república Dominicana</t>
  </si>
  <si>
    <t>Notas sobre la(s) lista(s)</t>
  </si>
  <si>
    <t>¿Se comprometió el país con el FP2020?</t>
  </si>
  <si>
    <t>Si el país se comprometió con el FP2020, ¿en qué área(s) lo hizo?
(Indique una o más de las siguientes áreas: Objetivo, Política, Económica, Programa y Prestación de Servicios)</t>
  </si>
  <si>
    <t>¿El país es un socio del Global Financing Facility (Facilidad de Financiación Global),(GFF)?</t>
  </si>
  <si>
    <t>E. Cadena de Suministros (Capacidad)</t>
  </si>
  <si>
    <r>
      <t xml:space="preserve">Por favor, proporcione las tasas de desabastecimiento de los productos anticonceptivos para el período comprendido entre </t>
    </r>
    <r>
      <rPr>
        <b/>
        <sz val="12"/>
        <color theme="1"/>
        <rFont val="Arial"/>
        <family val="2"/>
      </rPr>
      <t>finales de agosto de 2016 y finales de agosto de 2017</t>
    </r>
    <r>
      <rPr>
        <sz val="12"/>
        <color theme="1"/>
        <rFont val="Arial"/>
        <family val="2"/>
      </rPr>
      <t xml:space="preserve"> para los niveles de puntos de prestación de servicio y central de las siguientes categorías de productos.
Para un método que contenga varios productos enumerados en las filas debajo de él, sólo rellene los recuadros de cada producto ofrecido bajo ese método.</t>
    </r>
    <r>
      <rPr>
        <sz val="11"/>
        <color theme="1"/>
        <rFont val="Arial"/>
        <family val="2"/>
      </rPr>
      <t xml:space="preserve">
(Si no se pretende ofrecer un método en las instalaciones del sector público o no se dispone de datos para ese nivel y/o producto, por favor, indique que el desabastecimiento no aplica (escriba "n/a").</t>
    </r>
    <r>
      <rPr>
        <sz val="12"/>
        <color theme="1"/>
        <rFont val="Arial"/>
        <family val="2"/>
      </rPr>
      <t xml:space="preserve">
</t>
    </r>
  </si>
  <si>
    <t xml:space="preserve">a. Nivel central (es decir, almacén de nivel central para el sector público)
</t>
  </si>
  <si>
    <r>
      <t xml:space="preserve">a.  Nivel de Punto de Prestación de Servicio (SDP) (es decir, instalaciones de salud del sector público)
</t>
    </r>
    <r>
      <rPr>
        <i/>
        <sz val="11"/>
        <color theme="1"/>
        <rFont val="Arial"/>
        <family val="2"/>
      </rPr>
      <t>(A nivel agregado, este es el porcentaje de todas las observaciones de los productos en todos los SDPs que se agotaron durante el año)</t>
    </r>
    <r>
      <rPr>
        <sz val="12"/>
        <color theme="1"/>
        <rFont val="Arial"/>
        <family val="2"/>
      </rPr>
      <t xml:space="preserve">
</t>
    </r>
    <r>
      <rPr>
        <i/>
        <sz val="11"/>
        <color theme="1"/>
        <rFont val="Arial"/>
        <family val="2"/>
      </rPr>
      <t xml:space="preserve">
</t>
    </r>
  </si>
  <si>
    <t>Número de observaciones sobre el estado de las existencias en las que el producto se agotó durante el año fiscal (numerador)</t>
  </si>
  <si>
    <t>Total de observaciones sobre el estado de las existencias durante el año (denominador)</t>
  </si>
  <si>
    <r>
      <t xml:space="preserve">Tasa anual de desabastecimiento a nivel central
</t>
    </r>
    <r>
      <rPr>
        <b/>
        <sz val="10"/>
        <color theme="1"/>
        <rFont val="Arial"/>
        <family val="2"/>
      </rPr>
      <t>Se calcula automáticamente dividiendo la columna H entre la columna I</t>
    </r>
  </si>
  <si>
    <t>Suma del número de SDPs desabastecidos del producto a partir del saldo final de todos los reportes logísticos mensuales/trimestrales para el año fiscal (numerador)</t>
  </si>
  <si>
    <t>Suma del número total de SDPs que reportan en todos los reportes logísticos mensuales/trimestrales para el año fiscal (denominador)</t>
  </si>
  <si>
    <r>
      <t xml:space="preserve">Tasa de desabastecimiento anual de SDPs
</t>
    </r>
    <r>
      <rPr>
        <b/>
        <sz val="11"/>
        <color theme="1"/>
        <rFont val="Arial"/>
        <family val="2"/>
      </rPr>
      <t xml:space="preserve">
Se calcula automáticamente dividiendo la columna K entre la columna L</t>
    </r>
  </si>
  <si>
    <r>
      <t xml:space="preserve">Levonorgestrel/Etinil Estradiol 150/30 mcg +Fe 75mg </t>
    </r>
    <r>
      <rPr>
        <sz val="10"/>
        <rFont val="Arial"/>
        <family val="2"/>
      </rPr>
      <t>[Microgynon]</t>
    </r>
  </si>
  <si>
    <r>
      <t>Levonorgestrel/Etinil Estradiol 150/30 mcg</t>
    </r>
    <r>
      <rPr>
        <sz val="11"/>
        <rFont val="Arial"/>
        <family val="2"/>
      </rPr>
      <t xml:space="preserve"> </t>
    </r>
    <r>
      <rPr>
        <sz val="10"/>
        <rFont val="Arial"/>
        <family val="2"/>
      </rPr>
      <t>[Seasonale, Levora, Jolessa]</t>
    </r>
  </si>
  <si>
    <r>
      <t xml:space="preserve">Otras píldoras anticonceptivas orales combinadas                                         
</t>
    </r>
    <r>
      <rPr>
        <i/>
        <sz val="12"/>
        <rFont val="Arial"/>
        <family val="2"/>
      </rPr>
      <t xml:space="preserve">(no incluido para el cálculo agregado)                                      </t>
    </r>
    <r>
      <rPr>
        <sz val="12"/>
        <rFont val="Arial"/>
        <family val="2"/>
      </rPr>
      <t>Especifique:</t>
    </r>
  </si>
  <si>
    <r>
      <t>Píldoras anticonceptivas orales sólo de progestina (</t>
    </r>
    <r>
      <rPr>
        <sz val="10"/>
        <color theme="1"/>
        <rFont val="Arial"/>
        <family val="2"/>
      </rPr>
      <t>Levonorgestrel 30 mcg [Norgeston])</t>
    </r>
  </si>
  <si>
    <r>
      <t xml:space="preserve">Acetato de Depomedroxiprogesterona 104mg/0.65mL subcutaneo </t>
    </r>
    <r>
      <rPr>
        <sz val="10"/>
        <color theme="1"/>
        <rFont val="Arial"/>
        <family val="2"/>
      </rPr>
      <t>[Depo Sub-Q Provera, Sayana Press]</t>
    </r>
  </si>
  <si>
    <r>
      <t xml:space="preserve">Acetato de Depomedroxiprogesterona 150 mg Intramuscular </t>
    </r>
    <r>
      <rPr>
        <sz val="10"/>
        <color theme="1"/>
        <rFont val="Arial"/>
        <family val="2"/>
      </rPr>
      <t>[DepoProvera]</t>
    </r>
  </si>
  <si>
    <r>
      <t xml:space="preserve">Enantato de Noretindrona </t>
    </r>
    <r>
      <rPr>
        <sz val="10"/>
        <color theme="1"/>
        <rFont val="Arial"/>
        <family val="2"/>
      </rPr>
      <t>[Noristerat]</t>
    </r>
  </si>
  <si>
    <r>
      <t>Levonorgestrel 75mg/varilla, 2 implantes de varilla</t>
    </r>
    <r>
      <rPr>
        <sz val="10"/>
        <color theme="1"/>
        <rFont val="Arial"/>
        <family val="2"/>
      </rPr>
      <t xml:space="preserve"> [Jadelle, Sino-Implant (II)/Levoplant]</t>
    </r>
  </si>
  <si>
    <r>
      <t xml:space="preserve">Etonogestrel 68mg/varilla, 1 implante de varilla </t>
    </r>
    <r>
      <rPr>
        <sz val="10"/>
        <color theme="1"/>
        <rFont val="Arial"/>
        <family val="2"/>
      </rPr>
      <t>[Nexplanon])</t>
    </r>
  </si>
  <si>
    <r>
      <t>Dispositivos intrauterinos de cobre (</t>
    </r>
    <r>
      <rPr>
        <sz val="10"/>
        <color theme="1"/>
        <rFont val="Arial"/>
        <family val="2"/>
      </rPr>
      <t>por ejemplo Optima Copper T)</t>
    </r>
  </si>
  <si>
    <r>
      <t>Dispositivos intrauterinos que liberan hormonas</t>
    </r>
    <r>
      <rPr>
        <sz val="10"/>
        <color theme="1"/>
        <rFont val="Arial"/>
        <family val="2"/>
      </rPr>
      <t xml:space="preserve"> (por ejemplo levonorgestrel-liberando [Mirena])</t>
    </r>
  </si>
  <si>
    <t>Fase de reciente introducción</t>
  </si>
  <si>
    <t>Píldoras anticonceptivas de emergencia</t>
  </si>
  <si>
    <r>
      <t xml:space="preserve">Métodos de concienciación basados en calendarios </t>
    </r>
    <r>
      <rPr>
        <sz val="10"/>
        <color theme="1"/>
        <rFont val="Arial"/>
        <family val="2"/>
      </rPr>
      <t>(por ejemplo, CycleBeads)</t>
    </r>
  </si>
  <si>
    <r>
      <t xml:space="preserve">Tasa total de desabastecimiento para todos los productos
</t>
    </r>
    <r>
      <rPr>
        <b/>
        <sz val="12"/>
        <color theme="1"/>
        <rFont val="Arial"/>
        <family val="2"/>
      </rPr>
      <t xml:space="preserve">Esto se calculará automáticamente. </t>
    </r>
    <r>
      <rPr>
        <sz val="12"/>
        <color theme="1"/>
        <rFont val="Arial"/>
        <family val="2"/>
      </rPr>
      <t xml:space="preserve">(Sumará H e I y dividirá H entre I, y sumará K y L y dividirá entre L)
</t>
    </r>
  </si>
  <si>
    <t xml:space="preserve">Por favor, escriba cualquier comentario general sobre los retos y/o los éxitos sobre la seguridad anticonceptiva en su país.
</t>
  </si>
  <si>
    <t xml:space="preserve">F. Calidad </t>
  </si>
  <si>
    <t>¿Cuál es el nombre de la autoridad nacional reguladora de medicamentos (NRA)?</t>
  </si>
  <si>
    <t>Dirección General de Medicamentos, Alimentos y Productos Sanitarios</t>
  </si>
  <si>
    <t>¿Existen normas de control de calidad para los productos farmacéuticos, incluidos los anticonceptivos que se ajustan a las normas internacionales?</t>
  </si>
  <si>
    <t>En caso afirmativo, ¿se aplican rutinariamente a?:</t>
  </si>
  <si>
    <t>El sector público</t>
  </si>
  <si>
    <t>El sector privado</t>
  </si>
  <si>
    <t>Si la NRA tiene acceso a una instalación de control de calidad, ¿se toman muestras de anticonceptivos que se prueban rutinariamente de?:</t>
  </si>
  <si>
    <t>¿Existen productos anticonceptivos de los fabricantes pre-elegibles por la OMS disponibles en el país?</t>
  </si>
  <si>
    <t>En caso afirmativo, ¿se les da preferencia durante la adquisición?</t>
  </si>
  <si>
    <t>¿Se encuentran disponibles evaluaciones regulares de los productos anticonceptivos en las farmacias, incluyendo su calidad y precio? (Por ejemplo, compra de datos de auditoría de minoristas por compañías de investigación, encuestas sistemáticas por parte del personal del sector público)</t>
  </si>
  <si>
    <t>¿Existen normas para la supervisión posterior a la venta y la "farmacovigilancia"?</t>
  </si>
  <si>
    <t>En caso afirmativo, ¿se basan en estándares internacionales?</t>
  </si>
  <si>
    <t>¿Se implementan?</t>
  </si>
  <si>
    <t>G. Sector Privado</t>
  </si>
  <si>
    <t>¿Las entidades del sector privado que proporcionan FP deben reportarse y/o registrarse a agencias gubernamentales como el Ministerio de Salud?</t>
  </si>
  <si>
    <t>En caso afirmativo, ¿cuáles son?</t>
  </si>
  <si>
    <t>¿Están disponibles en el país encuestas rutinarias de datos de mercado o datos sindicados como Quintiles IMS o Nielson?</t>
  </si>
  <si>
    <t>Endesa, Enhogar</t>
  </si>
  <si>
    <r>
      <t>¿Qué fabricantes del sector privado están registrados en el país?
(</t>
    </r>
    <r>
      <rPr>
        <sz val="10"/>
        <color theme="1"/>
        <rFont val="Arial"/>
        <family val="2"/>
      </rPr>
      <t>Excluya productos pre-elegibles por la OMS. Puede adjuntar una lista si está disponible.)</t>
    </r>
  </si>
  <si>
    <r>
      <t xml:space="preserve">¿Se ha establecido o concertado alguna colaboración público/privada durante el último año con el propósito de ampliar la provisión de servicios de salud por parte del sector privado, incluidos los productos y servicios de planificación familiar? </t>
    </r>
    <r>
      <rPr>
        <sz val="10"/>
        <rFont val="Arial"/>
        <family val="2"/>
      </rPr>
      <t>Ejemplo: contratación de servicios de planificación familiar a proveedores privados por parte del gobierno; desarrollo de un programa de vales donde el gobierno distribuye vales que pueden ser utilizados para servicios de planificación familiar por proveedores privados; investigación conjunta público-privada sobre nuevas tecnologías anticonceptivas o mecanismos de prestación de servicios.</t>
    </r>
  </si>
  <si>
    <t xml:space="preserve">a. Si la respuesta es sí, por favor, descríbalas. </t>
  </si>
  <si>
    <t>¡Gracias por rellenar esta encuesta!</t>
  </si>
  <si>
    <t>REPUBLIQUE DEMOCRATIQUE DU CONGO</t>
  </si>
  <si>
    <t>Source de données supplémentaire ou alternative utilisée (le cas échéant)</t>
  </si>
  <si>
    <t>Groupe de travail de sécurisation des contraceptifs</t>
  </si>
  <si>
    <t xml:space="preserve">ASF/PSI, DKT, </t>
  </si>
  <si>
    <t>ABEF-ND (Association du Bien Etre Familial Naissances Désirables)</t>
  </si>
  <si>
    <t>USAID, UNFPA, DFID/IMA</t>
  </si>
  <si>
    <t>PNSR,  Direction de la Famille et Groupes Spécifiques (D10), Direction du Medicament et de la Pharmacie (DPM/D3), PNAM, PNLS, PNLP, Direction des Soins de santé primaire (D5/SNIS)</t>
  </si>
  <si>
    <t>Le comite s'occupe de tous les problemes lies aux approvisionnement de contraceptifs et sur tout a la disponibilite de ceux ci a tous les niveaux de la pyramide sanitaire du pays.</t>
  </si>
  <si>
    <t>UNFPA et TULANE UNIVERSITY</t>
  </si>
  <si>
    <t>Coordonateur RHCS et Directeur Pays Tulane /DRC</t>
  </si>
  <si>
    <t>octobre</t>
  </si>
  <si>
    <t>septembre</t>
  </si>
  <si>
    <t>Remarques:</t>
  </si>
  <si>
    <t>le gouvernement avait budgetisé 2500000 dont seulement 1000000 USD ont ete decaissés et versé dans le compte de l'UNFPA pour l'achat des contraceptifs.
La revision previsonnelle n'a pas encore ete mise à jour.</t>
  </si>
  <si>
    <t>budget gouvernmental</t>
  </si>
  <si>
    <t>PNSR, USAID/PF, UNFPA</t>
  </si>
  <si>
    <t xml:space="preserve"> les données de consommation rapportées au niveau du logiciel DHIS2 doivent  encore être validées suite à  la qualité de celles-ci  </t>
  </si>
  <si>
    <t>Levonorgestrel / Ethinyl Estradiol 150/30 mcg + Fe 75mg</t>
  </si>
  <si>
    <t>non connue</t>
  </si>
  <si>
    <t>Levonorgestrel / Ethinyl Estradiol 150/30 mcg [Microgynon, Seasonale, Levora, Jolessa]</t>
  </si>
  <si>
    <t xml:space="preserve"> </t>
  </si>
  <si>
    <t>Depuis 2016</t>
  </si>
  <si>
    <t>entretiens avec les responsables gouvernementaux en charge du financement</t>
  </si>
  <si>
    <t>01/10/2016-09/2017</t>
  </si>
  <si>
    <t>Budget du gouvernement</t>
  </si>
  <si>
    <t>-</t>
  </si>
  <si>
    <t>10/2016-09/2017</t>
  </si>
  <si>
    <t>10/2016 - 09/2017</t>
  </si>
  <si>
    <t>Approvisionnements des 80 ZS</t>
  </si>
  <si>
    <t>Approvisionnement des ZS appuyées par eux</t>
  </si>
  <si>
    <t>dossiers de dépenses gouvernementales, et notamment les fonds générés en interne</t>
  </si>
  <si>
    <t xml:space="preserve"> UNFPA</t>
  </si>
  <si>
    <t>Fonds alloué 2 500 000$ mais disponibilisé seulement 1 000 000$
Le PNSR est entrain de mener les demarches conjointement avec Tulane pour debloquer les 1500000 USD restant.</t>
  </si>
  <si>
    <t>ligne bugtétaire du gouvernement</t>
  </si>
  <si>
    <t xml:space="preserve"> stratégie des Distributeurs à base communautaire (DBC)</t>
  </si>
  <si>
    <t>DBC</t>
  </si>
  <si>
    <t>documents officiels de politique financière pour les contraceptifs</t>
  </si>
  <si>
    <t>Tous les secteurs</t>
  </si>
  <si>
    <t>5% du montant pour le secteur publique (frais administratifs)</t>
  </si>
  <si>
    <t>Marketing social travaille avec des cliniques et pharmacies privées</t>
  </si>
  <si>
    <t>Access non restrictif</t>
  </si>
  <si>
    <t>Ceci depend de  niveau, dans certain cas c'est les infirmiers, le medecin, les pharmaciens dans les officines,  etc…</t>
  </si>
  <si>
    <t>responsable clinique</t>
  </si>
  <si>
    <t>Methode non utilisees en DRC</t>
  </si>
  <si>
    <t>Sayana press</t>
  </si>
  <si>
    <t>Les indigents et tous lors des campagnes</t>
  </si>
  <si>
    <t>pas d'existence d'assurance maladie</t>
  </si>
  <si>
    <t>(31 % contre 15 %). Pour les seules méthodes modernes, l’écart est plus important puisque les proportions sont de 15 % en urbain contre 5 % en rural</t>
  </si>
  <si>
    <t>sauf  DMPA SC ( non encore inscrit sur la LNME)</t>
  </si>
  <si>
    <t>lListe nnnnationale des médicaments essentiels (LNME)</t>
  </si>
  <si>
    <t>dernière révision 2014</t>
  </si>
  <si>
    <t>Site web FP2020</t>
  </si>
  <si>
    <t>Objectif, financement, programme et prestation des services</t>
  </si>
  <si>
    <t xml:space="preserve">Site web du Mécanisme du Financement Mondial </t>
  </si>
  <si>
    <t>visites de sites (inventaires physiques)</t>
  </si>
  <si>
    <r>
      <t xml:space="preserve">Levonorgestrel / Ethinyl Estradiol 150/30 mcg + Fe 75mg </t>
    </r>
    <r>
      <rPr>
        <sz val="10"/>
        <rFont val="Arial"/>
        <family val="2"/>
      </rPr>
      <t>[Microgynon]</t>
    </r>
  </si>
  <si>
    <r>
      <t>Levonorgestrel/Ethinyl Estradiol 150/30 mcg</t>
    </r>
    <r>
      <rPr>
        <sz val="11"/>
        <color theme="1"/>
        <rFont val="Calibri"/>
        <family val="2"/>
        <scheme val="minor"/>
      </rPr>
      <t xml:space="preserve"> </t>
    </r>
    <r>
      <rPr>
        <sz val="10"/>
        <color theme="1"/>
        <rFont val="Calibri"/>
        <family val="2"/>
        <scheme val="minor"/>
      </rPr>
      <t>[Seasonale, Levora, Jolessa]</t>
    </r>
  </si>
  <si>
    <t>Pharmacien Daniel Ngeleka Mutolo</t>
  </si>
  <si>
    <t>Encuesta de Indicadores sobre la disponibilidad asegurada de insumos anticonceptivos, 2017</t>
  </si>
  <si>
    <t>EL SALVADOR</t>
  </si>
  <si>
    <t>Los indicadores (DAIA) se presentan en las siguientes secciones:
               A. Liderazgo y Coordinación               B. Finanzas y Adquisiciones             C. Productos             D. Políticas               E. Cadena de Suministros               F. Calidad               G. Sector Privado</t>
  </si>
  <si>
    <t>¿Existe un comité nacional que trabaja en la disponibilidad asegurada de insumos anticonceptivos? 
El comité debe tener algún aspecto sobre la seguridad anticonceptiva como parte de sus Términos de Referencia, incluso si se conoce con un nombre diferente, por ejemplo: Planificación Familiar, Salud Reproductiva, Mortalidad Materna, Comité de Medicina Esencial, etc.</t>
  </si>
  <si>
    <t>Sí</t>
  </si>
  <si>
    <t>Hasta el 2009 existia el DAIA, ahora ya no se lleva como un comite. Actualmente se conforman dos equipos (interno y externo)de personas que trabajan en este tema de los dos equipos se discuten todos los procesos, anticonceptivos es solo un tema por revisar</t>
  </si>
  <si>
    <t>entrevistas con miembros del comité</t>
  </si>
  <si>
    <t>Comite Externo = Mesa Materna Interinstitucional e Intersectorial, Comite Interno = Mesa de trabajo de disponibilidad de Medicamentos</t>
  </si>
  <si>
    <t>Marketing social (por ejemplo: PSI, DKT, SFH, etc.)</t>
  </si>
  <si>
    <t>Comite Externo = Si esta representada por PASMO El Salvador</t>
  </si>
  <si>
    <t>ONG
(por ejemplo: prestación de servicios, abogacía, filial de Planificación Familiar, filial de Marie Stopes, organizaciones religiosas, etc.)</t>
  </si>
  <si>
    <t>Comite Externo = Si por PROFAMILIA</t>
  </si>
  <si>
    <t>Sector comercial
(por ejemplo: mayoristas, distribuidores, asociaciones de farmacias, fabricantes, etc.)</t>
  </si>
  <si>
    <t>En ambas mesas UNFPA es el organismo que participa</t>
  </si>
  <si>
    <t>Ministerio de Salud
(por ejemplo: logística, salud reproductiva, planificación familiar, salud maternoinfantil, VIH / SIDA, unidades de farmacia, etc.)</t>
  </si>
  <si>
    <t>Participa en ambas mesas de trabajo. 
En el Comite Interno Asiste la Jefatura del departamento de Atencion a la Mujer, La Ninez y Adolescencia. 
En el Comite Externo Asiste la Doctora Esmeralda Miranda solamente</t>
  </si>
  <si>
    <t>Otros 
(por ejemplo: socios)</t>
  </si>
  <si>
    <t>Comite Externo Asiste representante del Instituo Salvadoreno del Seguro Social (ISSS)</t>
  </si>
  <si>
    <t>6 o más veces</t>
  </si>
  <si>
    <t>Comite Externo Reuniones Mensuales. 
Comite Interno Reuniones Semanal
Revisar amplia variedad de temas, sin ser especificos en la disponibilidad o planes de abastecimientos de proyectos y medicamentos anticonceptivos</t>
  </si>
  <si>
    <t xml:space="preserve">¿El comité ha desarrollado o iniciado el desarrollo de políticas, procedimientos y/o planes de acción en el último año?         </t>
  </si>
  <si>
    <t>¿Hay algún ''campeón'' de DAIA (disponibilidad asegurada de insumos anticonceptivos)?
Alguien que constantemente plantea y aboga por los suministros anticonceptivos</t>
  </si>
  <si>
    <t>MINSAL</t>
  </si>
  <si>
    <t>Jefatura del departamento de Atencion a la Mujer, La Ninez y Adolescencia</t>
  </si>
  <si>
    <t>entrevistas con informantes clave</t>
  </si>
  <si>
    <t>Enero</t>
  </si>
  <si>
    <t>Diciembre</t>
  </si>
  <si>
    <t>Presupuesto del Fondo de Gobierno local</t>
  </si>
  <si>
    <t>plan anual de salud del gobierno</t>
  </si>
  <si>
    <t>¿Cuál fue el valor en dólares estimado de los anticonceptivos que tenía que obtener el sector público* durante el año fiscal más reciente?
(en USD)
*Esto puede incluir casos en los que el ministerio proporciona anticonceptivos para ONGs o marketing social.                                                                                                                                           Esta información nos permitirá comparar las necesidades de adquisición con la información de gastos recogida más adelante en la encuesta.</t>
  </si>
  <si>
    <t>Canal de información</t>
  </si>
  <si>
    <t>MINSAL - Atencon a la mujer, Unidad de Abastecimiento, Direcciones regionales de Salud y algunos Hospitales</t>
  </si>
  <si>
    <t>anualmente</t>
  </si>
  <si>
    <t>plan o procedimientos formales para actualizar los pronósticos anualmente</t>
  </si>
  <si>
    <t xml:space="preserve">Sistema Nacional de Abastecimiento, Modulo de Estimación de Necesidades </t>
  </si>
  <si>
    <t>Levonorgestrel/Etinil Estradiol 150/30 mcg +Fe 75mg</t>
  </si>
  <si>
    <t>Levonorgestrel/Etinil Estradiol 150/30 mcg [Microgynon, Seasonale, Levora, Jolessa]</t>
  </si>
  <si>
    <t>Acetato de Depomedroxiprogesterona 104mg/0.65mL subcutanea [Depo Sub-Q Provera] [Sayana Press]</t>
  </si>
  <si>
    <t>Acetato de Depomedroxiprogesterona 150 mg Intramuscular [DepoProvera]</t>
  </si>
  <si>
    <t>Levonorgestrel 75mg/varilla, 2 implantes de varilla [Jadelle, Sino-Implant (II)/Levoplant]</t>
  </si>
  <si>
    <t>Dispositivos intrauterinos de cobre (por ejemplo, Optima Copper T)</t>
  </si>
  <si>
    <t>Dispositivos intrauterinos que liberan hormonas (por ejemplo levonorgestrel-liberando [Mirena])</t>
  </si>
  <si>
    <t>Métodos de concienciación basados en calendarios (por ejemplo, El Collar del Ciclo)</t>
  </si>
  <si>
    <t xml:space="preserve">¿Existe una línea presupuestaria del gobierno específicamente para la adquisición de anticonceptivos?  
Por favor, seleccione la opción del menú desplegable. </t>
  </si>
  <si>
    <t>Existe un rubro señalado pero no se define como un presupuesto especifico del total del presupuesto general</t>
  </si>
  <si>
    <t>entrevistas con directores de programas de planificación familiar</t>
  </si>
  <si>
    <t>Por favor, rellene las siguientes preguntas sobre las asignaciones gubernamentales para la adquisición de anticonceptivos.
Los fondos asignados son aquellos originalmente designados para anticonceptivos, independientemente de que se hayan gastado o no en anticonceptivos.</t>
  </si>
  <si>
    <t xml:space="preserve">¿Se asignaron fondos gubernamentales (es decir, se comprometieron) para la adquisición de anticonceptivos en el último año fiscal completo? (AF '16-'17)? 
Esta pregunta se refiere a los fondos que se planean gastar en anticonceptivos, independientemente de que se hayan gastado o no.
(Los fondos gubernamentales incluyen fondos generados internamente, fondos colectivos, créditos o préstamos del Banco Mundial u otros fondos que los donantes dieron al gobierno para su uso) </t>
  </si>
  <si>
    <t>Del plan de Salud Medica del 2016 y 2017 se define un fondo comun del cual se incluye el presupuesto para Disponibilidad de Anticonceptivos</t>
  </si>
  <si>
    <t>Entrevistas de informantes clave con la unidad de adquisiciones y logística</t>
  </si>
  <si>
    <t>Cantidad asignada 
(en USD)</t>
  </si>
  <si>
    <t xml:space="preserve">Periodo de tiempo
(mm/aa-mm/aa)
</t>
  </si>
  <si>
    <t>Fuente de información  
(por ejemplo: Registros del ministerio)</t>
  </si>
  <si>
    <t>Fondos generados internamente asignados para la adquisición de anticonceptivos</t>
  </si>
  <si>
    <t>01/2016 - 12/2016</t>
  </si>
  <si>
    <t>Presupuesto de MINSAL compra de medicamentos</t>
  </si>
  <si>
    <t>Brindado de sus propios controles por la Dra Esmeralda Miranda con quien se llevo acabo la entrevista</t>
  </si>
  <si>
    <t>Total de todos los demás fondos gubernamentales asignados para la adquisición de anticonceptivos.
(Por ejemplo, estos otros fondos del gobierno podrían incluir fondos colectivos, créditos o préstamos del Banco Mundial y otros donantes de fondos que se otorgan al gobierno [por ejemplo, apoyo presupuestario directo])</t>
  </si>
  <si>
    <t>Entrevista</t>
  </si>
  <si>
    <t>No existen donantes definidos para apoyar en la compra de anticonceptivos, todos son compras locales del presupesto de nacion</t>
  </si>
  <si>
    <t>TOTAL de los fondos gubernamentales asignados para la adquisición de anticonceptivos
Esto se calculará automáticamente.  (Sumará a &amp; b arriba.)</t>
  </si>
  <si>
    <t>Por favor, rellene las siguientes preguntas para indicar el gasto gubernamental en adquisiciones de anticonceptivos, por fuente, durante el año fiscal más reciente.
Esto es cuánto se gastó en la adquisición de anticonceptivos (no lo que se asignó). ¿Cuánto de este gasto fue proporcionado por cada fuente?</t>
  </si>
  <si>
    <t>*¿Se gastaron fondos gubernamentales en adquisiciones de anticonceptivos durante el año fiscal más reciente?* 
(Los fondos gubernamentales incluyen fondos generados internamente, fondos colectivos, créditos o préstamos del Banco Mundial y otros fondos donados al gobierno para su uso) 
*(Esto puede incluir casos en los que el Ministerio financió el suministro de anticonceptivos para las ONGs o el marketing social.)</t>
  </si>
  <si>
    <t>presupuestos del gobierno</t>
  </si>
  <si>
    <t>¿Fue ésta una fuente?
(S/N)</t>
  </si>
  <si>
    <t>Cantidad gastada
(en USD)</t>
  </si>
  <si>
    <t xml:space="preserve">Periodo de tiempo (mm/aa-mm/aa)
</t>
  </si>
  <si>
    <t>Fondos generados internamente gastados en adquisiciones de anticonceptivos</t>
  </si>
  <si>
    <t>i. Especifique las fuentes de los fondos gastados generados internamente (por ejemplo, de impuestos)</t>
  </si>
  <si>
    <t>Presupuesto de Nacion, FONDOS GOES</t>
  </si>
  <si>
    <t>Total de todos los demás fondos gubernamentales gastados en adquisiciones de anticonceptivos. (Por ejemplo, estos otros fondos gubernamentales podrían incluir fondos colectivos, créditos o préstamos del Banco Mundial y otros fondos donados al gobierno [por ejemplo, apoyo presupuestario directo])</t>
  </si>
  <si>
    <t>No se puede definir el origen definitivo de los fondos asignados para los programas del Ministerio de Salud ya que estos son proveidos por el Ministerio de Hacienda directamente</t>
  </si>
  <si>
    <t>i. Especifique las fuentes de otros fondos gastados por el gobierno (por ejemplo: fondos colectivos o donantes específicos)</t>
  </si>
  <si>
    <t>TOTAL de los fondos públicos gastados en la adquisición de anticonceptivos                          Esto se calculará automáticamente. (Sumará a &amp; b arriba).</t>
  </si>
  <si>
    <t xml:space="preserve">Por favor, rellene la siguiente tabla para indicar subsidios y donaciones en especie* para/de anticonceptivos durante el año fiscal más reciente.
El periodo de tiempo debe ser el mismo para todas las fuentes de financiación.
*Esto puede incluir casos en los que los donantes proporcionaron productos al Ministerio para las ONGs o el marketing social.
</t>
  </si>
  <si>
    <t>En especie</t>
  </si>
  <si>
    <t>324,300 doses of injectables and 340,560 cycles of combined oral contraceptives from UNFPA</t>
  </si>
  <si>
    <t>Valor TOTAL de las donaciones en especie y subsidios gastados para la adquisición de anticonceptivos
Esto se calculará automáticamente.  (Sumará a-e arriba.)</t>
  </si>
  <si>
    <t>Participación del gobierno en los fondos destinados a la adquisición de anticonceptivos para el sector público - 
Del total gastado en anticonceptivos por el sector público durante el último año fiscal completo (incluidos los fondos gubernamentales y de donantes), ¿qué porcentaje estaba cubierto por fondos gubernamentales (incluidos fondos generados internamente, fondos colectivos, créditos o préstamos del Banco Mundial y otros fondos dados al gobierno)?</t>
  </si>
  <si>
    <t>Participación generada internamente de los fondos gubernamentales gastados en adquisiciones de anticonceptivos para el sector público - 
Del total de los fondos gubernamentales gastados en anticonceptivos por el sector público durante el año fiscal más reciente, ¿qué porcentaje estaba cubierto por los fondos generados internamente por el gobierno?</t>
  </si>
  <si>
    <t>Total de gastos en anticonceptivos del sector público como porcentaje de la cantidad que se necesitaba adquirir -
Del valor previsto de los anticonceptivos necesarios para el sector público durante el año fiscal más reciente, ¿qué porcentaje fue proporcionado por cualquier fuente (ya sea gobierno o donante)?</t>
  </si>
  <si>
    <t>El gobierno (por ejemplo Tienda Médica Central o Almacén Central / Unidad de logística del Ministerio de Salud / Unidad de adquisiciones del Ministerio de Salud)</t>
  </si>
  <si>
    <t>Unidad de Abastecimientos y Unidad de Adquisiciones y Compras Institucionales (UACI)</t>
  </si>
  <si>
    <t>Unidad de Abastecimientos y Unidad de Adquisiciones Institucional (UASI)</t>
  </si>
  <si>
    <t>Las preguntas anteriores fueron acerca del año fiscal más reciente. Esta pregunta se refiere al año fiscal actual.</t>
  </si>
  <si>
    <t xml:space="preserve">Fuente
</t>
  </si>
  <si>
    <t>entrevistas con funcionarios gubernamentales encargados de financiar</t>
  </si>
  <si>
    <t>Píldoras Anticonceptivas Orales Combinadas (por ejemplo, Levonorgestrel/Etinil Estradiol 150/30 mcg +Fe 75mg, Levonorgestrel/Etinil Estradiol 150/30 mcg [Microgynon, Seasonale, Levora, Jolessa], drospirenona/Etinil Estradiol 3mg/20mcg [Yaz], Acetato de Noretindrona/Etinil Estradiol [Loestrin, Junel])</t>
  </si>
  <si>
    <t>Entrevista con los funcionarios encargados de cada suministro.
En el Sector Comercial se cuenta con PROFAMILIA
En el Sector Publico MINSAL</t>
  </si>
  <si>
    <t>Píldoras Anticonceptivas Orales Sólo Con Progestágeno (por ejemplo, Levonorgestrel 30 mcg [Norgeston], Noretindrona 35mg [Micronor, Camila, Errin], Desogestrel 75mcg [Cerazette, Aizea], Diacetato de Etinodiol [Femulen])</t>
  </si>
  <si>
    <t xml:space="preserve">Anticonceptivos inyectables (por ejemplo, Acetato de Depomedroxiprogesterona 104mg/0.65mL subcutaneo [Depo Sub-Q Provera], Acetato de Depomedroxiprogesterona 150 mg Intramuscular [DepoProvera], Enantato de Noretindrona [Noristerat], Sayana Press) </t>
  </si>
  <si>
    <t>Implantes Anticonceptivos (por ejemplo, Levonorgestrel 75mg [Jadelle, Sino-Implant (II)/Levoplant], Etonogestrel 68mg [Nexplanon])</t>
  </si>
  <si>
    <t>Dispositivos intrauterinos (por ejemplo, de cobre [Optima Copper T], levonorgestrel-liberando [Mirena])</t>
  </si>
  <si>
    <t>Píldoras anticonceptivas de emergencia (por ejemplo, levonorgestrel 0.75mg, levonorgestrel 1.5mg) [Postinor]</t>
  </si>
  <si>
    <t>Método permanente de acción prolongada para varones (vasectomia)</t>
  </si>
  <si>
    <t>Método permanente de acción prolongada para mujeres (ligadura de trompas)</t>
  </si>
  <si>
    <t>Parches Anticonceptivos (por ejemplo, Norelgestromina/Etinil Estradiol 150/35mcg [Xulane, Evra])</t>
  </si>
  <si>
    <t>Anillos anticonceptivos vaginales (por ejemplo, Etonogestrel/Etinil Estradiol 120/15mcg [NuvaRing], progesterona-liberando [Progering])</t>
  </si>
  <si>
    <t>Métodos de Concienciación Basados en Calendarios (por ejemplo, El Collar del Ciclo)</t>
  </si>
  <si>
    <t>Otros métodos anticonceptivos
(Proporcione el nombre de cualquier otro anticonceptivo ofrecido en los siguientes espacios y luego seleccione de los menús desplegables para cada sector)</t>
  </si>
  <si>
    <t>Metodo MELA</t>
  </si>
  <si>
    <t>Temperatura VASAL</t>
  </si>
  <si>
    <t>MELA = Lactancia Materna Exclusiva</t>
  </si>
  <si>
    <t>¿Existe una estrategia de DAIA o de disponibilidad asegurada de insumos de salud reproductiva o una estrategia para aumentar el acceso a los anticonceptivos explícitamente detallado en cualquier otra estrategia del país?</t>
  </si>
  <si>
    <t>Ampliar la Cobertura como distribucion comunitaria de anticonceptivos que se llava acabo por los equipos comunitarios y promotores de salud puerta a puerta. Plan 2016-2020</t>
  </si>
  <si>
    <t>entrevistas con oficiales gubernamentales</t>
  </si>
  <si>
    <t>Documentos oficiales de la organización gubernamental que coordina el programa nacional de PF</t>
  </si>
  <si>
    <t>Distribucion Comunicataria</t>
  </si>
  <si>
    <t>Plan estrategico para la reduccion de la morbimortalidad materna e infantil - buscar internet</t>
  </si>
  <si>
    <t>Los productos anticonceptivos de apoyo a los planes sexuales estan libres de aranceles de impuestos de importacion</t>
  </si>
  <si>
    <t>documentos oficiales de política financiera para anticonceptivos</t>
  </si>
  <si>
    <t>¿Existen políticas que obstaculicen la capacidad del sector privado (sector comercial, ONG o marketing social) para proporcionar métodos anticonceptivos? Por ejemplo: controles de precios, limitaciones de distribución, impuestos/derechos, prohibiciones publicitarias, etc.</t>
  </si>
  <si>
    <t>Las politicas para la proporcion de metodos anticonceptivos son proveidas por un solo organismo la Direcion Nacional de Medicamentos. Se cumplen sus requisitos y se puede proceder</t>
  </si>
  <si>
    <t>documentos de políticas gubernamentales y registros de proyectos</t>
  </si>
  <si>
    <t>documentos legales y reglamentarios y acuerdos relacionados con la prestación de servicios de PF</t>
  </si>
  <si>
    <t>¿Existen políticas que permitan al sector privado (sector comercial, ONG o marketing social) proporcionar métodos anticonceptivos? (Por ejemplo: reforma de políticas, fomento de alianzas público-privadas, redes de proveedores y franquicias, acreditación, formación y educación continua para proveedores del sector privado; y mecanismos de financiamiento, tales como marketing social, vales, incentivos o el gobierno contratando la entrega de servicios a el sector privado).</t>
  </si>
  <si>
    <t>El sector privado puede vender abiertamente a cualquier persona (sin receta médica) bajo las reglas de DNM (es decir, estar registrado y autorizado por esta entidad y vender sin exceder un precio público máximo).</t>
  </si>
  <si>
    <t>el sector privado debe de cumplir requisitos como organizaciones formalizadas, presentacion de permisos de operacion y balances fiscales para optar por los permisos de DNM respecto a cada uno de los medicamentos a distribuir comercialmente</t>
  </si>
  <si>
    <t>Los metodos anticonceptivos deberan de cumplir las reglas propuestas por la Direccion Nacional de Medicamentos para poder proceder con la promocion de los productos anticonceptivos a nivel nacional</t>
  </si>
  <si>
    <t>Seleccione el proveedor del nivel más bajo al que se le permite vender o dispensar el método en el sector público</t>
  </si>
  <si>
    <t>Seleccione el proveedor del nivel más bajo al que se le permite vender o dispensar el método en el sector privado</t>
  </si>
  <si>
    <t>documentos de políticas</t>
  </si>
  <si>
    <t>Partera auxiliar de enfermería</t>
  </si>
  <si>
    <t>Oficial clínico</t>
  </si>
  <si>
    <t xml:space="preserve">Inyectables (por ejemplo, Acetato de Depomedroxiprogesterona 104mg/0.65mL subcutaneo [Depo Sub-Q Provera], Acetato de Depomedroxiprogesterona 150 mg Intramuscular [DepoProvera], Enantato de Noretindrona [Noristerat], Sayana Press) </t>
  </si>
  <si>
    <t>Trabajador de salud de la comunidad (o equivalente)</t>
  </si>
  <si>
    <t>Médico</t>
  </si>
  <si>
    <t>Dispositivos Intrauterinos (por ejemplo, de cobre [Optima Copper T], Levonorgestrel-liberando [Mirena])</t>
  </si>
  <si>
    <t>Píldoras anticonceptivas de emergencia (por ejemplo, Levonorgestrel 0.75mg, Levonorgestrel 1.5mg) [Postinor]</t>
  </si>
  <si>
    <t>Método permanente de acción prolongada para varones (vasectomía)</t>
  </si>
  <si>
    <t>No aplica</t>
  </si>
  <si>
    <t>Otros métodos anticonceptivos - especifique
(Por favor, indique el nombre de los otros anticonceptivos que se ofrecen y el grupo de nivel más bajo que los puede proporcionar, por sector).</t>
  </si>
  <si>
    <t>entrevistas con directores de programas de PF y/o proveedores</t>
  </si>
  <si>
    <t>¿El país tiene otras barreras políticas que no impiden directamente a una subpoblación acceder a la planificación familiar pero tienen un efecto secundario al dificultar que la subpoblación tenga acceso a servicios eficaces de planificación familiar? (Por ejemplo, los jóvenes del país prefieren utilizar las tiendas minoristas, pero los establecimientos minoristas del país no pueden vender anticonceptivos, limitando el acceso de los jóvenes a los anticonceptivos)</t>
  </si>
  <si>
    <t>revisión de documento de políticas</t>
  </si>
  <si>
    <t>No se cobra tarifa por planificacion familiar en el sector publico</t>
  </si>
  <si>
    <t xml:space="preserve">sistema de información sanitaria </t>
  </si>
  <si>
    <t>No datos disponibles</t>
  </si>
  <si>
    <t>Entrevistas de informantes clave con personal de la unidad de adquisiciones/logística</t>
  </si>
  <si>
    <t>Píldoras Anticonceptivas Orales Combinadas (por ejemplo, Levonorgestrel/Etinil Estradiol 150/30 mcg +Fe 75mg, Levonorgestrel/Etinil Estradiol 150/30 mcg [Microgynon, Seasonale, Levora, Jolessa], drosperinona/Etinil Estradiol 3mg/20mcg [Yaz], Acetato de Noretindrona/Etinil Estradiol [Loestrin, Junel])</t>
  </si>
  <si>
    <t>Control de la lista de medicamentos esta en poder de la unidad de Atencion Integral de la Mujer, Ninez y Adolescentes</t>
  </si>
  <si>
    <t>Dispositivos Intrauterinos de Cobre (por ejemplo, Optima Copper T)</t>
  </si>
  <si>
    <t>Píldoras anticonceptivas de emergencia (por ejemplo, levonorgestrel 0.75mg, levonorgestrel 1.5mg)</t>
  </si>
  <si>
    <t>Anillos anticonceptivos vaginales (por ejemplo, Etonogestrel/ Etinil Estradiol 120/15mcg [NuvaRing], progesterona-liberando [Progering])</t>
  </si>
  <si>
    <t>Listado Oficial de Medicamentos</t>
  </si>
  <si>
    <t>documentos gubernamentales</t>
  </si>
  <si>
    <t xml:space="preserve">Por favor, proporcione las tasas de desabastecimiento de los productos anticonceptivos para el período comprendido entre finales de agosto de 2016 y finales de agosto de 2017 para los niveles de puntos de prestación de servicio y central de las siguientes categorías de productos.
Para un método que contenga varios productos enumerados en las filas debajo de él, sólo rellene los recuadros de cada producto ofrecido bajo ese método.
(Si no se pretende ofrecer un método en las instalaciones del sector público o no se dispone de datos para ese nivel y/o producto, por favor, indique que el desabastecimiento no aplica (escriba "n/a").
</t>
  </si>
  <si>
    <t xml:space="preserve">a.  Nivel de Punto de Prestación de Servicio (SDP) (es decir, instalaciones de salud del sector público)
(A nivel agregado, este es el porcentaje de todas las observaciones de los productos en todos los SDPs que se agotaron durante el año)
</t>
  </si>
  <si>
    <t xml:space="preserve">Sistema de Información de Gestión Logística (SIGL)/órdenes de requisición/informes rutinarios de logística
</t>
  </si>
  <si>
    <t>Tasa anual de desabastecimiento a nivel central
Se calcula automáticamente dividiendo la columna H entre la columna I</t>
  </si>
  <si>
    <t>Tasa de desabastecimiento anual de SDPs
Se calcula automáticamente dividiendo la columna K entre la columna L</t>
  </si>
  <si>
    <t>El numero de observaciones corresponden a cada mes verificado en el sistema logistico de suministros</t>
  </si>
  <si>
    <t>Otras píldoras anticonceptivas orales combinadas                                         
(no incluido para el cálculo agregado)                                      Especifique:</t>
  </si>
  <si>
    <t>Píldoras anticonceptivas orales sólo de progestina (Levonorgestrel 30 mcg [Norgeston])</t>
  </si>
  <si>
    <t>No posee registros</t>
  </si>
  <si>
    <t>Acetato de Depomedroxiprogesterona 104mg/0.65mL subcutaneo [Depo Sub-Q Provera]</t>
  </si>
  <si>
    <t>Enantato de Noretindrona [Noristerat]</t>
  </si>
  <si>
    <t>No se tenia incluido en el LIME en el año 2016</t>
  </si>
  <si>
    <t>Etonogestrel 68mg/varilla, 1 implante de varilla [Nexplanon])</t>
  </si>
  <si>
    <t>Dispositivos intrauterinos de cobre (por ejemplo Optima Copper T)</t>
  </si>
  <si>
    <t xml:space="preserve">No se posee registros </t>
  </si>
  <si>
    <t>Medicamentos incluidos hace corto tiempo dentro del Listado Institucional de Medicamentos Esenciales, y se encuentra en gestion su inclusion en los Sistemas de información</t>
  </si>
  <si>
    <t xml:space="preserve">Tasa total de desabastecimiento para todos los productos
Esto se calculará automáticamente. (Sumará H e I y dividirá H entre I, y sumará K y L y dividirá entre L)
</t>
  </si>
  <si>
    <t xml:space="preserve">Por favor, escriba cualquier comentario general sobre los retos y/o los éxitos sobre la disponibilidad asegurada de insumos anticonceptivas en su país.
</t>
  </si>
  <si>
    <t>DIRECCION NACIONAL DE MEDICAMENTOS (DNM)</t>
  </si>
  <si>
    <t>Las politicas de control de calidad de los productos farmaceuticos estan mostradas en la pagina web del DNM www.medicamentos.gov.sv</t>
  </si>
  <si>
    <t>documentos de políticas de la NRA</t>
  </si>
  <si>
    <t>revision de documento de control de calidad</t>
  </si>
  <si>
    <t>documentos de la NRA</t>
  </si>
  <si>
    <t>No sé</t>
  </si>
  <si>
    <t>revisión de datos de evaluación y/o resultados</t>
  </si>
  <si>
    <t>Encuesta Nacional de Salud llamada ENS, anterioremente llamada FESAL</t>
  </si>
  <si>
    <t>¿Qué fabricantes del sector privado están registrados en el país?
(Excluya productos pre-elegibles por la OMS. Puede adjuntar una lista si está disponible.)</t>
  </si>
  <si>
    <t xml:space="preserve">No hay fabricantes locales registrados para estos productos según la página web DNM solo hay distribuidores. </t>
  </si>
  <si>
    <t>revisiones legales o regulatorias</t>
  </si>
  <si>
    <t>¿Se ha establecido o concertado alguna colaboración público/privada durante el último año con el propósito de ampliar la provisión de servicios de salud por parte del sector privado, incluidos los productos y servicios de planificación familiar? Ejemplo: contratación de servicios de planificación familiar a proveedores privados por parte del gobierno; desarrollo de un programa de vales donde el gobierno distribuye vales que pueden ser utilizados para servicios de planificación familiar por proveedores privados; investigación conjunta público-privada sobre nuevas tecnologías anticonceptivas o mecanismos de prestación de servicios.</t>
  </si>
  <si>
    <t>No existe informacion relacionada coordinada entre sector publico y el sector privado ya que ambos trabajan de formas independientes</t>
  </si>
  <si>
    <t>Family planning task force and Family Planning Logistics Technical Working Group</t>
  </si>
  <si>
    <t>DKT</t>
  </si>
  <si>
    <t>GHSC-PSM, AIDSfree, CIRHT, Family Guidance Association of Ethiopia, Marie Stopes International Ethiopia, Pathfinder, Engender Health, Ipas, Population Council, Family Health International, Consortium of Reproductive Health Association Ethiopia (CORHA)</t>
  </si>
  <si>
    <t>USAID, DFID</t>
  </si>
  <si>
    <t>Pharmaceuticals Medicals and Equipment Directorate (PMED), Family Planning Team</t>
  </si>
  <si>
    <t>Pharmaceutical Fund and Supply Agency (PFSA)</t>
  </si>
  <si>
    <t>JHIPIEGO/ACCESS</t>
  </si>
  <si>
    <t>Coordinates quantification and supply planning, discusses stock status and procurement reports, develops joint plans of action, investigates stock imbalances and takes remedial actions</t>
  </si>
  <si>
    <t>FMOH</t>
  </si>
  <si>
    <t>Family planning Case team coordinator</t>
  </si>
  <si>
    <t xml:space="preserve">PFSA with Technical Support from Logistic partner </t>
  </si>
  <si>
    <t>July 2016- June 2017</t>
  </si>
  <si>
    <t>Ministry record, letter of fund transfer</t>
  </si>
  <si>
    <t>Procurment records</t>
  </si>
  <si>
    <t>July 2016 - June 2017</t>
  </si>
  <si>
    <t xml:space="preserve">The fund is allocated from the Fiscal Year Budget allocation of the government. There are multiple sources for internally generated funds.
</t>
  </si>
  <si>
    <t>SDG pull fund</t>
  </si>
  <si>
    <t>Male condoms (44,964,000), Female condoms (1,241,000), 1-rod implants (80,064)</t>
  </si>
  <si>
    <t>UNFPA:  Female condoms (100,000), IUDs (1,144), Implants (256,200)</t>
  </si>
  <si>
    <t>Cash</t>
  </si>
  <si>
    <t>CIF</t>
  </si>
  <si>
    <t xml:space="preserve">Comments:Although a 14% deficit was reflected, the country did not experience any shortage. This may be attributed to the issue data we used as a proxy indictor of consumption, which might contribute a bit to some higher quantified costs.
</t>
  </si>
  <si>
    <t>Pharmaceuticals Fund and Supply Agency (PFSA)</t>
  </si>
  <si>
    <t>The Government uses CIFF fund for procuring two road Implant (Jadell)</t>
  </si>
  <si>
    <t>Government internaly generated fund</t>
  </si>
  <si>
    <t>The most common source of contraceptive for majority of women in Ethiopia is public sector. Despite injectable is the most popular contraceptives, its method mix share is getting declined from year to yeaar due to the tendency of clients shift to long term method. The reason for shifting to long term family planning methods from injectable is because of a growing public awareness and government’s recent initiatives for making long acting family planning insertion services are closer to the community – which are offered through trained health extension workers who are providing services at the last miles of the service delivery points.
For female condoms, despite its availability in the public sector, no one would like to use female condom as a family planning method. It is not recorded in the RRF properly. Demand for female condom is almost zero.</t>
  </si>
  <si>
    <t>The costed implementation plan for family planning is developed to ensure that the government of Ethiopia pledged to its commitment of increasing choice and access to a wide range of contraceptives</t>
  </si>
  <si>
    <t>Costed implementation plan for family planning in Ethiopia</t>
  </si>
  <si>
    <t>2016 -2020</t>
  </si>
  <si>
    <t>There is public private partnership guideline/policy that ensures the ability of private sectors to provide contraceptives.</t>
  </si>
  <si>
    <t xml:space="preserve">There is guidelines and regulations on the minimum requirement to offer the methods. And the Guideline, suggests the required training packages for community health workers for allowing them provide the methods depending on the skill required for administering a particular method </t>
  </si>
  <si>
    <t>They are all provided with additional skill building training</t>
  </si>
  <si>
    <t>IUD insertion started as a pilot with level 4 health extension worker and promising finding is documented for scale up</t>
  </si>
  <si>
    <t>National Essential Medicine List, Fifth Edition</t>
  </si>
  <si>
    <t xml:space="preserve">The EML is prepared with financial support from the World Health Organization (WHO) and the European Union through EU/ACP/WHO.  The list is prepared in accordance with the Ethiopian drug policy, where the list includes medicines that are required for prevention, diagnosis, treatment, mitigation and rehabilitation of diseases affecting the majority of Ethiopian people. </t>
  </si>
  <si>
    <t>Ethiopia has made commitment in all dimensions namely, Objective, Policy &amp; Political, Financial, Program &amp; Service Delivery</t>
  </si>
  <si>
    <r>
      <t xml:space="preserve">Levonorgestrel/Ethinyl Estradiol 150/30 mcg +Fe 75mg </t>
    </r>
    <r>
      <rPr>
        <sz val="10"/>
        <rFont val="Arial"/>
        <family val="2"/>
      </rPr>
      <t>[Microgynon]</t>
    </r>
  </si>
  <si>
    <t>In general contraceptive availability in Ethiopia is increasing over time, making stock out remain less than 5% for popular contraceptives, and CPR is also growing continually from its lower level of 8% in 2000 to 36% in 2016. However, in Emerging regions, where majority of facilities are far-to-reach, contraceptive availability remains relatively low. The health center to  health post resupply linkage is not to the desired level of strength; for this reason, there are some challenges in ensuring a continues availability of contraceptives at health post level</t>
  </si>
  <si>
    <t>Food, Medicine and Health care Administration and Control Authority of Ethiopia (FMHACA)</t>
  </si>
  <si>
    <t xml:space="preserve">The preference depends on the donor requirement. When the procurement is from USAID or UNFPA funding, preference is given for WHO prequalified manufacturers. If the funding is from the government budget, only the country regulatory requirement is mandatory. </t>
  </si>
  <si>
    <t xml:space="preserve">o  FMHACA (Food Medicine Healthcare Administration and Control Authority) is responsible for registering the private sector
o  Regional Health Bureaus, Woreda Health Offices, or health facilities are responsible for receiving reports from the private sector </t>
  </si>
  <si>
    <t xml:space="preserve">GHANA </t>
  </si>
  <si>
    <t>Inter Agency Contraceptive Committee on Contraceptive Security</t>
  </si>
  <si>
    <t>PSI,DKT,SFH</t>
  </si>
  <si>
    <t>Planned Parenthood Association, Marie Stopes International, Muslim Family Counselling, Catholic Relief Services, Willows International, 3RM Consortium</t>
  </si>
  <si>
    <t>Manufacturers are invited for presentation as and when needed. For example, before the introduction of Implanon NXT, there was a presentation by MSD.</t>
  </si>
  <si>
    <t>USAID,DFID</t>
  </si>
  <si>
    <t xml:space="preserve">National Aids Control Program (Ghana Health Service), Procurement and Supply Directorate of the Ministry of Health, Office of the Chief Pharmacist, Family Health Division (Ghana Heath Service), </t>
  </si>
  <si>
    <t xml:space="preserve">National Population Council </t>
  </si>
  <si>
    <t>The Inter-Agency Coordinating Committee for Contraceptive Security (ICC/CS) coordinates and oversees the implementation of CS activities.</t>
  </si>
  <si>
    <t>Director, Family Health Division</t>
  </si>
  <si>
    <t>2017 CPT Funding gap</t>
  </si>
  <si>
    <r>
      <t xml:space="preserve">What was the estimated dollar value of contraceptives needed to be procured for the public sector* for the most recent complete fiscal year? 
(in USD)
</t>
    </r>
    <r>
      <rPr>
        <sz val="10"/>
        <rFont val="Arial"/>
        <family val="2"/>
      </rPr>
      <t>*This can include cases where the ministry provides contraceptives for NGOs or social marketing.
This information will allow us to compare procurement needs with the expenditure information collected later in the survey.</t>
    </r>
  </si>
  <si>
    <t>Ghana Health Service , Planned Parenthood Association, Marie Stopes International, GHSC-PSM, National Aids Control Programme, Ghana Aids Commisision, Population Services International, National Population Council</t>
  </si>
  <si>
    <r>
      <t xml:space="preserve">Levonorgestrel/Ethinyl Estradiol 150/30 mcg +Fe 75mg </t>
    </r>
    <r>
      <rPr>
        <sz val="11"/>
        <color theme="1"/>
        <rFont val="Arial"/>
        <family val="2"/>
      </rPr>
      <t xml:space="preserve">[Microgynon] </t>
    </r>
  </si>
  <si>
    <r>
      <t xml:space="preserve">Is there a government budget line item specifically for the procurement of contraceptives?  
</t>
    </r>
    <r>
      <rPr>
        <sz val="10"/>
        <rFont val="Arial"/>
        <family val="2"/>
      </rPr>
      <t>Please select from the dropdown list</t>
    </r>
    <r>
      <rPr>
        <sz val="12"/>
        <rFont val="Arial"/>
        <family val="2"/>
      </rPr>
      <t>.</t>
    </r>
  </si>
  <si>
    <t>Injectables (714,000 doses); progestin only pills (48,240 cycles); oral contraceptives (243,360 cycles); implants (94,320); Standard Days Method beads (40,000)</t>
  </si>
  <si>
    <t>UNFPA donations: IUDs (11,500); implants (141,536); injectables (71,000 doses); oral contraceptives (828,720 cycles); emergency oral contraceptives (190,320 doses)</t>
  </si>
  <si>
    <t>Other (WAHO)</t>
  </si>
  <si>
    <t>$815,056.02 was committed but all commodities bought with this funding would arrive in 2018</t>
  </si>
  <si>
    <t xml:space="preserve">Comments: Expected funding was delayed, including from WAHO. 
</t>
  </si>
  <si>
    <t>Mirena is offered in the Private Health Facilities</t>
  </si>
  <si>
    <t>The Family Planning Costed Implementation Plan is the blue-pring document guiding the implementation of all Family Planning Programs in country from 2016-2020.</t>
  </si>
  <si>
    <t>Ghana Family Planning Costed Implementation Plan</t>
  </si>
  <si>
    <t>Partners report to the Family Health Division every quarter on the extent to which they are adhering to the Costed Implementation Plan</t>
  </si>
  <si>
    <t>These are import duties, value added tax, levies and excise duties imposed by law.</t>
  </si>
  <si>
    <t xml:space="preserve">Commercial </t>
  </si>
  <si>
    <t>not available</t>
  </si>
  <si>
    <t>taxes and bureaucartic quality testing procedures</t>
  </si>
  <si>
    <t>The Ghana Health Service trains all the Private Sector Providers before they can start any provision of services.</t>
  </si>
  <si>
    <t>Clinical methods are not available over the counter</t>
  </si>
  <si>
    <t>if trained</t>
  </si>
  <si>
    <t>commodity price lists</t>
  </si>
  <si>
    <t>During outreaches, FP services are mostly offered for free</t>
  </si>
  <si>
    <t>2010</t>
  </si>
  <si>
    <t>National Essential Medicines List Ghana</t>
  </si>
  <si>
    <t>Financial, Policy and Political</t>
  </si>
  <si>
    <t>The source of SDP stock data is from selected service delivery points during End Use Verification in August 2017</t>
  </si>
  <si>
    <t>Food and Drugs Authority (FDA)</t>
  </si>
  <si>
    <t xml:space="preserve">Neilsen focuses on specilized market research. Quintiles is into clincial research and partners with local health research insitutions such as the University of Ghana </t>
  </si>
  <si>
    <t>Quintiles and Nielson</t>
  </si>
  <si>
    <t>Fuente de Información Adicional o Alternativa Utilizada
(si aplica)</t>
  </si>
  <si>
    <t>Entrevista con personal del Programa Nacional de Salud Reproductiva</t>
  </si>
  <si>
    <t>Comisión Nacional de Aseguramiento de Anticonceptivos (CNAA)</t>
  </si>
  <si>
    <t>Ministerio de Salud Pública y Asistencia Social -MSPAS-, Ministerio de Finanzas Públicas, Instituto Guatemalteco de Seguridad Social -IGSS-, Asociación Probienestar de la Familia -APROFAM-, Secretaría Presidencial de la Mujer, Asociación Guatemalteca de Mujeres Médicas -AGMM-, Instancia por la Salud y Desarrollo de las Mujeres, Defensoría de la Mujer Indígena -DEMI-.</t>
  </si>
  <si>
    <t xml:space="preserve"> (Organización Panamericana de Mercadeo Social, por sus siglas en inglés)PASMO</t>
  </si>
  <si>
    <t>El Programa Nacional de Salud Reproductiva -PNSR-, se integra con 11 Componentes entre los cuales están: Componente de Planificación Familiar, y el Componente de Logística de métodos anticonceptivos e insumos de salud reproductiva.  El Programa de ITS VIH Sida, al igual que el PNSR, pertenecen al Departamento de Regulación de los Programas de Atención a las Personas -DRPAP-</t>
  </si>
  <si>
    <t>Bodega Central de Medicamentos del MSPAS</t>
  </si>
  <si>
    <t xml:space="preserve">¿Cuántas veces se reunió el comité durante el último año?  </t>
  </si>
  <si>
    <t xml:space="preserve">De conformidad con lo establecido en Reglamento de la Ley de Acceso Universal y Equitativo a la Planificación Familiar y su integración en el Programa Nacional de Salud Reproductiva, se crea la Comisión que tiene como objetivo velar por la disponibilidad de anticonceptivos. Según lo establece el Artículo 20 del Reglamento de la Ley de Acceso Universal y Equitativo a la Planificación Familiar, la Comisión Nacional de Aseguramiento de Anticonceptivos -CNAA- "emitirá las disposiciones internas para la mejor aplicación de este Acuerdo Gubernativo. La CNAA ha considerado necesario organizar e incorporar a los Sub Comités Departamentales. </t>
  </si>
  <si>
    <t>Articulo 20 del reglamento de la ley the acceso universal y equitativo a la planificacion familiar</t>
  </si>
  <si>
    <t>The answer is no, there isn't a champion.  Funding for contraceptives has been secured by legislation</t>
  </si>
  <si>
    <t>Plan Operativo Annual 2016</t>
  </si>
  <si>
    <t>Ministerio de Salud Pública y Asistencia Social - Programa Nacional de Salud Reproductiva</t>
  </si>
  <si>
    <t>trimestral</t>
  </si>
  <si>
    <t xml:space="preserve">La proyección de métodos de planificación familiar del MSPAS  del Programa Nacional de Salud Reproductiva de Guatemala, se realiza aplicando estrategias de Demanda Real histórica,  para 18 meses de existencia disponible en bodega central de medicamentos, así como las rutas críticas del proveedor, financieras, administrativas, entre otras. Se tiene planificado distribuir directamente desde el PNSR a hospitales, para fortalecer el abastecimiento. Asimismo se encuentra en implementación el plan de métodos de larga duración  en coordinación con el Componente de Planificación Familiar, que incluye el implante sub dérmico y T de Cobre. La compra local para Collar del Ciclo, se realizón en el 2017.  Para  realizar compra internacional, de Levonorgestre 0.75 mg o 1.5 mg.,  se tiene la dificultad de la vida útil del producto,  al momento de la recepción en las bodegas del MSPAS, la compra no se ha realizado. </t>
  </si>
  <si>
    <t>Enantato de Noretisterona + Valerato de Estradiol Norigynon</t>
  </si>
  <si>
    <t>Plan de Adquisicion 2016</t>
  </si>
  <si>
    <t>enero a diciembre 2016</t>
  </si>
  <si>
    <t>POA 2016</t>
  </si>
  <si>
    <t>Documentos fisicos y financieros archivados en el Programa Nacional de Salud Reproductiva</t>
  </si>
  <si>
    <t>15% del Impuesto sobre Bebidas Alcohólicas…</t>
  </si>
  <si>
    <t>Ninguno, todos los fondos vienen del 15% de impuestos sobre bebidas alcoholicas</t>
  </si>
  <si>
    <t>Efectivo</t>
  </si>
  <si>
    <t>For 52,600 pieces of contraceptive implants, 3,400,400 doses of injectables, and 12,000 doses of emergency oral contraceptives</t>
  </si>
  <si>
    <t>For 17,280 male condoms, 1,000 IUDs, 3,600 pieces of contraceptive implants, 18,500 doses of injectables, 3,000 cycles of combined oral contraceptives, and 3,600 doses of emergency oral contraceptives.</t>
  </si>
  <si>
    <t>Agente de terceros (por ejemplo UNFPA)</t>
  </si>
  <si>
    <t>Contrato con UNFPA</t>
  </si>
  <si>
    <t xml:space="preserve">Fondo de Población de las Naciones Unidas </t>
  </si>
  <si>
    <t>Es importante identifica las rutas críticas desde la solicitud al proveedor, financiamiento, recepción, gestión de pago y tiempo de vida útil de los productos.</t>
  </si>
  <si>
    <t>Se asignan los recursos de conformidad con la proyección anual contenida en el POA 2017</t>
  </si>
  <si>
    <t>POA 2017</t>
  </si>
  <si>
    <t>}</t>
  </si>
  <si>
    <t xml:space="preserve">Fondos generados internamente </t>
  </si>
  <si>
    <t>Collar del Ciclo -MDF-</t>
  </si>
  <si>
    <t>Anticoncepción Quirúrgica Voluntaria Femenina</t>
  </si>
  <si>
    <t>Anticoncepción Quirúrgica Voluntaria Masculina</t>
  </si>
  <si>
    <t>Estategia Nacional de Planificación Familiar 2015 2020, Acceso Universal a Servicios de Planificación Familiar</t>
  </si>
  <si>
    <t>Estrategia Nacional de Planificación Familiar 2015 2020</t>
  </si>
  <si>
    <t>del 2015 al 2020</t>
  </si>
  <si>
    <t>Answer was No</t>
  </si>
  <si>
    <t>Answer was Don't Know</t>
  </si>
  <si>
    <t>National Reproductive Health Guidelines prohibit nurses or auxiliary nurses to provide surgical contraceptive methods or implants.  This applies for all sectors.</t>
  </si>
  <si>
    <t>Guias Nacionales de Planificacion Familiar</t>
  </si>
  <si>
    <t>Enfermera auxiliar</t>
  </si>
  <si>
    <t>Enfermera</t>
  </si>
  <si>
    <t>Informe Final VI Encuesta Nacional de Salud Materno Infantil -ENSMI- 2014-2015</t>
  </si>
  <si>
    <t>Guias Nacionales de Planificacion Familiar, listado basico de medicamentos</t>
  </si>
  <si>
    <t>Lista Básica de Medicamentos Ministerio de Salud Pública y Asistencia Social</t>
  </si>
  <si>
    <t>Edición 2013</t>
  </si>
  <si>
    <t>Lista de paises en el FP2020 Strategy</t>
  </si>
  <si>
    <t>El MSPAS Guatemala no participó en esta Estrategia</t>
  </si>
  <si>
    <t>Global Financial Facility</t>
  </si>
  <si>
    <t>Base de datos de Pipeline y BRES</t>
  </si>
  <si>
    <t xml:space="preserve">Levonorgestrel/Etinil Estradiol 150/30 mcg +Fe 75mg [Microgynon] </t>
  </si>
  <si>
    <t>Levonorgestrel/Etinil Estradiol 150/30 mcg  [Seasonale, Levora, Jolessa]</t>
  </si>
  <si>
    <t>Acetato de Depomedroxiprogesterona 104mg/0.65mL subcutaneo [Depo Sub-Q Provera] [Sayana Press]</t>
  </si>
  <si>
    <t>Directora General de Regulación Vigilancia y Control de la Salud</t>
  </si>
  <si>
    <t>Organigrama del Ministerio de Salud</t>
  </si>
  <si>
    <t>Guias y reglamentos estipulados por el Departamento de Regulacion de Medicamentos en conjuto con el Ministerio de Salud</t>
  </si>
  <si>
    <t>Departamento de Regulacion y Control de Productos Farmaceuticos y Afines</t>
  </si>
  <si>
    <t>Departamento de Medicamentos/MSPAS</t>
  </si>
  <si>
    <t>Encuesta Nacional Materno Infantil -ENSMI-</t>
  </si>
  <si>
    <t>No hay fabricantes locales</t>
  </si>
  <si>
    <t>GUINEE</t>
  </si>
  <si>
    <t>Comite de pilotage de la securisation des produits de sante de la reproduction</t>
  </si>
  <si>
    <t>Association Guinéenne de Bien Etre Familial (AGBEF)</t>
  </si>
  <si>
    <t>Association des Medecins des Pharmaciens du secteur prive (AMPSV)</t>
  </si>
  <si>
    <t>Direction Nationale de la Santé Familiale et de la Nutrition (DNSFN), Direction Nationale de la Pharmacie et du Medicament (DNPM),  unités pharmaceutiques, Bureau de Strategie de Developpement (BSD)</t>
  </si>
  <si>
    <t>Pharmacie Centrale de Guinée (PCG)</t>
  </si>
  <si>
    <t>Ministère des Finances, Affaires sociales, Jeunesse</t>
  </si>
  <si>
    <t>Unité Gestion Logistique/Direction Nationale de la Pharmacie et du Médicament</t>
  </si>
  <si>
    <t>Point focal securisation des produits SR</t>
  </si>
  <si>
    <t xml:space="preserve">The funding provided by donors was designed to meet the entire public sector need. </t>
  </si>
  <si>
    <t>Direction Nationale de la Pharmacie et du Médicament</t>
  </si>
  <si>
    <t>plus que trimestriellement</t>
  </si>
  <si>
    <t>Condoms appear over-forecast because while the forecasts are done for family planning, consumption includes both FP and HIV-prevention use.</t>
  </si>
  <si>
    <t>Le gouvernement n'achette pas de contraceptifs, car les dons des bailleurs de fonds sont suffisants pour le pays</t>
  </si>
  <si>
    <t>01/2017-12/2017</t>
  </si>
  <si>
    <t>ARTMIS</t>
  </si>
  <si>
    <t>UNFPA donations: Condoms - Female (30,000 pieces), Condoms - Male (9,360,000 pieces), IUDs (20,000 pieces), Implants (100,000 pieces), Injectables (90,000 doses), Orals - Combined (30,240 cycles), Orals - Emergency (2,000 doses)</t>
  </si>
  <si>
    <t>Le gouvernement n'achete pas les contraceptifs par ce que les dons des bailleurs de fonds sont suffisants pour le pays</t>
  </si>
  <si>
    <t>Strategie pour la securisation des produits de la sante de la reproduction (SPSR)</t>
  </si>
  <si>
    <t>SPRS</t>
  </si>
  <si>
    <t>2013-2017</t>
  </si>
  <si>
    <t>Participation du secteur privé à l'elaboration des plans, la formation, la sensibilisation, le comite de SPSR</t>
  </si>
  <si>
    <t>Liste nationale des medicaments essentiels</t>
  </si>
  <si>
    <t>Elle prend en compte les exigences et les preoccupations du pays</t>
  </si>
  <si>
    <t>Direction nationale de la pharmacie et du médicament (DNPM)</t>
  </si>
  <si>
    <t>Remarques : Pour les contraceptifs le test se fait ailleurs, mais pas en Guinee</t>
  </si>
  <si>
    <t>Le Ministere de la Santé a pris en compte les données de quelques structures sanitaires privées dans la revue du programme Planification Familiale 2016-2017</t>
  </si>
  <si>
    <t>HAITI</t>
  </si>
  <si>
    <t>Relance</t>
  </si>
  <si>
    <t>Comité de Sécurisation des Intrants</t>
  </si>
  <si>
    <t>SHOPS PLUS (Sustaining Health Outcome trough the Private Sector) PLUS</t>
  </si>
  <si>
    <r>
      <t>Chemonics (USAID GHSC-PSM); Caris Foundation (USAID - Projet Santé</t>
    </r>
    <r>
      <rPr>
        <sz val="10.8"/>
        <rFont val="Arial"/>
        <family val="2"/>
      </rPr>
      <t>)</t>
    </r>
  </si>
  <si>
    <t>Disprophar</t>
  </si>
  <si>
    <t>UNPFA</t>
  </si>
  <si>
    <t>DSF (Direction de la Santé de la Famille)</t>
  </si>
  <si>
    <t>PROMESS (Programme de Médicaments Essentiels)</t>
  </si>
  <si>
    <t>Le comité est responsable de la logistique des intrants PF et Materno Infantile.</t>
  </si>
  <si>
    <t>MOH</t>
  </si>
  <si>
    <t>Reynold Grand-Pierre</t>
  </si>
  <si>
    <t>Rapports de quantification GHSC-PSM basés sur des rapports de prévision</t>
  </si>
  <si>
    <t>DSF (Direction de la Santé de la Famille)/GHSC-PSM</t>
  </si>
  <si>
    <t>Registre de consommation/distribution</t>
  </si>
  <si>
    <t>Pas de rubrique budgétaire dans le budget du gouvernement</t>
  </si>
  <si>
    <t>10/16-9/17</t>
  </si>
  <si>
    <t>Male condoms (53,604,000), injectables (1,041,200 doses), implants (7,900), oral contraceptives (719,280 cycles)</t>
  </si>
  <si>
    <t>Male condoms (21,585,600), implants (7,100 pieces), injectables (457,000 doses), combined orals (399,600 cycles), emergency orals (10,800 doses), progestin only pills (136,800 cycles)</t>
  </si>
  <si>
    <t xml:space="preserve">Male condoms (23,867,280)
</t>
  </si>
  <si>
    <t xml:space="preserve">Remarques : Le trésor public n'achète pas de contraceptifs
</t>
  </si>
  <si>
    <t xml:space="preserve">Remarques : Pas de montant budgétaire prévu
</t>
  </si>
  <si>
    <t>dossiers de dépenses d'approvisionnement en contraceptifs</t>
  </si>
  <si>
    <t>Reference Health National Policy and Plan Directeur Sante 2012-2022</t>
  </si>
  <si>
    <t>Plan Directeur Sante 2012-2022</t>
  </si>
  <si>
    <t>2012-2022</t>
  </si>
  <si>
    <r>
      <t>La mise en place de l'a straté</t>
    </r>
    <r>
      <rPr>
        <sz val="10.8"/>
        <color theme="1"/>
        <rFont val="Arial"/>
        <family val="2"/>
      </rPr>
      <t>gie</t>
    </r>
    <r>
      <rPr>
        <sz val="12"/>
        <color theme="1"/>
        <rFont val="Arial"/>
        <family val="2"/>
      </rPr>
      <t xml:space="preserve"> n’est pas encore finalisée. Le comité n’est pas encore en fonction.</t>
    </r>
  </si>
  <si>
    <t>entrevue de départ de client</t>
  </si>
  <si>
    <r>
      <t xml:space="preserve">Le secteur privé a été invité </t>
    </r>
    <r>
      <rPr>
        <sz val="12"/>
        <color theme="1"/>
        <rFont val="Calibri"/>
        <family val="2"/>
      </rPr>
      <t>à</t>
    </r>
    <r>
      <rPr>
        <sz val="12"/>
        <color theme="1"/>
        <rFont val="Arial"/>
        <family val="2"/>
      </rPr>
      <t xml:space="preserve"> participer dans une « réflexion sur le partenariat publique-privé dans le cadre du plan directeur santé 2012-2022 </t>
    </r>
    <r>
      <rPr>
        <sz val="12"/>
        <color theme="1"/>
        <rFont val="Calibri"/>
        <family val="2"/>
      </rPr>
      <t>»</t>
    </r>
    <r>
      <rPr>
        <sz val="12"/>
        <color theme="1"/>
        <rFont val="Arial"/>
        <family val="2"/>
      </rPr>
      <t xml:space="preserve"> afin d’encourager ce secteur privé à fournir des méthodes contraceptives.</t>
    </r>
  </si>
  <si>
    <t>Liste nationale des médicaments essentiels et des dispositifs médicaux</t>
  </si>
  <si>
    <t>programme et prestation de services, politique et politique, et financier</t>
  </si>
  <si>
    <r>
      <t>Levonorgestrel/Ethinyl Estradiol 150/30 mcg</t>
    </r>
    <r>
      <rPr>
        <sz val="11"/>
        <color theme="1"/>
        <rFont val="Calibri"/>
        <family val="2"/>
        <scheme val="minor"/>
      </rPr>
      <t xml:space="preserve"> </t>
    </r>
    <r>
      <rPr>
        <sz val="10"/>
        <color theme="1"/>
        <rFont val="Calibri"/>
        <family val="2"/>
        <scheme val="minor"/>
      </rPr>
      <t>[ Seasonale, Levora, Jolessa]</t>
    </r>
  </si>
  <si>
    <t>Pilules contraceptives orales à progestatif seul (Levonorgestrel 30 mcg [Norgeston])</t>
  </si>
  <si>
    <r>
      <t>Dépot Medroxyprogesterone Acetate 150 mg Intramusculaire</t>
    </r>
    <r>
      <rPr>
        <sz val="11"/>
        <color theme="1"/>
        <rFont val="Arial"/>
        <family val="2"/>
      </rPr>
      <t xml:space="preserve"> [DepoProvera]</t>
    </r>
    <r>
      <rPr>
        <sz val="12"/>
        <color theme="1"/>
        <rFont val="Arial"/>
        <family val="2"/>
      </rPr>
      <t xml:space="preserve">
Enanthate de noréthisterone [Noristerat]
Sayana Press
Autres contraceptifs injectables</t>
    </r>
  </si>
  <si>
    <t>(DPM-MT)Direction de la Pharmacie, du Médicament et de la Médecine Traditionnelle</t>
  </si>
  <si>
    <t>examen du document de contrôle de qualité</t>
  </si>
  <si>
    <t>documents de l'autorité nationale de réglementation pharmaceutique (ANR)</t>
  </si>
  <si>
    <t>Enregistrements du ministère de la Santé</t>
  </si>
  <si>
    <t>MSPP: DPM-MT (Direction de la Pharmacie, du Médicament et de la Médecine Traditionnelle)</t>
  </si>
  <si>
    <t>Aucun</t>
  </si>
  <si>
    <t>Disprophar et autres</t>
  </si>
  <si>
    <t>Présence de la Disprophar comme agence commerciale reconnue aux réunions du groupe technique au MSPP</t>
  </si>
  <si>
    <t xml:space="preserve">India </t>
  </si>
  <si>
    <t>There exists a Supply and Social Marketing Division and Central Medical Services Society of the Ministry of Health and Family Welfare which is responsible for procurement of all contraceptives/commodities</t>
  </si>
  <si>
    <t>The Family Planning Division MOHFW</t>
  </si>
  <si>
    <t xml:space="preserve">Deputy Commisioner I/C Family Planning </t>
  </si>
  <si>
    <t>April</t>
  </si>
  <si>
    <t>March</t>
  </si>
  <si>
    <t>Data not available for this section</t>
  </si>
  <si>
    <t>Data not available</t>
  </si>
  <si>
    <r>
      <t xml:space="preserve">Levonorgestrel/Ethinyl Estradiol 150/30 mcg </t>
    </r>
    <r>
      <rPr>
        <sz val="11"/>
        <color theme="1"/>
        <rFont val="Arial"/>
        <family val="2"/>
      </rPr>
      <t>[Microgynon, Seasonale, Levora, Jolessa]</t>
    </r>
  </si>
  <si>
    <t>Funds for contraceptive procurement is only from GOI's internal funds.</t>
  </si>
  <si>
    <t>2016 -17 (upto Nov 2016)</t>
  </si>
  <si>
    <t>Annual Report of Department of Health and family Welfare 2016-17</t>
  </si>
  <si>
    <t>From Taxes</t>
  </si>
  <si>
    <t>Not applicable as family planning commodities are procured only through GOI  internal resources</t>
  </si>
  <si>
    <t>04/16-03/17</t>
  </si>
  <si>
    <t>From FP2020</t>
  </si>
  <si>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</si>
  <si>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 xml:space="preserve">Comments: Forecast data not available. </t>
  </si>
  <si>
    <t xml:space="preserve">Mission Parivar Vikas, A National Level initiative launched by GOI focused on 145 High Fertility Districts </t>
  </si>
  <si>
    <t>Mission Parivar Vikas</t>
  </si>
  <si>
    <t>From 2016 onwards</t>
  </si>
  <si>
    <t xml:space="preserve">All permanent clinical methods require administartion by a trained medical service provider as per GOI guidelines. </t>
  </si>
  <si>
    <t xml:space="preserve">Data not available </t>
  </si>
  <si>
    <t>National List of Essential Medicine 2015</t>
  </si>
  <si>
    <t>Objective, Policy &amp; Political, Financial, Program &amp; Service Delivery</t>
  </si>
  <si>
    <t>n/</t>
  </si>
  <si>
    <t>In the absence of a eLMIS for contraceptive commodities it was a challenge to know absoluite stock status in the service delivery points.  Recently GOI has launcxhed a dedicated eLMIS for contraceptive commodities which has been in use in few districts currenlty.  In futue with the help of the new eLMIS we will be able to get absolute stock data.</t>
  </si>
  <si>
    <t xml:space="preserve">Central Drug Standard Control Organization </t>
  </si>
  <si>
    <t>IMS and Neilson</t>
  </si>
  <si>
    <t>State Governments accredits private sector hospitals under National Family Planning Program to provide family planning services</t>
  </si>
  <si>
    <t>KENYA</t>
  </si>
  <si>
    <t>Ideally should meet quarterly</t>
  </si>
  <si>
    <t>Family Planning Commodity Security committee</t>
  </si>
  <si>
    <t>Population Services Kenya</t>
  </si>
  <si>
    <t xml:space="preserve">Kenya Suppy Chain System Strengthening Activity; Marie Stopes Kenya, Family Health Options Kenya (FHOK), Clinton Health Access Initiative (CHAI), JSI (InSupply Project); DFID ESHE project; </t>
  </si>
  <si>
    <t>Reproductive and Maternal Health Services Unit (RMHSU)</t>
  </si>
  <si>
    <t>Kenya Medical Supplies Authority (KEMSA)</t>
  </si>
  <si>
    <t>The commodity security committee met in January 2017. It reviewed the country's FP commodity security, especially the funding component, and recommended: (1) Contributions to resource mobilization; (2) The convening of a quantification review meeting to determine review and to update the supply plan (this was later done in February 2017).</t>
  </si>
  <si>
    <t>These requirements were determined during the FP quantification review held in February 2017. The annual FP quantification was held in July 2016.
The forecast and consumption data below are from a 6-month period from January to June 2017.</t>
  </si>
  <si>
    <t>MOH/ RMHSU</t>
  </si>
  <si>
    <t>Data not exhaustive</t>
  </si>
  <si>
    <t>data not exhaustive</t>
  </si>
  <si>
    <t>GoK through MOH has allocated some funds for FP commodities within the line budget.</t>
  </si>
  <si>
    <t>GoK/ MOH &amp; GoK/ GFF has allocated funds for various items- Combined pills, progestin only pils, EC pills, IUCDs, Cycle beads, and some implants.</t>
  </si>
  <si>
    <t>Supply plan</t>
  </si>
  <si>
    <t>Government commitment as per the supply plan for Year 2016/2017</t>
  </si>
  <si>
    <t>GoK &amp; GoK/WB allocated funds for FY 2016/2017;  procurement process was initiated; but was not completed by end of June 2017. No deliveries were made by end of FY2016-2017.</t>
  </si>
  <si>
    <t>GoK revenues e.g taxes</t>
  </si>
  <si>
    <t>GoK &amp; GoK/WB allocated funds for FY 2016/2017;  procurement process was initiated; but was not compleetd by end of June 2017. No deliveries were made by end of FY2016-2017.</t>
  </si>
  <si>
    <t>WB has committed some funds as above.</t>
  </si>
  <si>
    <t>donor records</t>
  </si>
  <si>
    <t>July 2016-June 2017</t>
  </si>
  <si>
    <t xml:space="preserve">USAID procured a total of 127,000 units of Levonorgestrel 75mg/rod (2-rod implants) valued at $1,079,500; 4,000 female condoms valued at $2,200, 300 copper IUDs valued at $180, and 144,000 male condoms valued at $9,765, all with Agreed Delivery Dates between July 2016 and June 2017.
</t>
  </si>
  <si>
    <t>Female condoms (549,000 pieces), male condoms (17,783,424 pieces), IUDs (35,000 pieces), implants (181,000 pieces), injectables (5,000 doses), combined orals (40,320 cycles), progestin-only pills (25,200 cycles)</t>
  </si>
  <si>
    <t xml:space="preserve">Comments: The amount committed by GoK for FY 2016/2017 was not actually spent by end of FY 2016/2017 due to delayed procurement processes. Actual expenditure to be realised within Year 2017/2018
</t>
  </si>
  <si>
    <t xml:space="preserve">Comments: Factoring in the commitments by GoK and GoK/ B as well as funds committed/ spent so far by USAID and UNFPA, FY 2016/2017 still has a gap of $ 3,333,872 for implants
</t>
  </si>
  <si>
    <t xml:space="preserve">Comments: GoK procuremets done by KEMSA
</t>
  </si>
  <si>
    <t>KEMSA</t>
  </si>
  <si>
    <t>None.</t>
  </si>
  <si>
    <t>GoK has commited additional funds to cover FY 2017/2018 (Year 2018).</t>
  </si>
  <si>
    <t xml:space="preserve">GoK </t>
  </si>
  <si>
    <t>Refers to amount the GoK has committed for year FY 2017/2018. Its largely a PROPOSAL.</t>
  </si>
  <si>
    <t>GoK/ WB</t>
  </si>
  <si>
    <t>Refers to amount that GoK/ WB has committed for Year 2017/2018. This is largely a proposal.</t>
  </si>
  <si>
    <t>the country has: (1) The Family Planning Costed Implementation plan 2017-2020; and  (2) The National Reporoductive Health Strategy</t>
  </si>
  <si>
    <t>The Family Planning Costed Implementation plan 2017-2020</t>
  </si>
  <si>
    <t>The Family Planning Costed Implementation plan 2017-2020 was finalised within 2017. Feveloped by MOH with partner support.</t>
  </si>
  <si>
    <t>2017-2020</t>
  </si>
  <si>
    <t>The Family Planning Costed Implementation plan 2017-2020 was finalised within 2017 and has a robust section of contraceptive security.</t>
  </si>
  <si>
    <t>FP commodities like other medicines are subject to taxes.</t>
  </si>
  <si>
    <t>GoK has supported expansion of FP services through the private sector.</t>
  </si>
  <si>
    <t>recorded agreements among MoH, donor agencies, public/private sector providers</t>
  </si>
  <si>
    <t>As part of MOH's broad strategy to increase FP uptake and further incerase mCPR, it works closely with both public and the private sector (private hospital, clinics etc..). MOH provides FP commodities to private hospitals and clinics for free. The Market Approach forms a core component within the FP Costed Implementation Plan. GoK currently engaging the national Health Insurance scheme to expand coverage to FP services.</t>
  </si>
  <si>
    <t>National Family Planning Guidelines for Service Providers (2016)</t>
  </si>
  <si>
    <t>The guidelines both the type of FP service and the cadre of provider.</t>
  </si>
  <si>
    <t>Provided for in the National Family Planning guidelines for service Providers (2016)</t>
  </si>
  <si>
    <t>health institutions' policies and regulations</t>
  </si>
  <si>
    <t>Family planning services (including commodities) are provided free in public sector</t>
  </si>
  <si>
    <t>advocacy document review</t>
  </si>
  <si>
    <t>&lt;10%</t>
  </si>
  <si>
    <t>All the FP methods recommended for public sector are included in the essential medicines list</t>
  </si>
  <si>
    <t>Year 2016</t>
  </si>
  <si>
    <t>Kenya Essential Medicines List</t>
  </si>
  <si>
    <t>The KEML is an investment guide - a guide for the investment of healthcare funds in financing the most appropriate medicines to achieve therapeutic aims in response to prioritised public health need. Provides a list of all approved list of priority medicines for the public sector.</t>
  </si>
  <si>
    <r>
      <t xml:space="preserve">Objective: To increase contraceptive prevalence rate from 53.7% in 2016 to 58% in 2020
</t>
    </r>
    <r>
      <rPr>
        <b/>
        <sz val="11"/>
        <color theme="1"/>
        <rFont val="Arial"/>
        <family val="2"/>
      </rPr>
      <t>Commitment areas: Program &amp; Service Delivery, Financial, Policy &amp; Political, Objective</t>
    </r>
  </si>
  <si>
    <t>warehouse management system</t>
  </si>
  <si>
    <r>
      <t xml:space="preserve">Levonorgestrel/Ethinyl Estradiol 150/30 mcg +Fe 75mg </t>
    </r>
    <r>
      <rPr>
        <sz val="11"/>
        <rFont val="Arial"/>
        <family val="2"/>
      </rPr>
      <t>[Microgynon]</t>
    </r>
  </si>
  <si>
    <t>Implantable Contraceptives</t>
  </si>
  <si>
    <t>Challenge of not mobilizing enough resources to meet the funding gap. 
Delay of procurement/ Procurement not done as per the supply plan.</t>
  </si>
  <si>
    <t>Pharamcy and Poisons Board (PPB)</t>
  </si>
  <si>
    <t>PPB registers all medicines, and medical peroducts as well as appliances/ equipments in Kenya</t>
  </si>
  <si>
    <t xml:space="preserve">Annual assessments of contraceptive products done at pharmacies for quality. </t>
  </si>
  <si>
    <t xml:space="preserve">Private facilities which receive FP items from GoK are expected to submit reports to MOH at subcounty level for uploading onto the DHIS2. </t>
  </si>
  <si>
    <t>MOH at subcounty level</t>
  </si>
  <si>
    <t>As part of MOH's broad strategy to increase FP uptake and further incerase mCPR, it works closely with both public and the private sector (private hospital, clinics etc..). MOH provides FP commodities to private hospitals and clinics for free. The Market Approach forms a core component within the FP Costed Implementation Plan. GoK is currently engaging the national Health Insurance scheme to expand coverage to FP services.</t>
  </si>
  <si>
    <r>
      <t xml:space="preserve">Source de données supplémentaire ou alternative utilisée </t>
    </r>
    <r>
      <rPr>
        <sz val="12"/>
        <color theme="1"/>
        <rFont val="Arial"/>
        <family val="2"/>
      </rPr>
      <t xml:space="preserve"> (le cas échéant)</t>
    </r>
  </si>
  <si>
    <t>Service de la PF /DSFa</t>
  </si>
  <si>
    <t>DEP</t>
  </si>
  <si>
    <t>Unité technique de gestion logistique (UTGL), Comité PF (DSFa, MSM, PSI, FISA, MCSP, Mikolo, Mahefa, PSM, USAID, UNFPA, HP Plus)</t>
  </si>
  <si>
    <t>MSM, PSI, FISA, SAFFJKM, SALFA</t>
  </si>
  <si>
    <t>UNFPA, USAID</t>
  </si>
  <si>
    <t>Service de la planification familiale/Direction de la Santé Familiale</t>
  </si>
  <si>
    <t>Cetral d'achat SALAMA</t>
  </si>
  <si>
    <t>Ninistere des Finances et du Budget (Budget de l'Etat)</t>
  </si>
  <si>
    <t>6 fois ou plus</t>
  </si>
  <si>
    <t xml:space="preserve">L’année 2017: 
- mise à jour du document des norms et procedures de la santé de la reproduction y compris la PF; 
- élaboration du plan national budgétisé du plan stratégique national intégré PF et sécurisation des produits de la santé de la reproduction 2016-2020
- Adoption de la nouvelle loie en PF au Sénat et à l’Assemblée Nationale
</t>
  </si>
  <si>
    <t>Données de quantification et d'estimation, consommation des districts, bon de commande et bon de livraison en contraceptifs</t>
  </si>
  <si>
    <r>
      <rPr>
        <u/>
        <sz val="12"/>
        <rFont val="Arial"/>
        <family val="2"/>
      </rPr>
      <t>Explcation de l'indicateur B2</t>
    </r>
    <r>
      <rPr>
        <sz val="12"/>
        <rFont val="Arial"/>
        <family val="2"/>
      </rPr>
      <t xml:space="preserve">: C’est le résultat de l’atelier de quantification des besoins pour l’année 2017 (cf Rapport de l’atelier de quantification des besoins en produits contraceptifs année 2017, rapport validé par le comité de gestion logistique).
</t>
    </r>
  </si>
  <si>
    <t>Direction de la Santé familiale et Direction de Pharmacie et des Laboratoires Traditionnelles du Ministère de la Santé</t>
  </si>
  <si>
    <t>2 fois par an</t>
  </si>
  <si>
    <r>
      <t xml:space="preserve">Levonorgestrel 30 mcg </t>
    </r>
    <r>
      <rPr>
        <sz val="10"/>
        <color theme="1"/>
        <rFont val="Arial"/>
        <family val="2"/>
      </rPr>
      <t>[Norgeston, Microlut]</t>
    </r>
  </si>
  <si>
    <r>
      <t>La période de consommation et pré</t>
    </r>
    <r>
      <rPr>
        <sz val="9.9"/>
        <rFont val="Arial"/>
        <family val="2"/>
      </rPr>
      <t>vision</t>
    </r>
    <r>
      <rPr>
        <sz val="11"/>
        <rFont val="Arial"/>
        <family val="2"/>
      </rPr>
      <t xml:space="preserve"> observée est de Janvier 2017 au Novembre 2017. Seule les données de consommation avec un taux de complétude d'au moins 50% sont compris. </t>
    </r>
  </si>
  <si>
    <t xml:space="preserve">Budget de l'Etat </t>
  </si>
  <si>
    <t>SPF/DSFa</t>
  </si>
  <si>
    <t>Budget de l'Etat = Budget du gouvernement</t>
  </si>
  <si>
    <t xml:space="preserve"> impôts et recette de l'Etat</t>
  </si>
  <si>
    <r>
      <t xml:space="preserve">Total de tous les fonds publics </t>
    </r>
    <r>
      <rPr>
        <b/>
        <sz val="12"/>
        <color theme="1"/>
        <rFont val="Arial"/>
        <family val="2"/>
      </rPr>
      <t>dépensés</t>
    </r>
    <r>
      <rPr>
        <sz val="12"/>
        <color theme="1"/>
        <rFont val="Arial"/>
        <family val="2"/>
      </rPr>
      <t xml:space="preserve"> pour l'achat de produits contraceptifs
</t>
    </r>
    <r>
      <rPr>
        <sz val="11"/>
        <color theme="1"/>
        <rFont val="Arial"/>
        <family val="2"/>
      </rPr>
      <t>C</t>
    </r>
    <r>
      <rPr>
        <sz val="11"/>
        <color theme="1"/>
        <rFont val="Calibri"/>
        <family val="2"/>
        <scheme val="minor"/>
      </rPr>
      <t>ela sera calculé automatiquement</t>
    </r>
    <r>
      <rPr>
        <b/>
        <sz val="11"/>
        <color theme="1"/>
        <rFont val="Calibri"/>
        <family val="2"/>
        <scheme val="minor"/>
      </rPr>
      <t xml:space="preserve"> </t>
    </r>
    <r>
      <rPr>
        <i/>
        <sz val="11"/>
        <color theme="1"/>
        <rFont val="Calibri"/>
        <family val="2"/>
        <scheme val="minor"/>
      </rPr>
      <t>(cela fera la somme de a et b ci-dessus.)</t>
    </r>
  </si>
  <si>
    <t>Injectables (Depo-Provera): 500,000 doses, Injectables (Sayana Press): 314,440 doses, 1-rod implants (Implanon NXT): 2,016, Standard Days Method (18,000)</t>
  </si>
  <si>
    <t>UNFPA: 
Condoms - Female (40,000 pieces), IUDs (256,619 pieces), Implants (217,254 pieces), Injectables (1,961,000 doses), Orals - Combined (1,147,680 cycles), Orals - Progestin Only (141,120 cycles)</t>
  </si>
  <si>
    <t>Central d'achat SALAMA</t>
  </si>
  <si>
    <t>Budget de l'Etat</t>
  </si>
  <si>
    <t>6 axex strégiques: Création d’un environnement légal, fiscal, organisationnel et institutionnel
favorable à une Planification Familiale Volontaire et Basée sur les Droits Humains et à la
Sécurisation des Produits de la Santé de la Reproduction,Accroissement de la demande pour une meilleure utilisation des services de
SR/PF,Amélioration de l’accès et de l’offre de services intégrés de SR/PF de qualité, Approvisionnement en produits de SR de qualité maîtrisé et sécurisé avec une
gestion logistique performante des intrants, Marché et financement des Produits SR/PF coordonnés et maximisés pour un
Marché Total et une pérennisation de la Sécurisation des Produits en SR/PF et des activités en
SR/PF, Suivi et évaluation</t>
  </si>
  <si>
    <t>Min istère de la Santé</t>
  </si>
  <si>
    <t xml:space="preserve">Plan stratégique national intégré PF/SPSR ou Sécurisation des produits de la santé de la reproduction </t>
  </si>
  <si>
    <t>ONG, marketing social</t>
  </si>
  <si>
    <t>Les ONG paient des taxes/ droits des douanes sur les contraceptifs (MSI, PSI)</t>
  </si>
  <si>
    <t>lois publiques et documents gouvernementaux officiels</t>
  </si>
  <si>
    <t>Le pays ne dispose que des textes règlementaires qui datent de 1920 interdisant la contraception. Mais actuellement une loi sur la SR/PF est en cours d'adoption pour l'accès universel à la planification familiale (incluant es jeunes, les célibataires ...)</t>
  </si>
  <si>
    <t xml:space="preserve">LISTE NATIONALE DES MEDICAMENTS ESSENTIELS ET DES INTRANTS DE SANTEA MADAGASCAR Juillet 2014
</t>
  </si>
  <si>
    <r>
      <t>Levonorgestrel/Ethinyl Estradiol 150/30 mcg</t>
    </r>
    <r>
      <rPr>
        <sz val="11"/>
        <color theme="1"/>
        <rFont val="Arial"/>
        <family val="2"/>
      </rPr>
      <t xml:space="preserve"> </t>
    </r>
    <r>
      <rPr>
        <sz val="10"/>
        <color theme="1"/>
        <rFont val="Arial"/>
        <family val="2"/>
      </rPr>
      <t>[Seasonale, Levora, Jolessa]</t>
    </r>
  </si>
  <si>
    <t>Le Ministère a exigé la régularisation de toutes les Autorisations de Mise sur le Marché (AMM) concernant tous les médicaments y compris les contraceptifs, avant l'importation.
Les défis concernent : 0 rupture de stock en contraceptifs, et la disponibilité des contraceptifs jusqu'au niveau des bénéficiaires. (Actuellement le circuit de distribution par le central d'Achat SALAMA est resté seulement au niveau des districts).</t>
  </si>
  <si>
    <t>F.Qualité</t>
  </si>
  <si>
    <t>Direstion des agences des Medicaments de Madagascar</t>
  </si>
  <si>
    <t>Enquete SPSR  avec UNFPA</t>
  </si>
  <si>
    <r>
      <t xml:space="preserve">Stratégie mobile et stratégie avancée avec MSM et PSI.
</t>
    </r>
    <r>
      <rPr>
        <u/>
        <sz val="12"/>
        <rFont val="Arial"/>
        <family val="2"/>
      </rPr>
      <t>Stratégie mobile</t>
    </r>
    <r>
      <rPr>
        <sz val="12"/>
        <rFont val="Arial"/>
        <family val="2"/>
      </rPr>
      <t xml:space="preserve">: lors de la Campagne de sensibilisation de PF, il existe un car équipé pour la sensibilisation et l’offre de toutes les methodes PF y compris les méthodes de longue durée, en collaboration avec Marie Stopes Madagascar et l’ONG ASOS.
</t>
    </r>
    <r>
      <rPr>
        <u/>
        <sz val="12"/>
        <rFont val="Arial"/>
        <family val="2"/>
      </rPr>
      <t>Stratégie avancée</t>
    </r>
    <r>
      <rPr>
        <sz val="12"/>
        <rFont val="Arial"/>
        <family val="2"/>
      </rPr>
      <t xml:space="preserve">: Déscente dans les zones enclaves éloignées des centres de santé pour la sensibilisation et aussi l’offre de service de PF. Cette fois ci, les offres de services se faitent au niveau des centres de santé où les agents de santé sur place ne sont pas formés en méthodes de longue durée PF.
</t>
    </r>
  </si>
  <si>
    <t>MALAWI</t>
  </si>
  <si>
    <t xml:space="preserve">RHCS committee represented by sexual and reproductive health stakeholders in the country (MOH, CSOs, RH NGOs, HTSS, CMST, Parliamentarians, CHAM) </t>
  </si>
  <si>
    <t xml:space="preserve">Committee meeting minutes </t>
  </si>
  <si>
    <t>Reproductive Health Commodity Security Committee - RHCS</t>
  </si>
  <si>
    <t>Population Services International (PSI) and Banja La Mtsogolo (BLM)</t>
  </si>
  <si>
    <t>Banja La Mtsogolo (BLM) Christian Health Association of Malawi (CHAM), Family Planning Association of Malawi (FPAM), ONSE.</t>
  </si>
  <si>
    <t>Association of Private Practitioners - APP</t>
  </si>
  <si>
    <t>UNFPA, UNICEF</t>
  </si>
  <si>
    <t>Directorate of Reproductive Health - RHD, Health Technical Support Services- HTSS</t>
  </si>
  <si>
    <t>Central MEDICAL Stores Trust - CMST</t>
  </si>
  <si>
    <t>Ministry of Finance - Planning Department</t>
  </si>
  <si>
    <t>Malawi Health Equity Network- MHEN, Save the Children, Clinton Health Access Initiative - CHAI</t>
  </si>
  <si>
    <t xml:space="preserve">Focus on commodity security framework to ensure clients are able to access and use contraceptives through political commitment, coordination, resource mobilization and supply chain </t>
  </si>
  <si>
    <t>Quantification conducted, partners commitments on contraceptive procurement made. Pipeline and supply plan developed.</t>
  </si>
  <si>
    <t>GHSC-PSM country work plan</t>
  </si>
  <si>
    <t>GHSC-PSM quantification reports based on forecasting reports</t>
  </si>
  <si>
    <t>Ministry of Health with support from GHSC-PSM Project (quoted from Ministry of Health 2017 national quantification and supply plan report).</t>
  </si>
  <si>
    <r>
      <t xml:space="preserve">Levonorgestrel/Ethinyl Estradiol 150/30 mcg +Fe 75mg </t>
    </r>
    <r>
      <rPr>
        <sz val="11"/>
        <color theme="1"/>
        <rFont val="Arial"/>
        <family val="2"/>
      </rPr>
      <t>[Microgynon]</t>
    </r>
  </si>
  <si>
    <t>Government allocated $102,740 for procurement of contraceptives in the 2016 -2017 fiscal year</t>
  </si>
  <si>
    <t>financial statements</t>
  </si>
  <si>
    <t>Funds used to procure injectable contraceptives through Central Medical Stores Trust. Product icluded in the monthyly distribution list.</t>
  </si>
  <si>
    <t>Ministry of Health Finance Records</t>
  </si>
  <si>
    <t>Not Applicable</t>
  </si>
  <si>
    <t>Male condoms (16,728,000); Female condoms (500,000), Copper IUDs (6,000), Depot Medroxyprogesterone Acetate 150mg/mL (670,000 vials); Depot Medroxyprogesterone Acetate 104 mg/0.65 mL (600 vials); Levonorgestrel/Ethinyl Estradiol 150/30 mcg + Fe 75 mg, 28 Tablets/Cycle (190,080 cycles)</t>
  </si>
  <si>
    <t>UNFPA donations: injectables (500,000 doses)</t>
  </si>
  <si>
    <t>Data source: Ministry of Health finance records</t>
  </si>
  <si>
    <t>All contraceptives procured with donor funds</t>
  </si>
  <si>
    <t>CMST procured commodities using the family plannng budget line ($102,740)</t>
  </si>
  <si>
    <t xml:space="preserve">None </t>
  </si>
  <si>
    <t xml:space="preserve">Same amount as Last year  </t>
  </si>
  <si>
    <t>Government budget line</t>
  </si>
  <si>
    <t>Funds for procurement of contraceptives</t>
  </si>
  <si>
    <t xml:space="preserve">The Reproductive Health Commodity Security falls under Sexual and Reproductive Health Rights and Strategy. The main focus of the commodity security framework is to ensure clients are able to access and use contraceptives through poilitical commitment, coordination, resource mobilization, and supply chain. </t>
  </si>
  <si>
    <t xml:space="preserve">National Sexual and Reproductive Health and Rights Strategy </t>
  </si>
  <si>
    <t>2011 to 2016, Strategy currently being revised (2017)</t>
  </si>
  <si>
    <t>Public/private alliances, training of private sector providers, social franchises, social markeing, government contracting out service delivery to NGOs and private sector.</t>
  </si>
  <si>
    <t>Pharmacist are allowed to provide short term contraceptive methods ( oral contraceptive pills, Emergency contraceptive and injectable contraceptives) Long term methods are provided at facility level.</t>
  </si>
  <si>
    <t>Trained comminty health worker to provide particular methods</t>
  </si>
  <si>
    <t>Providers trained to provide long term methods</t>
  </si>
  <si>
    <t>Total is 58.1</t>
  </si>
  <si>
    <t>Malawi Standard Treatment Guidelines (MSTG) Incoorporating Malawi Essential Medicines List (MEML) 2015</t>
  </si>
  <si>
    <t>The purpose of the Malawi Standard Treatment Guidelines (MSTG)  which incoorporates the Malwi Essential Medicines list is to satndardize prescribing patterns and practices, thereby also enabling a more consistent and uniform range of available medicines and medical supplies across all levels of the national health care system. This is turn helps in quantification, procurement and supply of national requirements of medicines and medical supplies.</t>
  </si>
  <si>
    <r>
      <rPr>
        <b/>
        <sz val="12"/>
        <color theme="1"/>
        <rFont val="Arial"/>
        <family val="2"/>
      </rPr>
      <t xml:space="preserve">Commitment areas: Program &amp; Service Delivery, Financial, Policy &amp; Political, Objective. </t>
    </r>
    <r>
      <rPr>
        <sz val="12"/>
        <color theme="1"/>
        <rFont val="Arial"/>
        <family val="2"/>
      </rPr>
      <t xml:space="preserve">
The country amis to expand knowledge, access, use and quality family planning services. Malawi pledged to increase modern contraceptive prevalence rate (mCPR) for all women to 60% by 2020 through enabling additional women and girls to use contraceptives by 2020.</t>
    </r>
  </si>
  <si>
    <r>
      <t xml:space="preserve">Other combined oral contraceptive pills                                           
</t>
    </r>
    <r>
      <rPr>
        <i/>
        <sz val="12"/>
        <color theme="1"/>
        <rFont val="Arial"/>
        <family val="2"/>
      </rPr>
      <t xml:space="preserve">(not included for aggregate calculation)                                      </t>
    </r>
    <r>
      <rPr>
        <sz val="12"/>
        <color theme="1"/>
        <rFont val="Arial"/>
        <family val="2"/>
      </rPr>
      <t>Specify:</t>
    </r>
  </si>
  <si>
    <t>Data provided is for observations during the period October, 2016 - August, 2017 (11 months)</t>
  </si>
  <si>
    <t>Pharmacy, Poisons and Medicines Board - PPMB</t>
  </si>
  <si>
    <t>Quality contriol of medicines brought into the country as well as regular spot checks in drug stores/ pharmacies</t>
  </si>
  <si>
    <t>Diretorate of Reproductive Health and Pharmacy and Poisons Medicines Board</t>
  </si>
  <si>
    <t>Country assessments on key sectors of the economy, market and business intelligence surveys, Poverty and Vulnerability Assessments</t>
  </si>
  <si>
    <t>None available</t>
  </si>
  <si>
    <t>Comité Technique de Coordination et de Suivi de la Gestion des Médicaments Essentiels</t>
  </si>
  <si>
    <t xml:space="preserve">PSI, Keneya Jemu Kan (KJK)(USAID)  </t>
  </si>
  <si>
    <t xml:space="preserve"> Association Malienne pour la Protection et la Promotion de la Famille (AMPPF),</t>
  </si>
  <si>
    <t>Représentant des établissements d'importation et de vente en gros des produits pharmaceutiques, Conseil National de l'ordre des Pharmaciens (CNOP) de l'ordre des Médecins (CNOM) et de l'ordre des Sages Femme (CNOS)</t>
  </si>
  <si>
    <t>Agence Américaine pour le Développement International (USAID), International Planned Parenthood Federation</t>
  </si>
  <si>
    <t xml:space="preserve"> Fonds des Nations Unies pour les Activités de Population (UNFPA),  Fonds des Nations Unies pour l'Enfance (UNICEF), Programme des Nations Unies pour le Développement (PNUD), WHO</t>
  </si>
  <si>
    <t>DPM (Direction de la phamacie et du Medicament), Direction Nationale de la Santé (DNS), le Chef de Division Santé de la Reproduction de la Direction Nationale de la Santé (DSR/DNS), Laboratoire National de la Santé(LNS),Cellule de Planification et de Statistique du Secteur Santé(CPS Sante),Cellule Sectorielle de Lutte contre le SIDA du Ministère de la Santé(CSLS sante),Agence Nationale d'Evaluation des Hôpitaux(ANEH)</t>
  </si>
  <si>
    <t xml:space="preserve"> Pharmacie Populaire du Mali ou son représentant (PPM)</t>
  </si>
  <si>
    <t>(La Direction des Finances et des matériaux (DFM) du ministère de la Santé (MS) y participe au besoin)</t>
  </si>
  <si>
    <t xml:space="preserve">Fédération Nationale des Associations de Santé Communautaire ou son représentant; Catholic Relief Services(CRS), Plan Mali
</t>
  </si>
  <si>
    <t>Organiser des reunions trimestrielles de coordination des activités des différents intervenants dans le cadre de l'approvisionnement et la distribution des contraceptifs, 
- valider les besoins et le plan d'approvisionnement;
- suivre I'exécution des plans d'approvisionnement pour la prise de décision;
- proposer des mesures et mécanismes pour améliorer le système de gestion en vue d'assurer la disponibilité permanente des médicaments, des consommables et des réactifs à tous les niveaux;
- proposer un mécanisme de suivi de la disponibilité des produits traceurs (Y compris les contraceptifs) ;
- veiller au fonctionnement effectif d'un système d'information logistique;
- exécuter toutes autres activités jugées nécessaires par la Direction de la Pharmacie et du medicament;
- apprécier les données logistiques</t>
  </si>
  <si>
    <t>Dans l'affirmative, y a-t-il des signes d'adhésion aux politiques et aux procédures, à la mise en œuvre des plans d'action et/ou au suivi et à la prise en compte des problèmes soulevés lors des réunions précédentes ?</t>
  </si>
  <si>
    <t>Pendant chaque l'etat d'execution des recommandes de la reunion precedente est faite.</t>
  </si>
  <si>
    <t>Technical Advisor</t>
  </si>
  <si>
    <t>Besoins d’achat en valeur par produit et par an, pour le secteur public (USD) pour 2016 dans le Rapport de Quantification des produits de la planification familiale pour la période de 2015 à 2018, Mai 2016.</t>
  </si>
  <si>
    <t>PipeLine</t>
  </si>
  <si>
    <t>DPM (Direction de la phamacie et du Medicament)</t>
  </si>
  <si>
    <t>Base Pipeline national mise a jour en avril 2017 pendant la quantification (Sc 2-Pipeline_Public_Demographic_22 042017_data_v6)</t>
  </si>
  <si>
    <t>LES CONSOMMATIONS REELLES ONT ETE SURTOUT INFLUENCEES PAR LA PF CAMPAGNE DE 2016 AVEC LA GRATUITE DES CONTRACEPTIFS</t>
  </si>
  <si>
    <t xml:space="preserve">Levonorgestrel / Ethinyl Estradiol 150/30 mcg + Fe 75mg [Microgynon] </t>
  </si>
  <si>
    <t>Tout les contraceptifs receptionnés au niveau du pays courrant 2016 etaient des dons de l'USAID ET UNFPA.</t>
  </si>
  <si>
    <t>Lois des finances ( periode annuelle validé par l'assemblé nationale)</t>
  </si>
  <si>
    <t>01/16 à 12/16</t>
  </si>
  <si>
    <t>Lois des finances (periode annuelle validé par l'assemblé nationale)</t>
  </si>
  <si>
    <t>Montant annuel voté par le budget national pour la santé de la reproduction y compris les contraceptifs.</t>
  </si>
  <si>
    <t>les besoins sont couvert par les dons des partenaires tel que l'USAID et UNFPA</t>
  </si>
  <si>
    <t>il y'a pas eu la neccessité de fonds générés en interne pour l'achat des contraceptifs</t>
  </si>
  <si>
    <t>Janvier à decembre 2016</t>
  </si>
  <si>
    <t>USAID | DELIVER PROJECT
Contraceptives
D.I.U.
Date de reception 24-Mar-16,  quantite 8,100    Reçu , cout 5080       
Jadelle
Date de reception 24-Mar-16 quantite 23,700, Reçu cout 225,624
USAID | DELIVER PROJECT Total 230,704</t>
  </si>
  <si>
    <t>PipeLine 5.2 Resumé des Envois par Fournisseur 04-Dec-17
Page: 1 de 2
Date d'exécution:
Mali Heure d'exécution: 11:51 AM
Sc 1-
Pipeline_Public_Demographic_Déc201
Expédié, Arrivé, Reçu Periode de Rapport: Jan 2016 - Dec 2016</t>
  </si>
  <si>
    <t>UNFPA
Contraceptives
D.I.U.
Date de reception 04-Jan-16, quantite  3,000, Reçu, cout 1,176
Depo-Provera
Date de reception 31-Jan-16, quantite  232,425, Reçu , cout 200,443
Jadelle                                                                                           
Date de reception 15 fevr-16 et 20 oct-16, quantites 10000 et 5000, Recu, cout 95200 et 47600.                                                                                 
Micrgynon                                                                                              
Date de reception 11-aout-16, quantite 19440, Recu,  cout 5879                                                               
UNFPA Total 350298</t>
  </si>
  <si>
    <r>
      <t>BANQUE MONDIALE
Contraceptives
Jadelle
Date de reception 04-Jan-1</t>
    </r>
    <r>
      <rPr>
        <sz val="12"/>
        <color rgb="FFFF0000"/>
        <rFont val="Arial"/>
        <family val="2"/>
      </rPr>
      <t>6</t>
    </r>
    <r>
      <rPr>
        <sz val="12"/>
        <rFont val="Arial"/>
        <family val="2"/>
      </rPr>
      <t>, quantite  67,600, Reçu , cout  643552 
Microgynon
Date de reception 04-Jan-16, quantite  270,000, Reçu  cout  81,648
Microlut
Date de reception 04-Jan-16 , quantite 15,211,  Reçu , cout  5,111
Protector plus
Date de reception 04-Jan-16 , quantite 2,001,600, Reçu, cou 58,287
Banque Mondiale Total  788,597</t>
    </r>
  </si>
  <si>
    <t>Remarques : 
les contraceptifs qui était planifié au compte de l'etat pour l'année 2017 n'ont pas été achetés</t>
  </si>
  <si>
    <t xml:space="preserve">Remarques : Les consommations réelles sont très supérieures aux consommations projetées qui a été dans la quantification. </t>
  </si>
  <si>
    <t>Les achats sont surtout focalise sur le plan d'approvisionnement. Au Mali le niveau max est 21 mois, le niveau minimum est de 10 et le niveau desire est de 19 mois de stock).</t>
  </si>
  <si>
    <t>ne s'applique pas</t>
  </si>
  <si>
    <t>Les besoins sont couvert par les dons des partenaires tel que l'USAID et UNFPA</t>
  </si>
  <si>
    <t>Montant annuel voté par le budget national pour la santé de la reproduction en general dont un montant est disponible pour l'achat des contraceptifs sur demande des parties prenantes. Les besoins sont couverts par les dons des partenaires tels que l'USAID et UNFPA.</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</si>
  <si>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</si>
  <si>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r>
      <rPr>
        <sz val="10"/>
        <color theme="1"/>
        <rFont val="Arial"/>
        <family val="2"/>
      </rPr>
      <t xml:space="preserve">PLAN STRATEGIQUE DE
SECURISATION DES PRODUITS 
DE LA SANTE DE LA REPRODUCTION </t>
    </r>
    <r>
      <rPr>
        <sz val="12"/>
        <color theme="1"/>
        <rFont val="Arial"/>
        <family val="2"/>
      </rPr>
      <t xml:space="preserve">
</t>
    </r>
  </si>
  <si>
    <t xml:space="preserve">2017 - 2021 </t>
  </si>
  <si>
    <t>cet article de la loi lahou touré voter en juin 2002 ne fait de restriction de secteur encourage plutot toute personne intervenant dans la SR d'offrir les services de la planification</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</si>
  <si>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</si>
  <si>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 xml:space="preserve">Ne sais pas </t>
  </si>
  <si>
    <t>Les prestataires des services de contraception sont les médecins, les sages-femmes d’Etat, les infirmiers d’état, les infirmières obstétriciennes, les infirmiers de santé, le personnel social, les matrones, les aides-soignants, les relais communautaires*, les pharmaciens, vendeurs de pharmacie, les détaillants commerciaux*</t>
  </si>
  <si>
    <t>la consultation est payante et les produits de la planification familiale ne sont pas gratuit</t>
  </si>
  <si>
    <t>Menfégol Comprimé 50 µg</t>
  </si>
  <si>
    <t>Aout 2016</t>
  </si>
  <si>
    <t>liste nationale des medicaments essentiels revisée par niveau</t>
  </si>
  <si>
    <t>ANNEXE DE L'ARRETE N° 2016 /MSHP-SG DU   FIXANT LA LISTE NATIONALE DES MEDICAMENTS ESSENTIELS EN DENOMINATION COMMUNE INTERNATIONALE (DCI) 2016</t>
  </si>
  <si>
    <t xml:space="preserve">Objectif, Politique, Financement, Programme et prestations de services </t>
  </si>
  <si>
    <r>
      <t xml:space="preserve">Levonorgestrel / Ethinyl Estradiol 150/30 mcg + Fe 75mg </t>
    </r>
    <r>
      <rPr>
        <sz val="11"/>
        <rFont val="Arial"/>
        <family val="2"/>
      </rPr>
      <t xml:space="preserve">[Microgynon] </t>
    </r>
  </si>
  <si>
    <t>Pour le niveau SDP les informations ont été prises dans l'outil de suivi des produits de santé [OSPSANTE] seulement pour le mois d'aout 2017.</t>
  </si>
  <si>
    <r>
      <t xml:space="preserve">Dépot Medroxyprogesterone Acetate 150 mg Intramusculaire </t>
    </r>
    <r>
      <rPr>
        <sz val="11"/>
        <color theme="1"/>
        <rFont val="Arial"/>
        <family val="2"/>
      </rPr>
      <t>[DepoProvera]</t>
    </r>
  </si>
  <si>
    <t>Etonogestrel 68mg / tige, implant à 1 tige [Nexplanon, Implanon])</t>
  </si>
  <si>
    <t>Ces produits ne sont pas disponibles dans les formations sanitaires au niveau district.</t>
  </si>
  <si>
    <t>Direction de la Pharmacie et du Medicament</t>
  </si>
  <si>
    <t xml:space="preserve">Controle de qualité est realisé par le laboratoire national de la sante. </t>
  </si>
  <si>
    <t>pour le post commercial les normes sont suivi par le LNS en collaboration avec la DPM.  Concernant la pharmacovigilence les normes sont suivi par le CNAM et collaboration avec la DPM.</t>
  </si>
  <si>
    <t xml:space="preserve">CADB [Cellule d'appui au développement de Base du ministère de l'administration territorial]
Cabinet du ministère de la santé
Division des établissements privée du ministère de la santé
Ordre professionnel de la santé
</t>
  </si>
  <si>
    <t>Yes. Schering Oy, Alatech, Ansell/Suretex, Unidus, Pfizer, Schering</t>
  </si>
  <si>
    <t>Grupo Tecnico de Saude Reprodutiva (Reproductive health Technical Working Group)</t>
  </si>
  <si>
    <t>PSI, DKT</t>
  </si>
  <si>
    <t>AMODEFA (local NGO), IPPF (Pathfinder)</t>
  </si>
  <si>
    <t>USAID, Global Fund Unit</t>
  </si>
  <si>
    <t xml:space="preserve">RH/MCH National program
National HIV/AIDS Program
</t>
  </si>
  <si>
    <t>Central Medical Stores</t>
  </si>
  <si>
    <t>CNCS (National AIDS Council)</t>
  </si>
  <si>
    <t>modern Family Planning methods available at high school level or to Community Level.</t>
  </si>
  <si>
    <t>NPO- SRH at UNFPA</t>
  </si>
  <si>
    <t>UNFPA, USAID, MoH&amp;CMS, Pathfinder, GHSC-PSM</t>
  </si>
  <si>
    <r>
      <t xml:space="preserve">Depot Medroxyprogesterone Acetate 104mg/0.65mL subcutaneous </t>
    </r>
    <r>
      <rPr>
        <sz val="11"/>
        <color theme="1"/>
        <rFont val="Arial"/>
        <family val="2"/>
      </rPr>
      <t>[Depo Sub-Q Provera] [Sayana Press]</t>
    </r>
  </si>
  <si>
    <t>has been hard to materialize the host country financial commitments to FP commodities</t>
  </si>
  <si>
    <r>
      <t xml:space="preserve">2014: </t>
    </r>
    <r>
      <rPr>
        <sz val="10"/>
        <rFont val="Raleway"/>
      </rPr>
      <t>Mozambique will use the budget line for family planning in the Ministry of Health budget to procure contraceptive supplies, and will cover 5 percent (2012), 10 percent (2015), and 15 percent (2020) of contraceptive needs in the federal budget. The Government plans to secure additional funding needed to implement the national Family Planning and Contraceptives Strategy by 2015 through partnerships with the private sector and donors to cover the current funding gap of $15 million.</t>
    </r>
  </si>
  <si>
    <t>5% of the planned FP commodities to implement - FP2020
FAMILY PLANNING 2020
COMMITMENT
GOVT. OF MOZAMBIQUE</t>
  </si>
  <si>
    <t xml:space="preserve">The amount allocated represents 57% of the total amount funds expected from the Government. </t>
  </si>
  <si>
    <r>
      <t xml:space="preserve">Time period </t>
    </r>
    <r>
      <rPr>
        <sz val="12"/>
        <rFont val="Arial"/>
        <family val="2"/>
      </rPr>
      <t xml:space="preserve">(mm/yy-mm/yy)
</t>
    </r>
  </si>
  <si>
    <t>01-Oct-16 to 30-Sept-2017</t>
  </si>
  <si>
    <t xml:space="preserve">Comments: The funds are not enough to cover the entire procurement needs for the year of 2017. UNFPA, a leading donor, has gradually reduced its contribution for procurement. In addition, it has been hard to fully materialize the planned contribution to government in procuring contraceptives. The 2017 shortage created case for additional donors like the DFID and Netherlands government to support procurement during 2018. 
</t>
  </si>
  <si>
    <t xml:space="preserve">Part of the commodities procured with FY17 funds will be needed in 2019. </t>
  </si>
  <si>
    <t>DFID</t>
  </si>
  <si>
    <t>Government of the Netherlands</t>
  </si>
  <si>
    <t>GoM (host government)</t>
  </si>
  <si>
    <t>provide SRH services (information and contraceptives) in all secondary schools by 2020 to all adolescents; and strengthen referral arrangements between school based health facilities and nearby public/ private health facilities
for SRH services by:
- Approving the School Health and Adolescent Strategy and development of the action plan
o Taking Family Planning/contraceptive services (information and contraceptives) to scale at community level targeting out of school girls
- Supporting FP outreach activities at schools (regular mobiles brigades)
- Assuring quality of services provided by supporting providers in service and pre-service training
- Implementing adolescents SRH/FP demand creation activities
- Using age- and sex disaggregated data by standardizing the logbooks throughout the SRH programs/initiatives and service provision, and for measuring the impact of the interventions.</t>
  </si>
  <si>
    <t xml:space="preserve"> National School and Adolescents Health Strategy</t>
  </si>
  <si>
    <t>Yes, injectables and implants are only provided by trained health professionals at the Health Facilities., except the Sayana Press.</t>
  </si>
  <si>
    <t xml:space="preserve">Lista Nacional de Medicamentos Essenciais </t>
  </si>
  <si>
    <t>Objective, 
Policy &amp; Political, 
Financial, 
Program &amp; Service Delivery</t>
  </si>
  <si>
    <t>The government of Mozambique is currently at the early stages of the GFF process.</t>
  </si>
  <si>
    <t xml:space="preserve">DevResults data is from FY17Q4 (three observations)
CS_Survey  data is from FY17 - end of August 2016 through end of August 2017 (twelve observations)
</t>
  </si>
  <si>
    <r>
      <t>Progestin-only oral contraceptive pills (</t>
    </r>
    <r>
      <rPr>
        <sz val="10"/>
        <rFont val="Arial"/>
        <family val="2"/>
      </rPr>
      <t>Levonorgestrel 30 mcg [Norgeston])</t>
    </r>
  </si>
  <si>
    <r>
      <t xml:space="preserve">Depot Medroxyprogesterone Acetate 104mg/0.65mL subcutaneous </t>
    </r>
    <r>
      <rPr>
        <sz val="10"/>
        <rFont val="Arial"/>
        <family val="2"/>
      </rPr>
      <t>[Depo Sub-Q Provera]</t>
    </r>
  </si>
  <si>
    <r>
      <t xml:space="preserve">Depot Medroxyprogesterone Acetate 150 mg Intramuscular </t>
    </r>
    <r>
      <rPr>
        <sz val="10"/>
        <rFont val="Arial"/>
        <family val="2"/>
      </rPr>
      <t>[DepoProvera]</t>
    </r>
  </si>
  <si>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</si>
  <si>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</si>
  <si>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[Nexplanon])</t>
    </r>
  </si>
  <si>
    <r>
      <t>Copper-bearing intrauterine devices (IUDs) (</t>
    </r>
    <r>
      <rPr>
        <sz val="10"/>
        <rFont val="Arial"/>
        <family val="2"/>
      </rPr>
      <t>for example, Optima Copper T)</t>
    </r>
  </si>
  <si>
    <r>
      <t>Hormone-releasing intrauterine devices (IUDs)</t>
    </r>
    <r>
      <rPr>
        <sz val="10"/>
        <rFont val="Arial"/>
        <family val="2"/>
      </rPr>
      <t xml:space="preserve"> (for example levonorgestrel-releasing [Mirena])</t>
    </r>
  </si>
  <si>
    <t>Departamento Farmacêutico</t>
  </si>
  <si>
    <t xml:space="preserve">All the private sector entities should report to MoH the PF activities </t>
  </si>
  <si>
    <r>
      <t>What private sector manufacturers are registered in the country? 
(</t>
    </r>
    <r>
      <rPr>
        <sz val="10"/>
        <rFont val="Arial"/>
        <family val="2"/>
      </rPr>
      <t>Excludes WHO pre-qualified products. May attach list if available.)</t>
    </r>
  </si>
  <si>
    <t>Yes. MSD, Bayer, CIPLA, EMS, other</t>
  </si>
  <si>
    <t>Family Planning Sub committee (FPSC)</t>
  </si>
  <si>
    <t>PSI/Nepal, Nepal CRS Co.</t>
  </si>
  <si>
    <t>MSI/Sunaulo Pariwar Nepal</t>
  </si>
  <si>
    <t>DoHS</t>
  </si>
  <si>
    <t>Government Central Warehouse, Kathmandu</t>
  </si>
  <si>
    <t>FPAN, Care</t>
  </si>
  <si>
    <t>SCM Advisior, USAID
FP &amp; SCM Prog. Analyst, UNFPA</t>
  </si>
  <si>
    <t>July 16, 2016 - July 15, 2017</t>
  </si>
  <si>
    <t>07/16</t>
  </si>
  <si>
    <t>07/17</t>
  </si>
  <si>
    <t>LMD/DoHS</t>
  </si>
  <si>
    <t>Consolidated Annual Procurement Plan</t>
  </si>
  <si>
    <t>Jul/2016-Jul/ 2017</t>
  </si>
  <si>
    <t>key informant information from procurement/logistics unit</t>
  </si>
  <si>
    <t xml:space="preserve">key informant information from procurement/logistics unit
As shipment of oral pills was only delivered in the FY 2017/18, the budget for oral pills was not spent. However, as shipment received in the current FY and payment will be made.  </t>
  </si>
  <si>
    <t>Budget allocated by ministry of health</t>
  </si>
  <si>
    <t>July 16, 2016 -July 15, 2017</t>
  </si>
  <si>
    <t>Male condoms (20,841,000), Depot Medroxyprogesterone Acetate 150 mg/mL (327,600)</t>
  </si>
  <si>
    <t>UNFPA has provided:
Implants (162,300 pieces)
Injectables (610,000 doses)
IUDs (44,000  pieces)
Orals - Combined (214,566 cycles)</t>
  </si>
  <si>
    <t>Comments:
The detailed product characteristic requirements of the forecasting methodology is one of the factors contributing to forecast error. Further, historical consumption is often constrained by budgets, to drive investment, qualitative forward-looking information is used more than historical trends along with the burden of morbidity and mortality at the population level. Similarly, another major challenge is that the budget allocation falls within the ministry of finance instead of the ministry of health. Hence, the forecasted quantity is not procured due to budget constraints. In the past, there have been procurement delays due to internal issues such as the Commission for the Investigation of Abuse of Authority which slowed down the procurements. Importantly, quantification has not been institutionalized at the district/regional (provincial) levels. Often it is guided by the available budgets and follows a top-down approach that it is not demand driven.
Data quality issues at the SDP level and data time lag also contribute to the forecast error as well.</t>
  </si>
  <si>
    <t xml:space="preserve">key informant interviews </t>
  </si>
  <si>
    <t>Logistic Management Division/DOHS</t>
  </si>
  <si>
    <t>Also recorded in Consolidated Annual Procurement Plan</t>
  </si>
  <si>
    <t>Government of Nepal / 2,225,400</t>
  </si>
  <si>
    <t>Government of Nepal / 1,600,000</t>
  </si>
  <si>
    <t>Depo- DMPA-injectable with syringe</t>
  </si>
  <si>
    <t>Government of Nepal / 90,000</t>
  </si>
  <si>
    <t>Implants contraceptive (Levonorgestrel two rod 150 mg in total) 5 year effectiveness</t>
  </si>
  <si>
    <t>Government of Nepal /  40,000</t>
  </si>
  <si>
    <t>Intrauterine device (IUD) cut 380A</t>
  </si>
  <si>
    <t>Government of Nepal / 20,000,000</t>
  </si>
  <si>
    <t>RHCS</t>
  </si>
  <si>
    <t>Reproductive Health Commodity Security Strategy 2015</t>
  </si>
  <si>
    <t>2015 - 2020</t>
  </si>
  <si>
    <t xml:space="preserve">National List of Essential Medicine </t>
  </si>
  <si>
    <t xml:space="preserve">Program &amp; Service Delivery, Financial  </t>
  </si>
  <si>
    <t xml:space="preserve">Stockout rates for contraceptive commodities for the period of mid July 2016 to mid July 2017 and in Nepal there is a quarterly LMIS reporting system from health facilities </t>
  </si>
  <si>
    <t>The stockout analysis of implants and IUCDs take into account all SDPs reporting 0 as the ending balance in the reporting quarter, despite not providing the service. Hence, this inflates the stockout rate for these commodities. There is no database available which gives information on the SDPs providing these two services. The Logistics Management Division in Nepal also uses the same methodology to calculate the implant and IUCD stockout rates.</t>
  </si>
  <si>
    <t>DDA</t>
  </si>
  <si>
    <t>Nepal Ministry of Health and Population (MOHP)</t>
  </si>
  <si>
    <t>Yes. Lomus, OHM Pharmaceutical</t>
  </si>
  <si>
    <r>
      <t xml:space="preserve">Source de données supplémentaire ou alternative utilisée  </t>
    </r>
    <r>
      <rPr>
        <sz val="12"/>
        <color theme="1"/>
        <rFont val="Arial"/>
        <family val="2"/>
      </rPr>
      <t>(le cas échéant)</t>
    </r>
  </si>
  <si>
    <t xml:space="preserve">Quel est le nom du comité ? </t>
  </si>
  <si>
    <t>Comité de Sécurisation des Produits SR</t>
  </si>
  <si>
    <t>ANIMAS SUTURA, PSI</t>
  </si>
  <si>
    <t>MSI, PATHFINDER INTERNATIONAL, AGIR/PF,ANBEF, WORLD VISION, PLAN INTERNATIONAL, MDM, CRS,FUDEN</t>
  </si>
  <si>
    <t>UNFPA, OMS</t>
  </si>
  <si>
    <t>(DPH/MT) Direction des Pharmacies et de la Médecine Traditionnelle, (DSME) Direction de la Santé de la Mère et de L'Enfant, (DPS) Direction de la Promotion de la Santé</t>
  </si>
  <si>
    <t>(ONPPC) Office National des produitsPharmaceutiques et Chmiques du Niger</t>
  </si>
  <si>
    <t>Direction Générale du Budget</t>
  </si>
  <si>
    <t>Ministère de l'Education, Ministère de l'Enseignement Supérieur, Ministère de la Population, Ministère de la Communication, Ministère de la jeunesse</t>
  </si>
  <si>
    <t>Approuve les résultats des quantifications des produits, accord préalable à l'introduction de nouveaux produits</t>
  </si>
  <si>
    <t>ordres du jour du comité</t>
  </si>
  <si>
    <t xml:space="preserve">Conseiller technique </t>
  </si>
  <si>
    <t>Division PF, OOAS, UNFPA</t>
  </si>
  <si>
    <t xml:space="preserve">Levonorgestrel / Ethinyl Estradiol 150/30 mcg + Fe 75mg  [Microgynon] </t>
  </si>
  <si>
    <t>documents budgétaires gouvernementaux avec les principaux postes</t>
  </si>
  <si>
    <t xml:space="preserve">Dossier ministère de la santé </t>
  </si>
  <si>
    <t>Trésor Public</t>
  </si>
  <si>
    <t>Fonds commun, PAPS (banque mondiale)</t>
  </si>
  <si>
    <t>Levonorgestrel 75mg/rod, 2 rod Implant [Jadelle] (27,600) (order finalized on 11/16/2016)</t>
  </si>
  <si>
    <t>UNFPA donations: Female condoms (24,000), implants (2,400), injectables (1,089,000 doses), combined oral contraceptives (1,836,000 cycles), progestin-only pills (874,800 cycles)</t>
  </si>
  <si>
    <t xml:space="preserve">UNFPA </t>
  </si>
  <si>
    <t>PLAN SPSR 2017-2022</t>
  </si>
  <si>
    <t xml:space="preserve">Plan de Sécuristation des produits SR </t>
  </si>
  <si>
    <t>2017-2022</t>
  </si>
  <si>
    <t>Textes sur la gratuité des produits contraceptifs au Niger</t>
  </si>
  <si>
    <t xml:space="preserve">Conventions d'accord entre le gouvernement et les ONG et Associations </t>
  </si>
  <si>
    <t xml:space="preserve">Les méthodes sont disponibles sans ordonnance dans le secteur Pharmaceutique </t>
  </si>
  <si>
    <t xml:space="preserve">LISTE NATIONALE DES MEDICAMENTS ESSENTIELS </t>
  </si>
  <si>
    <t>financement, cadre politique et politique, objectif, programme et prestation de services</t>
  </si>
  <si>
    <r>
      <t>Somme du nombre total des Points de prestation des services (SDP) rapportant tous les rapports de logistique mensuels/trimestriels au cours de l'ann</t>
    </r>
    <r>
      <rPr>
        <sz val="10"/>
        <color theme="1"/>
        <rFont val="Tahoma"/>
        <family val="2"/>
      </rPr>
      <t>ée</t>
    </r>
    <r>
      <rPr>
        <sz val="10"/>
        <color theme="1"/>
        <rFont val="Arial"/>
        <family val="2"/>
      </rPr>
      <t xml:space="preserve"> (dénominateur)</t>
    </r>
  </si>
  <si>
    <r>
      <t>Levonorgestrel / Ethinyl Estradiol 150/30 mcg + Fe 75mg  [</t>
    </r>
    <r>
      <rPr>
        <sz val="10"/>
        <rFont val="Arial"/>
        <family val="2"/>
      </rPr>
      <t>Microgynon</t>
    </r>
    <r>
      <rPr>
        <sz val="12"/>
        <rFont val="Arial"/>
        <family val="2"/>
      </rPr>
      <t xml:space="preserve">] </t>
    </r>
  </si>
  <si>
    <r>
      <t>Levonorgestrel/Ethinyl Estradiol 150/30 mcg</t>
    </r>
    <r>
      <rPr>
        <sz val="11"/>
        <rFont val="Calibri"/>
        <family val="2"/>
        <scheme val="minor"/>
      </rPr>
      <t xml:space="preserve"> </t>
    </r>
    <r>
      <rPr>
        <sz val="10"/>
        <rFont val="Calibri"/>
        <family val="2"/>
        <scheme val="minor"/>
      </rPr>
      <t>[Seasonale, Levora, Jolessa]</t>
    </r>
  </si>
  <si>
    <r>
      <t xml:space="preserve">Norethisterone enanthate </t>
    </r>
    <r>
      <rPr>
        <sz val="10"/>
        <rFont val="Calibri"/>
        <family val="2"/>
        <scheme val="minor"/>
      </rPr>
      <t>[Noristerat]</t>
    </r>
  </si>
  <si>
    <t>Etonogestrel 68mg / tige, implant à 1 tige [Nexplanon/Implanon NXT])</t>
  </si>
  <si>
    <t>Direction de la Pharmacie et de la Médecine Traditionnelle</t>
  </si>
  <si>
    <t xml:space="preserve">l'application des normes existe mais n'est pas systèmatique </t>
  </si>
  <si>
    <t xml:space="preserve">Les organisations privées doivent avoir une autorisation d'exercice privé de sante delivrée par le Ministère de la Santé avant de commencer toute activité en lien avec la santé </t>
  </si>
  <si>
    <t>examens juridiques ou réglementaires</t>
  </si>
  <si>
    <t>Franchises sociales avec les cabinets et cliniques privées par PSI</t>
  </si>
  <si>
    <t>conventions écrites</t>
  </si>
  <si>
    <t xml:space="preserve">National Reproductive Health Technical Working Group </t>
  </si>
  <si>
    <t>Marie Stopes International (MSI), DKT International (DKT) , Society for Family Health (SFH)</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</si>
  <si>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t>
  </si>
  <si>
    <t xml:space="preserve">Merck Sharp &amp; Dohme and Bayer HealthCare Pharmaceuticals are stakeholders in family planning program in Nigeria, and are represented in the group. Also preofessional associations are invited to participate in meetings </t>
  </si>
  <si>
    <t xml:space="preserve">Clinton Health Access Initiative (CHAI), United States Agency for International Development (USAID), UK Department for International Development </t>
  </si>
  <si>
    <t>United Nations Population Fund (UNFPA)</t>
  </si>
  <si>
    <t>Family Health Department, National Primary Healthcare Development Agency</t>
  </si>
  <si>
    <t>Central Conraceptive Warehouse</t>
  </si>
  <si>
    <t xml:space="preserve">Family Health International (FHI360), Association for Reproductive and Family Health, John Snow, Inc. (JSI), USAID | GHSC-PSM, </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</si>
  <si>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</si>
  <si>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Director/Head Reproductive Health Division, Federal Ministry of Health</t>
  </si>
  <si>
    <t>This represent total product and freight cost of all commodity requirement for 2016</t>
  </si>
  <si>
    <t xml:space="preserve">Federal Ministry of Health, USAID | GHSC-PSM, CHAI, UNFPA and JSI </t>
  </si>
  <si>
    <t xml:space="preserve">The consumption is proxy and it is based on Jan to August 2017 data  </t>
  </si>
  <si>
    <t>Implanon</t>
  </si>
  <si>
    <t xml:space="preserve">2016 Supply Plan shows that Government will procure some commodities </t>
  </si>
  <si>
    <t>PipeLine Database</t>
  </si>
  <si>
    <t xml:space="preserve">This represent total product and freight cost  </t>
  </si>
  <si>
    <t xml:space="preserve">60,000 Female condoms and 8,500,000 male condoms were procured by Government </t>
  </si>
  <si>
    <t xml:space="preserve">2,450,000 units of Depo provera and  92,000 IUCD </t>
  </si>
  <si>
    <t>Exluton 27,669 units; Implanon 202,792 units; Jadelle 193,000 units; Male Condom 45,028,800 pieces; Microgynon 1,159,402 units; Noristerat 1,718,300</t>
  </si>
  <si>
    <t>Other bilateral (DFID)</t>
  </si>
  <si>
    <t>Depo provera 995,100 units; Exluton 618,003 units; Implanon 208,000 units; Jadelle 213,199 units; Male Condom 20,992,176 pieces; Microgynon 1,589,760; Noristerat 781,600</t>
  </si>
  <si>
    <t>Budget release</t>
  </si>
  <si>
    <t>300,000 pieces of Female Condom and 21,156,048 pieces of Male Condom</t>
  </si>
  <si>
    <t xml:space="preserve">The strategy for increasing contraceptive access is explicitly detailed in National Reproductive Health Policy </t>
  </si>
  <si>
    <t>National Reproductive Health Policy 2017</t>
  </si>
  <si>
    <t xml:space="preserve">Import Duties and Tax Exemption Certificate (IDEC Waiver) is in place for Family Planning Commodities  </t>
  </si>
  <si>
    <t xml:space="preserve">The National Policy on Population for Sustainable Development outlines a multi-sectoral strategy for the challenges posed by rapid population growth. The policy strives to inform all stakeholders about the linkage s between population and developmental issues like housing, health, education, agriculture, food, economy, energy, environment, transportation, security, employment, urbanization and so forth
</t>
  </si>
  <si>
    <t>Nigerian Essential Medicines List</t>
  </si>
  <si>
    <t>It is a veritable tool to be used for procurement of medicines and their use in the public sector in Nigeria</t>
  </si>
  <si>
    <t>Depot Medroxyprogesterone Acetate 104mg/0.65mL subcutaneous [Depo Sub-Q Provera] [Sayana Press]</t>
  </si>
  <si>
    <t>The National Agency for Food and Drug Administration and Control (NAFDAC)</t>
  </si>
  <si>
    <t xml:space="preserve">The regulatory body conducts assessment at the point of product registration , routine testing  by the NRA cannot be acertained for private sector. 
Assessment of contraceptive availability is mostly conducted by implementing partners or donors for public sector annually during such assessment spot checks on quality is performed by visual observations.   However price is not a consideration since commodities are free of charge
A lot of improvement is still needed in area of implementing pharmacovigilance </t>
  </si>
  <si>
    <t>Hospital , Pharmacies and Patent Proprietary Medicine Vendors</t>
  </si>
  <si>
    <t>Yes. Manufacturers are registered but no access to the list of registered  manufacturers . NAFDAC has a list of products with manufacturers on official website but this list includes imported products (http://www.nafdac.gov.ng/index.php/product-registration/registered-drugs?resetfilters=0&amp;limitstart10=100)</t>
  </si>
  <si>
    <t>After the 18th Constitutional Amendment, the Ministry of National Health Services Regulations and Coordination (MoNHSRC) is responsbile for commodity security for the entire country encompassing storage and regular distribution of products to all districts. While it does not have a comittee on commodity security, it is lawfully mandated to secure contraceptive commodity security for the regional governments (Gilgit Baltistan (GB), Azad Jammu &amp; Kashmir (AJK) and Islamabad Capital Territory(ICT)) while providing planning and coordination role for the provincial governments. MoNHSRC, through USAID GHSC-PSM PROJECT support, analyzed the requirements of the regional governments and support them through allocation of funds. 
The provincial governments are in the process of developing their own Reproductive Health Commodity Security Committees. Government of Sindh has already endorsed and approved the committee. The following answers are pertaining to Sindh, however, the other RHSC are likely to be approved on the same lines.</t>
  </si>
  <si>
    <t>Population Council, GreenStar Social Marketing, Pakistan</t>
  </si>
  <si>
    <t>Family Planning Association of Pakistan, Marie Stopes Society (Sindh)</t>
  </si>
  <si>
    <t xml:space="preserve">ZAFA pharmaceuticals </t>
  </si>
  <si>
    <t xml:space="preserve">USAID, Packard Foundation </t>
  </si>
  <si>
    <t>Provincial Health and Population Welfare Departments</t>
  </si>
  <si>
    <t>Central Warehouse and Supplies</t>
  </si>
  <si>
    <t>Population Program Wing, Planning and Development (P&amp;D) Division</t>
  </si>
  <si>
    <t xml:space="preserve">Provide technical oversight to:
1.Contraceptive Stock Availability at Central, Provincial, District and SDP level.
2. Contraceptive Procurements </t>
  </si>
  <si>
    <t>Provincial Director Generals</t>
  </si>
  <si>
    <t>The amount reflects allocations for planned procurement of contraceptives by provinces as shown in PC-1s</t>
  </si>
  <si>
    <t xml:space="preserve">Federal and provincial governments with technical assistance of USAID GHSC-PSM PROJECT </t>
  </si>
  <si>
    <t>The provinces are now procuring contraceptives using their own funds.</t>
  </si>
  <si>
    <t>interviews with gov't officials in charge of financing</t>
  </si>
  <si>
    <t>Allocations are mentioned in PC-1s</t>
  </si>
  <si>
    <t>7/2016 to 6/2017</t>
  </si>
  <si>
    <t>Provincial Records &amp; Planning Comission Performa-1 (PC-1)</t>
  </si>
  <si>
    <t xml:space="preserve">Although by law Federal Government is madated to provide contraceptives to GB, AJK, FATA &amp; ICT, no allocation was made in FY 2016/17. </t>
  </si>
  <si>
    <t>taxes and users fees</t>
  </si>
  <si>
    <t>World Bank Support</t>
  </si>
  <si>
    <t>No donations in cash or in-kind</t>
  </si>
  <si>
    <t>UNFPA (274 IUDs)</t>
  </si>
  <si>
    <t>The cash donation meant for procurement of MNCH products by IRMNCH Program, Govt. of Punjab.</t>
  </si>
  <si>
    <t>MSI (590,976 condoms, 505,350 IUDs, 170 implants, 93,360 combined oral contraceptive cycles, 8,459 emergency oral doses)</t>
  </si>
  <si>
    <r>
      <t xml:space="preserve">Comments: 
Following are the factors behind the difference between allocated and spent amount, 
1. Particular product not being procured (included in forecast earlier but adjusted as per need e.g. POP, Implants)
2. Difference in rates of commodities pertaining to differences in actual and forecasted prices
3. It is likely that actual expenditure varies over time (and not as per intial plans) due to non-alignment of financing &amp; procurement cycle. </t>
    </r>
    <r>
      <rPr>
        <b/>
        <sz val="12"/>
        <color theme="1"/>
        <rFont val="Arial"/>
        <family val="2"/>
      </rPr>
      <t xml:space="preserve">
</t>
    </r>
    <r>
      <rPr>
        <sz val="12"/>
        <color theme="1"/>
        <rFont val="Arial"/>
        <family val="2"/>
      </rPr>
      <t xml:space="preserve">
</t>
    </r>
  </si>
  <si>
    <t>Provincial Procurement Cells</t>
  </si>
  <si>
    <t>internally generated funds</t>
  </si>
  <si>
    <t xml:space="preserve">There is a likelihood of an increase in allocation to $18.6 m. </t>
  </si>
  <si>
    <t>Provincial Planning Commission performa-1 for Punjab, Khyber Pakhtunkhwa, Balochistan &amp; Sindh details the contraceptive financing strategy for five years. Similarly, CIP and FP 2020 also shows the commodity requirements till 2020.</t>
  </si>
  <si>
    <t>interviews with government officials</t>
  </si>
  <si>
    <t>interviews with family planning or reproductive health program managers</t>
  </si>
  <si>
    <t>Provincial Planning Commission performa-1 / CIP / FP 2020 strategy</t>
  </si>
  <si>
    <t>PC-1s of different provinces are generally approved for 5 years. Some will expire in 2018 while others in 2020</t>
  </si>
  <si>
    <t>5 years</t>
  </si>
  <si>
    <t>NGO, social marketing, and commercial sectors</t>
  </si>
  <si>
    <t>If consignee is GoP for contraceptive commodities, then custom duty 0%, excise and taxation 0% and income tax 0%. However, for commercial and private sector; Aluminum foil, PVC, syringes and vials (used for packaging contraceptive products) have 1% regulatory duty, income tax – 6% for tax filer &amp; 9% for non-tax filer, custom duty 20%, advance custom duty 1%, sales tax 17% and advance sales tax 3%.</t>
  </si>
  <si>
    <t>There is no significant barrier for the private sector to provide contraceptive methods. However, international NGOs need to seek exemptions for subsidized contraceptive marketing/distribution for donated/in-kind contraceptive items.
The policy allowing first dose of injectables only by a doctor at a health facility also hinders the ability of Lady Health Workers to distribute/administer the product</t>
  </si>
  <si>
    <t>1. High political will; 2. Exemption from all duties creates a conducive environment for producers like ZAFA and Schering and; 3. Over the counter availability</t>
  </si>
  <si>
    <t xml:space="preserve">The Lady Health Workers (public sector) can only provide second dose of injectable (first dose has to be administered by a doctor). The pharmacists are allowed to provide condoms and pills, which are available over the counter. </t>
  </si>
  <si>
    <t xml:space="preserve">The policy says that contraceptives could only be dispensed to Married Men/Women of Reproductive Age. However, in reality this is not implemented, therefore the products are freely available </t>
  </si>
  <si>
    <t>see above</t>
  </si>
  <si>
    <t xml:space="preserve">All provincial departments of health provide contraceptives free of charge. All population welfare departments charge a nominal fee for contraceptive services. </t>
  </si>
  <si>
    <t>2016-17</t>
  </si>
  <si>
    <t>National Essential Drug List (revised 2016) &amp; Essential Medicine Lists (province specific)</t>
  </si>
  <si>
    <t xml:space="preserve">The Provincial Essential Medicine Lists were developed and approved by Drug Regulatory Authority (working under Ministry of National Health Services Regulations and Coordination) in collaboration with USAID GHSC-PSM PROJECT. The lists include contraceptives. </t>
  </si>
  <si>
    <r>
      <t>Levonorgestrel/Ethinyl Estradiol 150/30 mcg</t>
    </r>
    <r>
      <rPr>
        <sz val="11"/>
        <rFont val="Arial"/>
        <family val="2"/>
      </rPr>
      <t xml:space="preserve"> </t>
    </r>
    <r>
      <rPr>
        <sz val="10"/>
        <rFont val="Arial"/>
        <family val="2"/>
      </rPr>
      <t>[ Seasonale, Levora, Jolessa]</t>
    </r>
  </si>
  <si>
    <r>
      <t xml:space="preserve">Etonogestrel 68mg/rod, 1 rod implant </t>
    </r>
    <r>
      <rPr>
        <sz val="10"/>
        <color theme="1"/>
        <rFont val="Arial"/>
        <family val="2"/>
      </rPr>
      <t>[Nexplanon, Implanon])</t>
    </r>
  </si>
  <si>
    <t>At central level, stocks are maintained separately by provinces i.e. procured by provinces. Currently, POP is stock out for all provinces; ECP is stocked out for DOH KP; Implanon is stocked out in all provinces.</t>
  </si>
  <si>
    <t>Drug Regulatory Authority of Pakistan (DRAP)</t>
  </si>
  <si>
    <t>review of standards documents</t>
  </si>
  <si>
    <t>Population Program Wing, Ministry of National Health Services, Regulations &amp; Coordination; Pakistan Bureau of Statistics, Provincial Departments of Population &amp; Health</t>
  </si>
  <si>
    <t>Quintiles IMS</t>
  </si>
  <si>
    <r>
      <rPr>
        <sz val="12"/>
        <color rgb="FFFF0000"/>
        <rFont val="Arial"/>
        <family val="2"/>
      </rPr>
      <t>Yes.</t>
    </r>
    <r>
      <rPr>
        <sz val="12"/>
        <color theme="1"/>
        <rFont val="Arial"/>
        <family val="2"/>
      </rPr>
      <t xml:space="preserve"> ZAFA pharmaceuticals, (COC, ECP and 3 Month Injection)</t>
    </r>
  </si>
  <si>
    <t>Responsible Parenthood and Reproductive Health (RPRH) Technical Working Group on Logistics</t>
  </si>
  <si>
    <t>Family Planning Organization of the Philippines (FPOP)</t>
  </si>
  <si>
    <t xml:space="preserve">Population Commision, Family Health Office </t>
  </si>
  <si>
    <t>Logistics Management Division</t>
  </si>
  <si>
    <t>House of Representatives/National Government</t>
  </si>
  <si>
    <t>Congressman</t>
  </si>
  <si>
    <t>The program uses demographic data (Target Population) as a basis for forecasts which led to large variance between the forecast and the actual consumption. For Lynesterol and male condoms, the zero forecast is because the program did not buy any more items for the fiscal year and only used the stocks which were already procured from the previous years. For male condoms, enough stock was available. For Lynesterol, the restraining order of the Philippine Government for this product prevented additional procurement.</t>
  </si>
  <si>
    <t>Family Planning Program Manager</t>
  </si>
  <si>
    <t>Lynestrenol</t>
  </si>
  <si>
    <t>Norethisterone enanthate 6</t>
  </si>
  <si>
    <t>*implanon NXT</t>
  </si>
  <si>
    <t>There is specific line item budget for Family Health Program where budget for contraceptives can be drawn</t>
  </si>
  <si>
    <t>Key Informant Interview</t>
  </si>
  <si>
    <t>Department of Health's budget, including the 2016 year plus carry over budget from 2015</t>
  </si>
  <si>
    <t>None received, UNFPA donated Subdermal Implants to private facilities due to a restraining order from government</t>
  </si>
  <si>
    <t>01/2016 -12/2016</t>
  </si>
  <si>
    <t>Government of the Philippines Funds</t>
  </si>
  <si>
    <t>None received</t>
  </si>
  <si>
    <t>According to RHI Interchange, MSI procured 200,000 IUDs</t>
  </si>
  <si>
    <t>Procurement Service of Department of Health</t>
  </si>
  <si>
    <t>Modern Natural Family Planning Methods</t>
  </si>
  <si>
    <t>Modern Natural Family Planning Methods only for certain groups</t>
  </si>
  <si>
    <t>Republic Act no. 10354: An act providing for a national policy on responsible parenthood and reproductive health. Also known as the "The Responsible Parenthood and Reproductive Health Act of 2012"</t>
  </si>
  <si>
    <t>The Responsible Parenthood and Reproductive Health Act of 2012</t>
  </si>
  <si>
    <t>Including other administrative orders of DOH</t>
  </si>
  <si>
    <t>Established Law unless repealed</t>
  </si>
  <si>
    <t>customs taxes rates for imported products</t>
  </si>
  <si>
    <t>Products bought from other countries for all sectors</t>
  </si>
  <si>
    <t>5-20%</t>
  </si>
  <si>
    <t>Regulated drugs (contraceptives included)  are not allowed for mass media advertising</t>
  </si>
  <si>
    <t>RPRH Law recommends both private and public to provide access</t>
  </si>
  <si>
    <t>For the private sector, contraceptives to be dispensed would require a prescription from the doctor.</t>
  </si>
  <si>
    <t>For Private sector - pharmacist</t>
  </si>
  <si>
    <t>The Responsible Parenthood and Reproductive Health (RPRH) Law has restrictions to issuing contraceptives to ages 18 below - Requires proof of parent or guardian's consent</t>
  </si>
  <si>
    <t>DHS (2017)</t>
  </si>
  <si>
    <t>Philippine National Formulary</t>
  </si>
  <si>
    <t>Policy, Financial, Service Delivery, Health System Strengthening, CSO Engagement</t>
  </si>
  <si>
    <r>
      <t xml:space="preserve">Annual stockout rate at SDPs
</t>
    </r>
    <r>
      <rPr>
        <b/>
        <sz val="10"/>
        <color theme="1"/>
        <rFont val="Arial"/>
        <family val="2"/>
      </rPr>
      <t xml:space="preserve">
Automatically calculates by dividing column K by column L</t>
    </r>
  </si>
  <si>
    <r>
      <t>Levonorgestrel/Ethinyl Estradiol 150/30 mcg +Fe 75mg</t>
    </r>
    <r>
      <rPr>
        <sz val="11"/>
        <rFont val="Arial"/>
        <family val="2"/>
      </rPr>
      <t xml:space="preserve"> </t>
    </r>
    <r>
      <rPr>
        <sz val="10"/>
        <rFont val="Arial"/>
        <family val="2"/>
      </rPr>
      <t>[Microgynon]</t>
    </r>
  </si>
  <si>
    <t>*Data from the Responsible Parenthood and Reproductive Health (RPRH) Technical Working Group on Logistics</t>
  </si>
  <si>
    <r>
      <t>Progestin-only oral contraceptive pills (</t>
    </r>
    <r>
      <rPr>
        <sz val="10"/>
        <rFont val="Arial"/>
        <family val="2"/>
      </rPr>
      <t>Levonorgestrel 30 mcg [Norgeston, Microlut])</t>
    </r>
  </si>
  <si>
    <t>*Data as of the 3rd quarter of 2017 (September)</t>
  </si>
  <si>
    <r>
      <t xml:space="preserve">Depot Medroxyprogesterone Acetate 104mg/0.65mL subcutaneous </t>
    </r>
    <r>
      <rPr>
        <sz val="10"/>
        <rFont val="Arial"/>
        <family val="2"/>
      </rPr>
      <t>[Depo Sub-Q Provera, Sayana Press]</t>
    </r>
  </si>
  <si>
    <t>*Brand: Implanon NXT</t>
  </si>
  <si>
    <r>
      <t xml:space="preserve">Calendar-based awareness methods </t>
    </r>
    <r>
      <rPr>
        <sz val="10"/>
        <rFont val="Arial"/>
        <family val="2"/>
      </rPr>
      <t>(for example, CycleBeads)</t>
    </r>
  </si>
  <si>
    <r>
      <t xml:space="preserve">Total stock out rate for all commodities 
</t>
    </r>
    <r>
      <rPr>
        <b/>
        <sz val="12"/>
        <rFont val="Arial"/>
        <family val="2"/>
      </rPr>
      <t xml:space="preserve">This will auto-calculate. </t>
    </r>
    <r>
      <rPr>
        <sz val="12"/>
        <rFont val="Arial"/>
        <family val="2"/>
      </rPr>
      <t xml:space="preserve"> (It will sum H and I and divide H by I, and will sum K and L and divide by L)
</t>
    </r>
  </si>
  <si>
    <t>Food and Drugs Administration</t>
  </si>
  <si>
    <t>Republic Act 9711: Food and Drugs Administration Strengthening Act</t>
  </si>
  <si>
    <t xml:space="preserve">Quality checks performed by FDA does not apply for all products </t>
  </si>
  <si>
    <t>For Pharmacovigilance: It is only a spontaneous reporting mechanism that is currently being done</t>
  </si>
  <si>
    <t xml:space="preserve">Civil society organizations, faith-based organizations, and other government agencies outside of DOH </t>
  </si>
  <si>
    <t xml:space="preserve">IMS has data but you need to subscribe (buy the data) to avail the information. Also, DKT Philippines does not share their sales data with IMS; thus, IMS data is incomplete. </t>
  </si>
  <si>
    <t>RPRH Law promotes partnerships of DOH with private sector</t>
  </si>
  <si>
    <t>FP Logistics Committee</t>
  </si>
  <si>
    <t>Society for Family Health (SHF)</t>
  </si>
  <si>
    <t>USAID and UNFPA</t>
  </si>
  <si>
    <t xml:space="preserve"> UNFPA and UNICEF representative are participate to the logistics committee meetings</t>
  </si>
  <si>
    <t>Maternal ,Child and Community Health, Pharmacy Unity, Reproductive Health</t>
  </si>
  <si>
    <t>The central medical store is represented to logistics committee. This is named Medical Procurement and Production Division (MPPD) under Rwanda Biomedical Center (RBC)</t>
  </si>
  <si>
    <t>Monitor the supply plan implementation to ensure health commodity security; Advocate for funds mobilization for any gap identified during quantification and supply plan reviews for health commodities.</t>
  </si>
  <si>
    <t>Ministry of Health (MOH)</t>
  </si>
  <si>
    <t>Permenent Secretary in MOH</t>
  </si>
  <si>
    <t>Under Coordinated Procurement and Distribution (CPDS) mechanism, RBC oversees the forcasting and supply planning  exercises for each  desease program , then the quantification report for program products is presented to the Resources Management Committee (RMC) chaired by the Permenent Secretary in MOH. Once, the rport is approuved the central medical store under RBC is in charge of procurement plan implementation.</t>
  </si>
  <si>
    <t>Rwanda Biomedical Center (RBC)</t>
  </si>
  <si>
    <t xml:space="preserve">After each quantification exercise, the funds for contraceptives are always mobilized from 3 main sources: USAID, UNFPA and Governement under MOH funds. Even the Global Fund (GF) funds for contraceptives  iare also channeled through Governement and the procurement is perormed by the central medical store. </t>
  </si>
  <si>
    <t>During FY 16-17, there were 3 shipments of contraceptives funded by the government through MOH</t>
  </si>
  <si>
    <t>July16-June17</t>
  </si>
  <si>
    <t>Pipeline records</t>
  </si>
  <si>
    <t>MOH has allocated funds to procure Microlut, Jadelle and Microgynon through the central medical store but, It was  not specified whether these funds included donors. We assume that these funds are more likely to be from direct budget support</t>
  </si>
  <si>
    <t xml:space="preserve">The central medical store is Medical Procurement and Distribution Division (MPPD) funder Rwanda Biomedical Center (RBC) </t>
  </si>
  <si>
    <t>Usually, the funds for identified gap is mobilized from MOH, USAID and UNFPA. The shipments allocated to Govenemnt are procurent through central medical store while others are procured through GHSC-PSM or UNFPA.</t>
  </si>
  <si>
    <t>The policy has expired, the new one is being developped and will cover 2018 through 2024</t>
  </si>
  <si>
    <t>FP strategic Plan</t>
  </si>
  <si>
    <t>The strategy is still under development and approval process</t>
  </si>
  <si>
    <t>2018-2024</t>
  </si>
  <si>
    <t>No policies for restriction but, for some specific FP methods such as permenent methods, injectables and implants, the MOH ensures availability of appropriate equipement and  training of service providers prior to the initiation of methods</t>
  </si>
  <si>
    <t>MOH letter to FP service providers clarifies the price for each FP service provided at health facility level</t>
  </si>
  <si>
    <t xml:space="preserve">The Gornement pays FP services for people falling in category of poor among the population. </t>
  </si>
  <si>
    <t>National Essential Medecine list</t>
  </si>
  <si>
    <t>Program and Service Delivery</t>
  </si>
  <si>
    <t xml:space="preserve">Overall the contraceptive security in Rwanda is good, with no stockouts or very minimal stock out for few days. However some of the faith based SDPs  do not manage some of the contraceptives, but the government stepped and introduced health posts around these SDPs that can ensure the contraceptives are available to users in the catchment area. One of the challenge is the Female condom  uptake of which their acceptability is extremely low. </t>
  </si>
  <si>
    <t>Rwanda Food and Drug Administartion (RFDA)</t>
  </si>
  <si>
    <t>RFPA was recently approved by the cabinet. Its implementation is just starting.</t>
  </si>
  <si>
    <t>RFPA is not yet opertionalized</t>
  </si>
  <si>
    <t>Private medical clinics</t>
  </si>
  <si>
    <t>SENEGAL</t>
  </si>
  <si>
    <t>Comite Securisation des Produits de la Sante de la Reproduction ( SP/SR)</t>
  </si>
  <si>
    <t>Agence de Marketing Social (ADEMAS)</t>
  </si>
  <si>
    <r>
      <t>Intrahealth</t>
    </r>
    <r>
      <rPr>
        <b/>
        <sz val="16"/>
        <rFont val="Arial"/>
        <family val="2"/>
      </rPr>
      <t xml:space="preserve"> </t>
    </r>
  </si>
  <si>
    <t>MERK</t>
  </si>
  <si>
    <t>UNFPA USAID,  et  MSAS</t>
  </si>
  <si>
    <t xml:space="preserve">UNFPA  </t>
  </si>
  <si>
    <t xml:space="preserve"> Direction de la Sante de la Mere et de l'Enfant et Division Lutte contre le Sida</t>
  </si>
  <si>
    <t>PNA</t>
  </si>
  <si>
    <t xml:space="preserve"> Le president du comite convoque les reunions. Une revue des stocks a la PNA est effectuee; de meme que la situation des encours et des consommations. 
 Des recommandations sont formulees a l'endroit des decideurs </t>
  </si>
  <si>
    <r>
      <t xml:space="preserve">Le comité va-t-il développé ou commencé un aménagement sur les politiques, les procédures et/ou les plans d'action au cours de la dernière année ?      </t>
    </r>
    <r>
      <rPr>
        <sz val="11"/>
        <rFont val="Calibri"/>
        <family val="2"/>
        <scheme val="minor"/>
      </rPr>
      <t xml:space="preserve">  </t>
    </r>
  </si>
  <si>
    <t>PROGRAMME PF/ CELLULE PROMOTION SOCIETE CIVILE A PARTIR DE CETTE ANNEE</t>
  </si>
  <si>
    <t>Directrice le la Planification famillile</t>
  </si>
  <si>
    <t xml:space="preserve">chaque annee le gouvernement attribue un montant de 300 000 000 pour l'acquisition de  produits contraceptives </t>
  </si>
  <si>
    <r>
      <t xml:space="preserve">Quelle était la valeur estimative en dollars des contraceptifs qui devaient être achetés pour le secteur public* pour l'exercice complet le plus récent ? 
(en USD)
</t>
    </r>
    <r>
      <rPr>
        <sz val="11"/>
        <rFont val="Arial"/>
        <family val="2"/>
      </rPr>
      <t>* Il peut s'agir des cas où le ministère fournit des contraceptifs aux ONG ou aux services de marketing social.
Cette information nous permettra de comparer les besoins d'approvisionnement avec les informations sur les dépenses recueillies plus tard dans l'enquête.</t>
    </r>
  </si>
  <si>
    <t xml:space="preserve"> le comite de pilotage  SP/SR</t>
  </si>
  <si>
    <r>
      <t xml:space="preserve">Montant alloué
</t>
    </r>
    <r>
      <rPr>
        <sz val="11"/>
        <rFont val="Calibri"/>
        <family val="2"/>
        <scheme val="minor"/>
      </rPr>
      <t>(en USD)</t>
    </r>
  </si>
  <si>
    <r>
      <t>Période</t>
    </r>
    <r>
      <rPr>
        <sz val="11"/>
        <rFont val="Calibri"/>
        <family val="2"/>
        <scheme val="minor"/>
      </rPr>
      <t xml:space="preserve"> 
(mm/aa-mm/aa)
</t>
    </r>
  </si>
  <si>
    <r>
      <t>Source de données</t>
    </r>
    <r>
      <rPr>
        <i/>
        <sz val="11"/>
        <rFont val="Calibri"/>
        <family val="2"/>
        <scheme val="minor"/>
      </rPr>
      <t xml:space="preserve"> 
</t>
    </r>
    <r>
      <rPr>
        <sz val="11"/>
        <rFont val="Calibri"/>
        <family val="2"/>
        <scheme val="minor"/>
      </rPr>
      <t>(par exemple : dossiers du ministère)</t>
    </r>
  </si>
  <si>
    <r>
      <t xml:space="preserve">TOTAL des fonds publics </t>
    </r>
    <r>
      <rPr>
        <b/>
        <u/>
        <sz val="12"/>
        <rFont val="Arial"/>
        <family val="2"/>
      </rPr>
      <t>alloués</t>
    </r>
    <r>
      <rPr>
        <sz val="12"/>
        <rFont val="Arial"/>
        <family val="2"/>
      </rPr>
      <t xml:space="preserve"> pour l'approvisionnement en contraceptifs.
 Cela sera calculé automatiquement. </t>
    </r>
    <r>
      <rPr>
        <i/>
        <sz val="11"/>
        <rFont val="Calibri"/>
        <family val="2"/>
        <scheme val="minor"/>
      </rPr>
      <t>(cela fera la somme de a et b ci-dessus.)</t>
    </r>
  </si>
  <si>
    <r>
      <t xml:space="preserve">Des fonds publics ont-ils été </t>
    </r>
    <r>
      <rPr>
        <b/>
        <sz val="12"/>
        <rFont val="Arial"/>
        <family val="2"/>
      </rPr>
      <t xml:space="preserve">dépensés </t>
    </r>
    <r>
      <rPr>
        <sz val="12"/>
        <rFont val="Arial"/>
        <family val="2"/>
      </rPr>
      <t>pour l'achat de produits contraceptifs au cours de l'exercice budgétaire complet le plus récent ? *
(Les fonds publics comprennent les fonds générés en interne, les fonds composites, les crédits ou les prêts de la Banque Mondiale, et d'autres fonds que les donateurs ont versés au gouvernement.)
*(Il peut s'agir de cas où le ministère fournit des contraceptifs aux ONG ou aux services de marketing social.)</t>
    </r>
  </si>
  <si>
    <t xml:space="preserve">Les recettes issues de la vente des produits contraceptifs ainsi que la participation des programmes de sante aux frais de gestion de leurs produits contribuent au renouvellement du stock </t>
  </si>
  <si>
    <t>Female Condoms (160,000), Etonogestrel 68 mg/rod, 1 rod Implant (27,864)</t>
  </si>
  <si>
    <t xml:space="preserve">IUDs (25,000 pieces), Orals - Emergency (30,600 doses), Orals - Progestin Only (123,840 cycles)
</t>
  </si>
  <si>
    <t>Pharmacie Nationale d'Approvisionnement ( PNA )</t>
  </si>
  <si>
    <t>Budget du Ministere de la Sante et de l'Action Sociale</t>
  </si>
  <si>
    <t xml:space="preserve"> Plan strategique national PF 2016-2020. C'est un plan de consolidation des acquis de la mise en œuvre du plan national de développement sanitaire et entend accorder la priorité au renforcement des capacités en matière d’offre de services et de création de la demande. Ainsi, il sert de référence pour les interventions de tous les acteurs impliqués dans la lutte contre la mortalité maternelle en générale et la relance de la planification familiale en particulier. Ce cadre stratégique qui participe à donner corps à la vision de la politique de santé à travers le Plan Sénégal Emergent, réaffirme l’ambition du Sénégal de répondre aux engagements internationaux d’atteindre les Objectifs de Développement Durable. </t>
  </si>
  <si>
    <t xml:space="preserve">Cadre Strategique Nationale de Planification Familiale 2016-2020 </t>
  </si>
  <si>
    <t xml:space="preserve"> 2016-2020</t>
  </si>
  <si>
    <t>Remarques : Assurer la distribution des produits PF selon le model Push model. Assurer une augmentation du budget état
pour l'acquisition des produits PF ;  Assurer une augmentation des frais de gestion des
produits PF . Assurer la disponibilité d'une partie du financement de la distribution par la communaute</t>
  </si>
  <si>
    <t xml:space="preserve">existence projet qui tels que SHOPS plus, MSI , Ademas qui interviennent au niveau du prive </t>
  </si>
  <si>
    <t>Les Pharmaciens peuvent dispenser les methodes injectables ou les implants sur prescription medicale mais ne sont pas encore  autorises a fournir ces methodes. Cependant ils peuvent fournir librement les preservatifs</t>
  </si>
  <si>
    <t>EN officine prive ce sont les vendeurs</t>
  </si>
  <si>
    <t>Type de contraceptif</t>
  </si>
  <si>
    <t>VOLET SOCIAL</t>
  </si>
  <si>
    <t>registres de l'assurance maladie</t>
  </si>
  <si>
    <t xml:space="preserve">De quelle année(s) date(nt) la (les) liste(s)?                                                 </t>
  </si>
  <si>
    <t>Liste Nationale Medicaments Essentiels( LNME)</t>
  </si>
  <si>
    <t>LISTE EN COURS DE REVISION</t>
  </si>
  <si>
    <t xml:space="preserve">Le pays va-t-il pris un engagement pour FP2020 ?                                                          </t>
  </si>
  <si>
    <t>Si le pays a pris un engagement pour FP2020, dans quel(s) domaine(s) est-ce ? 
(Veuillez énumérer un ou plusieurs des domaines suivants : objectif, cadre politique et politique, financement, programme et prestation de services) plan PF</t>
  </si>
  <si>
    <t>Objectif, cadre politique et politique, financement, programme et prestation de services</t>
  </si>
  <si>
    <t xml:space="preserve">Le pays est-il un partenaire du Mécanisme du Financement Mondial ?      </t>
  </si>
  <si>
    <t xml:space="preserve">le rapport logistique national de la DSME donne la situation national sur les ruptures de stock </t>
  </si>
  <si>
    <r>
      <t>Levonorgestrel/Ethinyl Estradiol 150/30 mcg</t>
    </r>
    <r>
      <rPr>
        <sz val="11"/>
        <color theme="1"/>
        <rFont val="Calibri"/>
        <family val="2"/>
        <scheme val="minor"/>
      </rPr>
      <t xml:space="preserve"> </t>
    </r>
    <r>
      <rPr>
        <sz val="10"/>
        <color theme="1"/>
        <rFont val="Calibri"/>
        <family val="2"/>
        <scheme val="minor"/>
      </rPr>
      <t>[Microgynon, Seasonale, Levora, Jolessa]</t>
    </r>
  </si>
  <si>
    <t xml:space="preserve">Bonne disponibilite des produits et une bonne coordination des acteurs </t>
  </si>
  <si>
    <t>Direction de la Pharmacie et du Medicament ( DPM)</t>
  </si>
  <si>
    <t>Le laboratoire National de Controle assure le controle de qualite de tous les medicaments</t>
  </si>
  <si>
    <t>Tous les medicaments ( secteur prive et public) sont soumis au controle par le Laboratoire National</t>
  </si>
  <si>
    <t>Au niveau de la Direction de la Pharmacie et du Medicament ( DPM ) il y'a : Une division de l'inspection chargee de controler tous les etablissements ou sont detenus des medicaments. Une division de la Pharmacovigilance  chargee d'assurer la sensibilisationet la formation des acteurs mais aussi l'enregistrement , le suivi et l'evaluation des notifications issues des effets indesirables des medicaments et manifestations post vaccinales</t>
  </si>
  <si>
    <t>Ces entites existent selon un arrete du Ministre de la Sante portant autorisation de leur ouverture</t>
  </si>
  <si>
    <t>OFFICINE ET CLINIQUES</t>
  </si>
  <si>
    <t>ETUDES EN COURS</t>
  </si>
  <si>
    <t>Quels fabricants du secteur prive sont immatricules dans le pays ? ( Cela exclut les produits prequalifues de l'OMS. Vous pouvez joindre une liste si disponible) 
(Cela exclut les produits pré-qualifiés de l'OMS. Vous pouvez joindre une liste si disponible.)</t>
  </si>
  <si>
    <t>Yes. PFIZER, MEDIS SENEGAL</t>
  </si>
  <si>
    <t>L'approche IPM mise en oeuvre par INTRAHEALTH est une illustration du partenariat public/prive qui a identifie un nouveau schema de distribution de produits PF par des operateurs prives qui ont contractualise avec INTRAHEALTH pour aller jusqu'au dernier kilometre</t>
  </si>
  <si>
    <t>TANZANIA</t>
  </si>
  <si>
    <r>
      <t xml:space="preserve">A1.
</t>
    </r>
    <r>
      <rPr>
        <i/>
        <sz val="11"/>
        <color theme="1"/>
        <rFont val="Arial"/>
        <family val="2"/>
      </rPr>
      <t/>
    </r>
  </si>
  <si>
    <t>Reproductive, Child and Maternal Health Commodity Security Committee</t>
  </si>
  <si>
    <r>
      <t>Social marketing, (</t>
    </r>
    <r>
      <rPr>
        <i/>
        <sz val="12"/>
        <rFont val="Arial"/>
        <family val="2"/>
      </rPr>
      <t>for example: PSI, DKT, SFH, etc.)</t>
    </r>
  </si>
  <si>
    <t>PSI and DKT. And a Local organization called T-MARC</t>
  </si>
  <si>
    <r>
      <t xml:space="preserve">NGO 
</t>
    </r>
    <r>
      <rPr>
        <i/>
        <sz val="12"/>
        <color theme="1"/>
        <rFont val="Arial"/>
        <family val="2"/>
      </rPr>
      <t>(for example: service delivery, advocacy, Planned Parenthood affiliate, Marie Stopes affiliate, faith-based organizations, etc.)</t>
    </r>
  </si>
  <si>
    <t xml:space="preserve">Marie Stopes, </t>
  </si>
  <si>
    <r>
      <t xml:space="preserve">Commercial sector 
</t>
    </r>
    <r>
      <rPr>
        <i/>
        <sz val="12"/>
        <color theme="1"/>
        <rFont val="Arial"/>
        <family val="2"/>
      </rPr>
      <t xml:space="preserve">(for example: </t>
    </r>
    <r>
      <rPr>
        <i/>
        <sz val="12"/>
        <rFont val="Arial"/>
        <family val="2"/>
      </rPr>
      <t>wholesalers, distributors,</t>
    </r>
    <r>
      <rPr>
        <i/>
        <sz val="12"/>
        <color theme="1"/>
        <rFont val="Arial"/>
        <family val="2"/>
      </rPr>
      <t xml:space="preserve"> pharmacy associations, manufacturers, etc.)</t>
    </r>
  </si>
  <si>
    <t>Philips, Pyramid etc</t>
  </si>
  <si>
    <t>DFID, USAID</t>
  </si>
  <si>
    <r>
      <t xml:space="preserve">Ministry of Health 
</t>
    </r>
    <r>
      <rPr>
        <i/>
        <sz val="12"/>
        <color theme="1"/>
        <rFont val="Arial"/>
        <family val="2"/>
      </rPr>
      <t>(for example: logistics, reproductive health, family planning, maternal and child health, HIV/AIDS, pharmacy units, etc.)</t>
    </r>
  </si>
  <si>
    <t>Reproductive, Maternal, Neonatal and Child Health Section</t>
  </si>
  <si>
    <t>Medical Stores Department (MSD)</t>
  </si>
  <si>
    <r>
      <t xml:space="preserve">Other 
</t>
    </r>
    <r>
      <rPr>
        <i/>
        <sz val="12"/>
        <color theme="1"/>
        <rFont val="Arial"/>
        <family val="2"/>
      </rPr>
      <t>(for example: partners)</t>
    </r>
  </si>
  <si>
    <t xml:space="preserve">Boresha Afya (EGPAF and Deloitte), JHPIEGO, Engender, Pathfinder, </t>
  </si>
  <si>
    <t>This committee does not set policies. Action plans are developed after every CS meeting depending on topics discussed. Some of the work the commitee has conducted in some of the meetings in the period include: 1) Aug 2017: Clarifying and refining procedures for bringing in FP products through government regulatory bodies such as TFDA 2) Aug 2017: Action plans for implementing total market approach 3) Oct 2017: resolving stock imbalances and registration of Sayana press (allowed to be distributed in private clinics) 4) Oct 2017: Co-financing for Amoxicillin DT 5) 2018: enhancing policies and procedures emergency contraceptive pills.  The committee is actively carrying out its intended functions to carry out its goals.</t>
  </si>
  <si>
    <t>Pharmacist</t>
  </si>
  <si>
    <t>Supply plan is reviewed every 6 months; and total quantification is now  being done every 2 years.
$ 29,214,615.28 is the total estimated dollar value of contraceptives needed to be procured for Jan-Dec 2017</t>
  </si>
  <si>
    <t>Ministry of Health under Reproductive, Maternal, Neonatal and Child Health Section (lead); GHSC, Maria Stopes, PSI, DKT, MSD, PSU (MoHCDGEC), TMARC, TACAIDS, NACP, UNFPA</t>
  </si>
  <si>
    <t>No disaggregated data for Implanon and Jadelle available</t>
  </si>
  <si>
    <t>Levonorgestrel/Ethinyl Estradiol 150/30 mcg [ Seasonale, Levora, Jolessa]</t>
  </si>
  <si>
    <t>Microval</t>
  </si>
  <si>
    <t>Implanon + Jadelle</t>
  </si>
  <si>
    <t>MTEF</t>
  </si>
  <si>
    <r>
      <t xml:space="preserve">Were government funds </t>
    </r>
    <r>
      <rPr>
        <b/>
        <sz val="12"/>
        <rFont val="Arial"/>
        <family val="2"/>
      </rPr>
      <t>allocated</t>
    </r>
    <r>
      <rPr>
        <sz val="12"/>
        <rFont val="Arial"/>
        <family val="2"/>
      </rPr>
      <t xml:space="preserve"> (i.e., committed) for contraceptive procurement in the most recent complete fiscal year (FY '16-'17)? 
This question refers to funds planned to be spent on contraceptives, whether or not they ended up being spent.
(Government funds include internally generated funds, basket funds, World Bank credits or loans, and other funds donors gave to the government for their use.) </t>
    </r>
  </si>
  <si>
    <r>
      <t xml:space="preserve">Amount allocated 
</t>
    </r>
    <r>
      <rPr>
        <sz val="12"/>
        <color theme="1"/>
        <rFont val="Arial"/>
        <family val="2"/>
      </rPr>
      <t>(in USD)</t>
    </r>
  </si>
  <si>
    <r>
      <t>Data source</t>
    </r>
    <r>
      <rPr>
        <i/>
        <u/>
        <sz val="12"/>
        <color theme="1"/>
        <rFont val="Arial"/>
        <family val="2"/>
      </rPr>
      <t xml:space="preserve"> </t>
    </r>
    <r>
      <rPr>
        <i/>
        <sz val="12"/>
        <color theme="1"/>
        <rFont val="Arial"/>
        <family val="2"/>
      </rPr>
      <t xml:space="preserve">
</t>
    </r>
    <r>
      <rPr>
        <sz val="12"/>
        <color theme="1"/>
        <rFont val="Arial"/>
        <family val="2"/>
      </rPr>
      <t>(for example: Ministry records)</t>
    </r>
  </si>
  <si>
    <r>
      <t xml:space="preserve">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</si>
  <si>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t>RCHS (program) records</t>
  </si>
  <si>
    <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2"/>
        <color theme="1"/>
        <rFont val="Arial"/>
        <family val="2"/>
      </rPr>
      <t>(It will sum a &amp; b above.)</t>
    </r>
  </si>
  <si>
    <r>
      <t xml:space="preserve">Was this a source?
</t>
    </r>
    <r>
      <rPr>
        <i/>
        <sz val="12"/>
        <color theme="1"/>
        <rFont val="Arial"/>
        <family val="2"/>
      </rPr>
      <t>(Y/N)</t>
    </r>
  </si>
  <si>
    <r>
      <t xml:space="preserve">Amount spent 
</t>
    </r>
    <r>
      <rPr>
        <sz val="12"/>
        <color theme="1"/>
        <rFont val="Arial"/>
        <family val="2"/>
      </rPr>
      <t>(in USD)</t>
    </r>
  </si>
  <si>
    <t xml:space="preserve">  </t>
  </si>
  <si>
    <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2"/>
        <color theme="1"/>
        <rFont val="Arial"/>
        <family val="2"/>
      </rPr>
      <t>(It will sum a &amp; b above.)</t>
    </r>
  </si>
  <si>
    <t>0-</t>
  </si>
  <si>
    <t>For the GoT FY 16/17 (Data from ARTIMIS)</t>
  </si>
  <si>
    <t>Spent here is based on actual committed funds in the GoT FY 16/17</t>
  </si>
  <si>
    <t>This is funding from DFID: Spent here is based on actual committed funds in the GoT FY 16/17</t>
  </si>
  <si>
    <r>
      <t xml:space="preserve">TOTAL value of in-kind donations and grants spent on contraceptive procurement
</t>
    </r>
    <r>
      <rPr>
        <b/>
        <sz val="12"/>
        <color theme="1"/>
        <rFont val="Arial"/>
        <family val="2"/>
      </rPr>
      <t xml:space="preserve">This will auto-calculate.  </t>
    </r>
    <r>
      <rPr>
        <i/>
        <sz val="12"/>
        <color theme="1"/>
        <rFont val="Arial"/>
        <family val="2"/>
      </rPr>
      <t>(It will sum a-e above.)</t>
    </r>
  </si>
  <si>
    <t>RCHS (program records0</t>
  </si>
  <si>
    <r>
      <t>Combined Oral Contraceptive Pills (for  example, Levonorgestrel/Ethinyl Estradiol 150/30 mcg +Fe 75mg, Levonorgestrel/Ethinyl Estradiol 150/30 mcg [Microgynon, Seasonale, Levora, Jolessa], drosiperenone/Ethinyl Estradiol 3mg/20mcg [Yaz],</t>
    </r>
    <r>
      <rPr>
        <sz val="12"/>
        <color rgb="FFFF0000"/>
        <rFont val="Arial"/>
        <family val="2"/>
      </rPr>
      <t xml:space="preserve"> </t>
    </r>
    <r>
      <rPr>
        <sz val="12"/>
        <rFont val="Arial"/>
        <family val="2"/>
      </rPr>
      <t>Norethindrone Acetate/Ethinyl Estradiol [Loestrin, Junel]</t>
    </r>
    <r>
      <rPr>
        <sz val="12"/>
        <color theme="1"/>
        <rFont val="Arial"/>
        <family val="2"/>
      </rPr>
      <t>)</t>
    </r>
  </si>
  <si>
    <r>
      <t>Progestin-only Oral Contraceptive Pills</t>
    </r>
    <r>
      <rPr>
        <i/>
        <sz val="12"/>
        <color theme="1"/>
        <rFont val="Arial"/>
        <family val="2"/>
      </rPr>
      <t xml:space="preserve"> </t>
    </r>
    <r>
      <rPr>
        <sz val="12"/>
        <color theme="1"/>
        <rFont val="Arial"/>
        <family val="2"/>
      </rPr>
      <t>(for example, Levonorgestrel 30 mcg [Norgeston], Norethindrone 35mg [Micronor, Camila, Errin], Desogestrel 75mcg [Cerazette, Aizea], Ethynodiol Diacetate [Femulen])</t>
    </r>
  </si>
  <si>
    <r>
      <t>Long-acting permanent method for females</t>
    </r>
    <r>
      <rPr>
        <i/>
        <sz val="12"/>
        <color theme="1"/>
        <rFont val="Arial"/>
        <family val="2"/>
      </rPr>
      <t xml:space="preserve"> </t>
    </r>
    <r>
      <rPr>
        <sz val="12"/>
        <color theme="1"/>
        <rFont val="Arial"/>
        <family val="2"/>
      </rPr>
      <t>(tubal ligation)</t>
    </r>
  </si>
  <si>
    <t>This strategic plan provides guidance for implementation of RMNCAH interventions</t>
  </si>
  <si>
    <t>THE NATIONAL ROAD MAP STRATEGIC PLAN TO IMPROVE REPRODUCTIVE, MATERNAL, NEWBORN, CHILD &amp; ADOLESCENT HEALTH IN TANZANIA (2016 - 2020) ONE PLAN II</t>
  </si>
  <si>
    <t>One Plan II</t>
  </si>
  <si>
    <t>Yes, councils have to follow the strategy during preparation of related activities. In addition there is a drafted CIP for National Family Planning that will cover 2018-2023.
RCHS M&amp;E follows up on implementation of action items in the strategy.</t>
  </si>
  <si>
    <t>public, NGO, social marketing, commercial. Donations can receive exemptions from TRA</t>
  </si>
  <si>
    <t>TRA fees: customs processing fee (.6% of invoice value); VAT (18% of invoice value); import duty (25% of invoice value); warehouse rent (0.3% of total invoice)
TFDA fees: inspection fee (2% of invoice value; donation fee 0.5% invoice value), testing charges for condoms (between Tshs 554,250 - 853,000); batch certification fee (0.2% of FOB + freight); 
TPA fees: handling charges (1.1% of invoice value; wharfage charges: 1.7% invoice value; demurrage and container removal charges if applicable</t>
  </si>
  <si>
    <r>
      <t xml:space="preserve">Are there policies that </t>
    </r>
    <r>
      <rPr>
        <b/>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  </t>
    </r>
  </si>
  <si>
    <t>Private sector outlets can get free commodiites and then charge clients. There is little incentive for them to go into the business of FP</t>
  </si>
  <si>
    <r>
      <t xml:space="preserve">Are there policies that </t>
    </r>
    <r>
      <rPr>
        <b/>
        <sz val="12"/>
        <color theme="1"/>
        <rFont val="Arial"/>
        <family val="2"/>
      </rPr>
      <t>enable</t>
    </r>
    <r>
      <rPr>
        <sz val="12"/>
        <color theme="1"/>
        <rFont val="Arial"/>
        <family val="2"/>
      </rPr>
      <t xml:space="preserve"> the private sector (commercial sector, NGOs, or social marketing) to provide contraceptive methods? (</t>
    </r>
    <r>
      <rPr>
        <sz val="12"/>
        <rFont val="Arial"/>
        <family val="2"/>
      </rPr>
      <t>For example: policy reform,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</si>
  <si>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There is  National Family Planning Guideline and Stadards (2013) describes the enablers for private sector entities to provide contraceptive methods.</t>
  </si>
  <si>
    <t xml:space="preserve"> 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</si>
  <si>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Pharmacies are not allowed to sell some methods like implants, these are provided in the health facilities only.. Also ADDO shop are not allowed to sell emergency contraceptive.</t>
  </si>
  <si>
    <t>Community based distribution is very limited, though there are plans to scale up</t>
  </si>
  <si>
    <t>CHW distribute  ie Microval</t>
  </si>
  <si>
    <t>There are no legal restrictions, but social norms can induce provider biases against them</t>
  </si>
  <si>
    <t>Standard Treatment Guidelines and National Essential Medicines List - Tanzania Mainland, Fourth Edition, July 2013</t>
  </si>
  <si>
    <t>There is a new version of the STGs and EML which is currently being finalized</t>
  </si>
  <si>
    <r>
      <rPr>
        <b/>
        <sz val="10"/>
        <color theme="1"/>
        <rFont val="Arial"/>
        <family val="2"/>
      </rPr>
      <t>Commitment areas: Program &amp; Service Delivery, Financial, Policy &amp; Political, Objective</t>
    </r>
    <r>
      <rPr>
        <sz val="10"/>
        <color theme="1"/>
        <rFont val="Arial"/>
        <family val="2"/>
      </rPr>
      <t xml:space="preserve">
Increase its allocation for FP commodities from Tsh. 14 billion in 2017 to Tsh. 17 by 2020;
• Expand the availability of at least three modern contraceptive methods at primary level and at least five modern contraceptive methods at secondary and tertiary level facilities from 40% to 70% (in the last three months from
the day of the survey); and
• Scale-up the number of health facilities providing youth-friendly reproductive health services from 30% to 80%.</t>
    </r>
  </si>
  <si>
    <r>
      <t xml:space="preserve">Please provide the stockout rates for contraceptive commodities for the period of </t>
    </r>
    <r>
      <rPr>
        <b/>
        <sz val="12"/>
        <color theme="1"/>
        <rFont val="Arial"/>
        <family val="2"/>
      </rPr>
      <t>end of August 2016 through end of</t>
    </r>
    <r>
      <rPr>
        <sz val="12"/>
        <color theme="1"/>
        <rFont val="Arial"/>
        <family val="2"/>
      </rPr>
      <t xml:space="preserve"> </t>
    </r>
    <r>
      <rPr>
        <b/>
        <sz val="12"/>
        <color theme="1"/>
        <rFont val="Arial"/>
        <family val="2"/>
      </rPr>
      <t>August 2017</t>
    </r>
    <r>
      <rPr>
        <sz val="12"/>
        <color theme="1"/>
        <rFont val="Arial"/>
        <family val="2"/>
      </rPr>
      <t xml:space="preserve"> for the central and service delivery point levels for the following product categories. 
For a method containing multiple products listed in rows below it, only complete the cells for each product offered under that method. 
(If a method is not intended to be offered in public sector facilities or data is not available for that level and/or product, please indicate that stockouts are not applicable (type "n/a").)
</t>
    </r>
  </si>
  <si>
    <r>
      <t xml:space="preserve">a.  Service delivery point (SDP) level (i.e., public sector health facilities)
</t>
    </r>
    <r>
      <rPr>
        <i/>
        <sz val="11"/>
        <color theme="1"/>
        <rFont val="Arial"/>
        <family val="2"/>
      </rPr>
      <t>(At the aggregate level, this is the percentage of all commodity observations at all SDPs which were stocked out during the year)</t>
    </r>
    <r>
      <rPr>
        <sz val="11"/>
        <color theme="1"/>
        <rFont val="Arial"/>
        <family val="2"/>
      </rPr>
      <t xml:space="preserve">
</t>
    </r>
    <r>
      <rPr>
        <i/>
        <sz val="11"/>
        <color theme="1"/>
        <rFont val="Arial"/>
        <family val="2"/>
      </rPr>
      <t xml:space="preserve">
</t>
    </r>
  </si>
  <si>
    <r>
      <t xml:space="preserve">Levonorgestrel/Ethinyl Estradiol 150/30 mcg </t>
    </r>
    <r>
      <rPr>
        <sz val="11"/>
        <rFont val="Arial"/>
        <family val="2"/>
      </rPr>
      <t>[Seasonale, Levora, Jolessa]</t>
    </r>
  </si>
  <si>
    <t>TFDA</t>
  </si>
  <si>
    <t>TFDA has its quality review documents as wellas quality checks that are done at different points of the supply chain.</t>
  </si>
  <si>
    <t>Yes, TFDA has a facilty for conducting quality checks of samples collected.
The country has only WHO prequalified contraceptive commoditiies; and MSD and all donors have to buy WHO prequalified contraceptive commodtiies.
TFDA has set standards for post-marketing suevillance including modalities for collecting adverse drug reactions and reporting on sub-standard commodities.</t>
  </si>
  <si>
    <t>Private sector hospitals providing FP are required to report in HMIS</t>
  </si>
  <si>
    <t>Yes. http://www.tfda.go.tz/portal/registered-products/registered-drug-products-1</t>
  </si>
  <si>
    <r>
      <t xml:space="preserve">Have any public/private partnerships been established or brokered in the last year with the purpose of expanding private sector provision of health services including family planning products and services? </t>
    </r>
    <r>
      <rPr>
        <sz val="12"/>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</si>
  <si>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There are social marketing partners (PSI, DKT, TMARC, Marie Stopes) who have partnered with the government, through RCHS, to provide services in the private sector</t>
  </si>
  <si>
    <t>TOGO</t>
  </si>
  <si>
    <r>
      <rPr>
        <b/>
        <sz val="12"/>
        <color theme="1"/>
        <rFont val="Arial"/>
        <family val="2"/>
      </rPr>
      <t xml:space="preserve">Source de données supplémentaire ou alternative utilisée </t>
    </r>
    <r>
      <rPr>
        <sz val="12"/>
        <color theme="1"/>
        <rFont val="Arial"/>
        <family val="2"/>
      </rPr>
      <t xml:space="preserve"> (le cas échéant)</t>
    </r>
  </si>
  <si>
    <t>Comité Nationale de Sécurisation des Produits de Santé de la Reproduction</t>
  </si>
  <si>
    <t>ATMS : Association Togolaise pour le Marketing Social</t>
  </si>
  <si>
    <t>L’Association Togolaise pour le Bien-Etre Familial (ATBEF), Réseaux des organisations de la société civile intervenant dans la santé de la reproduction et la planification familiale au Togo (ROSCI/SR-PF)</t>
  </si>
  <si>
    <t>Le Président de l’ordre des pharmaciens du Togo
Le Président de l’ordre des Médecins du Togo</t>
  </si>
  <si>
    <t xml:space="preserve">USAID, AFD, GIZ, Union Européenne, Plan International Togo </t>
  </si>
  <si>
    <t xml:space="preserve">OMS, UNFPA, UNICEF </t>
  </si>
  <si>
    <t xml:space="preserve">Secrétariat général du ministère chargé de la santé
Directeur général de l’action sanitaire
- le directeur général des études, de la planification et de l’information sanitaire
- le directeur des affaires financières
- le directeur des ressources humaines
- le directeur de la santé de la mère et de l’enfant qui assume le secrétariat du comité
- le directeur de la pharmacie, du médicament et des laboratoires
- le directeur de l’hygiène et de l’assainissement
- le directeur des établissements de soins et de réadaptation 
- le coordinateur national du CNLS
- le coordinateur du PNLS
</t>
  </si>
  <si>
    <t>CAMEG - Togo</t>
  </si>
  <si>
    <t xml:space="preserve">Deux représentants du ministère chargé des finances (un du budget et un du trésor)
un représentant du ministère chargé de la Promotion de la Femme </t>
  </si>
  <si>
    <t xml:space="preserve">Un représentant de l’Assemblée nationale
Le directeur de l’école nationale des sages-femmes
</t>
  </si>
  <si>
    <t>Le comité national de sécurisation à pour fonction de : 1. valider les plan d'approvisionnement issue de la quantification, 2.faire le suivi des plan d’approvisionnement, 3. Mène des plaidoyer pour le financement de l'achat des produits SR,  4. Sert de cadre de discussion sur les questions de SR</t>
  </si>
  <si>
    <t>Chargé de la securisation des produits SR</t>
  </si>
  <si>
    <t>mai</t>
  </si>
  <si>
    <t>Il s'agit du coût total des besoins du ministère de la santé pour l'année 2018</t>
  </si>
  <si>
    <t xml:space="preserve">Division de la Santé Maternelle, Infantile et de la Planification Familiale (organisation et conduite de l'exercice) avec l'appui technique et/ou financier de:
USAID AgirPF, UNFPA, USAID GHSC-PSM
</t>
  </si>
  <si>
    <t>Le gouvernement a contribué pour l'achat des contraceptifs à hauteur de 125 000 000 de FCFA en 2016 et de 150 000 000 de FCFA en 2017</t>
  </si>
  <si>
    <t>état financier</t>
  </si>
  <si>
    <t xml:space="preserve">Les fonds alloués par le gouvernement sont en cours d'utilisation. La commande a été déjà lancée et il ne reste que le virement des fonds </t>
  </si>
  <si>
    <t>Fiche d'Autorisation des Dépenses</t>
  </si>
  <si>
    <t>Cette période peut etre prolongée de deux mois si le processus entamé n'est pas encore à terme</t>
  </si>
  <si>
    <t xml:space="preserve">Les partenaires achetent généralement eux-meme les contraceptifs et les donnent aux pays. </t>
  </si>
  <si>
    <t>07/2016-03/2017</t>
  </si>
  <si>
    <t>Il s'agit des fonds alloués pour l'achat des contraceptifs pour l'année 2016</t>
  </si>
  <si>
    <t xml:space="preserve">Les fonds ont été entièrement utilisés pour l'achat des contraceptifs </t>
  </si>
  <si>
    <t xml:space="preserve">Généralement les partenaires achetent directement les contraceptifs et les donnent au Pays. </t>
  </si>
  <si>
    <t>RAS</t>
  </si>
  <si>
    <t>UNFPA: Condoms - Female (325,000 pieces), Condoms - Male (6,480,000 pieces), IUDs (5,000 pieces), Implants (68,468 pieces), Injectables (140,000 doses), Orals - Combined (25,002 cycles), Orals - Progestin Only (18,432 cycles)</t>
  </si>
  <si>
    <t>Le ministère de la santé à travers la DSMIPF a fait l'achat avec l'UNFPA Siège.</t>
  </si>
  <si>
    <t>Les besoins ont été estimés par la DSMIPF sur la base du gap à la suite de la quantification. La plateforme UNFPA Interchange a été utilisée pour le processus.</t>
  </si>
  <si>
    <t>Il s'agit des fonds pour l'exercice 2017</t>
  </si>
  <si>
    <t xml:space="preserve">Fiche d'autorisation des dépenses </t>
  </si>
  <si>
    <t>Le taux d'échange appliqué est de 500 fcfa pour un USD</t>
  </si>
  <si>
    <t>document avec des méthodes FP offertes par le secteur public, par ex. directives sur les traitements normalisés</t>
  </si>
  <si>
    <t xml:space="preserve">Il s'agit d'un plan stratégique qui intègre la sécurisation des produits de santé de la reproduction et la programmation holistique des préservatifs. Il sert de document d'orientation pour la sécurisation des produits de santé de la réproduction y compris les contraceptifs. </t>
  </si>
  <si>
    <t>Plan stratégique National 2014-2018 de Sécurisation des Produits de Santé de la Reproduction et de Programmation Holistique des Préservatif au Togo</t>
  </si>
  <si>
    <t>2014-2018</t>
  </si>
  <si>
    <t>Une plateforme du secteur privé a été mis en place et cette plateforme travail avec le ministère de la santé à travers la DSMIPF pour la disponibilité des contraceptifs dans les formations sanitaires privées. Aussi, plusieurs ONGs ont été renforcées en technologie contraceptive afin de leur permettre de disponibiliser des services de PF</t>
  </si>
  <si>
    <t>Les méthodes de longue durée d'action ne sont pas disponibles dans les officines privés</t>
  </si>
  <si>
    <t>politiques et règlements des établissements de santé</t>
  </si>
  <si>
    <t>listes de structure tarifaire</t>
  </si>
  <si>
    <t xml:space="preserve">Il existe des stratégies de gratuité pour l'offre des services de PF. Entre autres stratégies, les journées portes ouvertes en PF, la Distribution à Base communautaire, les stratégies avancées et mobiles en PF. </t>
  </si>
  <si>
    <t>Liste nationale des médicaments essentiels (LNME)</t>
  </si>
  <si>
    <r>
      <t xml:space="preserve">Levonorgestrel / Ethinyl Estradiol 150/30 mcg + Fe 75mg </t>
    </r>
    <r>
      <rPr>
        <sz val="10"/>
        <rFont val="Arial"/>
        <family val="2"/>
      </rPr>
      <t>[Microgynon]</t>
    </r>
    <r>
      <rPr>
        <sz val="12"/>
        <rFont val="Arial"/>
        <family val="2"/>
      </rPr>
      <t xml:space="preserve"> </t>
    </r>
  </si>
  <si>
    <t>nous ne disposons pas de données de routine sur les ruptures de stock au PPS</t>
  </si>
  <si>
    <t>Product brand: Exlution</t>
  </si>
  <si>
    <t>Levonorgestrel 1.5mg, 1 comprimé [Norlevo]</t>
  </si>
  <si>
    <t>Direction des Pharmacies, Médicaments et Laboratoires (DPML)</t>
  </si>
  <si>
    <t xml:space="preserve">La direction des pharmacies a en son sein une unité de contrôle de qualité des produits </t>
  </si>
  <si>
    <t xml:space="preserve">C'est la division de la santé maternelle et de la planification qui est l'organe régulateur des activités de planification familiale.Tous acteurs voulant intervenir dans la PF doit saisir cette structure. </t>
  </si>
  <si>
    <t xml:space="preserve">Une plateforme du secteur privé a été mis en place et cette plateforme travail avec le ministère de la santé à travers la DSMIPF pour la disponibilité des contraceptifs dans les formations sanitaires privées. Aussi, plusieurs ONGs ont été renforcées pour l'offre des services de PF. </t>
  </si>
  <si>
    <r>
      <t xml:space="preserve">Additional or Alternative Data Source Used </t>
    </r>
    <r>
      <rPr>
        <sz val="12"/>
        <color theme="1"/>
        <rFont val="Arial"/>
        <family val="2"/>
      </rPr>
      <t>(if applicable)</t>
    </r>
  </si>
  <si>
    <t>Family Planning/Reproductive Health Commodity Security</t>
  </si>
  <si>
    <t>UHMG, Mariestopes International Uganda (MSIU), PACE (PSI Affliate)</t>
  </si>
  <si>
    <t>UHMG, Mariestopes International Uganda (MSIU), PACE (PSI Affliate), Reproductive Health Uganda (RHU), PATH, Pathfinder, FHI360, Wellshare International, Living Goods, CHAI, SAMASHA, UHSC (Uganda Health Supply Chain)</t>
  </si>
  <si>
    <t>Surgipharm, KPI, PACE (Profam Clinics), MSIU (Blue star Clinics), UHMG (Good Life Clinics)</t>
  </si>
  <si>
    <t>USAID, DFID, GF</t>
  </si>
  <si>
    <t>Pharmacy Department, Reproductive Health Division, Child Health Division, AIDS Control Program, Division of Health Information</t>
  </si>
  <si>
    <t>National Medical Stores (NMS), UHMG</t>
  </si>
  <si>
    <t>National Population Council</t>
  </si>
  <si>
    <t>Civil Society Organisations and Faith Based Organisations (HEPS Uganda, DSW, UNHCO (Uganda National Health Consumers Organisation), Uganda Catholic Medical Bureau(UCMB) and Uganda Protestants Medical Bureau (UPMB)</t>
  </si>
  <si>
    <t>To ensure creation of demand and availability/supply of RH commodities by reviewing and addressing issues related to policy, financing, HR and supply chain</t>
  </si>
  <si>
    <t xml:space="preserve">Coordinator </t>
  </si>
  <si>
    <t>JSI Insupply Project</t>
  </si>
  <si>
    <t>Norigynon</t>
  </si>
  <si>
    <t>The budget is consolidated for RH commodities and not specific to contraceptives</t>
  </si>
  <si>
    <t>MOH records</t>
  </si>
  <si>
    <t>GF Procurement of Male condoms</t>
  </si>
  <si>
    <t>Oral contraceptives, Injectables</t>
  </si>
  <si>
    <t>Contraceptives (Implants, Injectables, Oral pills combined and Oral pills progesterone Only)</t>
  </si>
  <si>
    <t>Male Condoms</t>
  </si>
  <si>
    <t xml:space="preserve">Comments: No direct funding for procurement
</t>
  </si>
  <si>
    <t>The government commitments were refocused to procurement of Safe Delivery Kits (Mama kits) as there were enough stocks of implants and injectables both Centrally and Facility level</t>
  </si>
  <si>
    <t xml:space="preserve">Internally generated funds </t>
  </si>
  <si>
    <t>Global Financing Facility (World Bank)</t>
  </si>
  <si>
    <t>RH Commodity Security Strategy</t>
  </si>
  <si>
    <t>All sectors</t>
  </si>
  <si>
    <t>2% Invoice Value</t>
  </si>
  <si>
    <t>legal and regulatory documents and agreements related to provision of FP services</t>
  </si>
  <si>
    <t>Provider networks and franchises, subsdies, Social Behaviour Change Communication, Public Private partnerships for Health</t>
  </si>
  <si>
    <t>NDA Policy, Essential Medicines List of Uganda</t>
  </si>
  <si>
    <t xml:space="preserve">Age of consent </t>
  </si>
  <si>
    <t>Cultural and Religious beliefs</t>
  </si>
  <si>
    <t>Uganda Clinical Guidelines</t>
  </si>
  <si>
    <t>Treatment Guidelines and Essential Drug List categorised by level of care and VEN</t>
  </si>
  <si>
    <t>Policy and Political, Financial, Program and Service Delivery</t>
  </si>
  <si>
    <t>Monthly facility stock status data for FP commoditis still poor. System recently estabished for reporting stock status</t>
  </si>
  <si>
    <t>National Drug Authority</t>
  </si>
  <si>
    <t>MOH for Clinics and Hospitals, NDA for Pharmacies and Drug Shops</t>
  </si>
  <si>
    <t>MoH records: agreements contracts</t>
  </si>
  <si>
    <t>Retail Audits</t>
  </si>
  <si>
    <t>legal or regulatory reviews</t>
  </si>
  <si>
    <t>MOH has contracted a private provider UHMG to store and distribute FP commodities through the alternative distribution mechanism</t>
  </si>
  <si>
    <t>ZAMBIA</t>
  </si>
  <si>
    <t xml:space="preserve">Family Planning Technical Working Group </t>
  </si>
  <si>
    <t>Discover Health, Society for Family</t>
  </si>
  <si>
    <t>Churches Health Association Of Zambia (CHAZ), USAID Global Health Supply Chain - Procurement and Supply Management (GHSC-PSM), Scalling Up Family Planning (SUFP II), Population Council, Inovation For Poverty Action (IPA), Systems for Better Health (SBH), CRHE, FHI 360, JHIPIEGO, Planned Parenthood Association of Zambia (PPAZ), VSO, Center for Infectious Disease Reaserch In Zambia (CIDRZ), Marie Stopes International.</t>
  </si>
  <si>
    <t>USAID, Global Fund, DFID</t>
  </si>
  <si>
    <t>UNFPA, UNICEF, WHO</t>
  </si>
  <si>
    <t xml:space="preserve">Department of Reproductive and Child Health, Department of Pharmacy </t>
  </si>
  <si>
    <t>Medical Stores Limited (MSL)</t>
  </si>
  <si>
    <t xml:space="preserve">General Nursing Council GNC, Health Practitioner Council of Zambia (HPCZ). </t>
  </si>
  <si>
    <t>There has been significant progress in implementing policies which allowed task-shifting to community heath assistants and trained community-based distributors in an effort to increase access to the underserved population. CBDs have been trained to distribute contraceptives in their communities and also to counsel people on the importance of family planning. CBDs are trained to deliver family planning services closer to the people. For instance, CDBs are able to now administer injectable contraceptives and pills as well as refer beginners to rural health centers for thorough health check-ups before putting them on any family planning method.</t>
  </si>
  <si>
    <t>Principal Pharmacist</t>
  </si>
  <si>
    <t>MOH, USAID GHSC-PSM, CHILD FUND, Society for Family Health, Marie Stopes Zambia, Scaling Up Family Planning</t>
  </si>
  <si>
    <t>Microlut</t>
  </si>
  <si>
    <t>GRZ (MOH) - Yellow Book</t>
  </si>
  <si>
    <t>The funds are from Natonal Budget allocation for Ministry of Health, then pulled from the Ministry Budget which has an allocation for contraceptives in the Fiscal Plan.</t>
  </si>
  <si>
    <t>USAID/DELIVER PROJECT</t>
  </si>
  <si>
    <t>UNFPA: Male condoms (32,061,600); implants (142,000); injectables (43,000 doses)</t>
  </si>
  <si>
    <t>Comments: 
From the National Budget Allocation</t>
  </si>
  <si>
    <t xml:space="preserve">Comments:
Updates records not available
</t>
  </si>
  <si>
    <t>reports of donor funds allocated to FP and RH activities thru implementing partners other than the gov't</t>
  </si>
  <si>
    <r>
      <rPr>
        <b/>
        <sz val="12"/>
        <color theme="1"/>
        <rFont val="Arial"/>
        <family val="2"/>
      </rPr>
      <t>Total expenditures on public sector contraceptives as percent of amount that needed to be procured -</t>
    </r>
    <r>
      <rPr>
        <sz val="12"/>
        <color theme="1"/>
        <rFont val="Arial"/>
        <family val="2"/>
      </rPr>
      <t xml:space="preserve">
Of the estimated value of the contraceptives needed to be procured for the public sector for the most recent complete fiscal year, what percent was provided by any source (whether government or donor)? </t>
    </r>
  </si>
  <si>
    <t>Comodities have been procured and some have been distributed for the Fiscal Year Januray to December 2017</t>
  </si>
  <si>
    <t>The budget includes procurement of all reproductive health commodities besides contraceptives.</t>
  </si>
  <si>
    <t>Reproductive Health Commodity Security Strategy</t>
  </si>
  <si>
    <t>client exit interviews</t>
  </si>
  <si>
    <t>NGO, Social Marketting, Commercial</t>
  </si>
  <si>
    <t>$500 paid to ZAMRA, Other fees are also paid to Zambia Bureau of Standards for condoms testing etc.</t>
  </si>
  <si>
    <t>There are policies that allow commercial shops to sell reproductive commodities provided they have acquired a license from local regulations. For instance, drug shops and private chemists/pharmacies are legally allowed to sell non-prescription drugs and prepackaged medicines. These are also known as accredited drug dispensing outlets. These are often the first line of health care in urban and rural areas where health facilities are few or very far. Many drug shops sell family planning methods over the counter (condoms and oral contraceptives, etc.). Drug shops offer opportunities to reach existing and new family planning clients.</t>
  </si>
  <si>
    <t>Intergrated Family Planning Scale-Up Plan 2013-2020</t>
  </si>
  <si>
    <t>They are policies which control the selling of contraceptive methods. In zambia, all injectable contraceptives are prescription only medicines which only trained health staff are allowed to administer. However, there is a pilot project implemented by Marie Stopes on the administration of Depo Provera by the Community Distributors which were trained by MOH.</t>
  </si>
  <si>
    <t>Pharmacist also dispense at either private or public</t>
  </si>
  <si>
    <t>Essential Drug List</t>
  </si>
  <si>
    <t>The list is derived from the WHO Essential Drugs List</t>
  </si>
  <si>
    <t>Program &amp; Service Delivery</t>
  </si>
  <si>
    <r>
      <t>Levonorgestrel/Ethinyl Estradiol 150/30 mcg +Fe 75mg</t>
    </r>
    <r>
      <rPr>
        <sz val="11"/>
        <rFont val="Arial"/>
        <family val="2"/>
      </rPr>
      <t xml:space="preserve"> [Microgynon] </t>
    </r>
  </si>
  <si>
    <r>
      <t>Levonorgestrel/Ethinyl Estradiol 150/30 mcg</t>
    </r>
    <r>
      <rPr>
        <sz val="11"/>
        <rFont val="Arial"/>
        <family val="2"/>
      </rPr>
      <t xml:space="preserve"> [Seasonale, Levora, Jolessa]</t>
    </r>
  </si>
  <si>
    <t>Sayana Press was a new product received in July 2017.
Noristerat was introduced into the eLMIS in late 2017.</t>
  </si>
  <si>
    <t>Zambia has scored success in that all the contraceptives are readily available in the Public and Private Sector facilities. This has made accessibility to these commodities easy even to the underserved remote communities. Zambia did not experience stock out of these commodities at central level.</t>
  </si>
  <si>
    <t>Zambia Medicines Regulatory Authority (ZAMRA)</t>
  </si>
  <si>
    <t xml:space="preserve"> In Zambia private sector entities register with Zambia Medicine Regulatory Authority (ZAMRA) </t>
  </si>
  <si>
    <t xml:space="preserve">Yes. Yash Pharmaceuticals, NRB Pharma, Baxy Pharmaceuticals Manufacturing in Zambia </t>
  </si>
  <si>
    <t>ZIMBABWE</t>
  </si>
  <si>
    <t>Procurement and Supply Management (PSM) committee</t>
  </si>
  <si>
    <t>CHAI, Crown Agency, Population Services Zimbabwe, EGPAF,ITECH,APHL</t>
  </si>
  <si>
    <t>USAID, DFID,UNFPA,CDC</t>
  </si>
  <si>
    <t>UNFPA, UNICEF,UNDP</t>
  </si>
  <si>
    <t>Zimbabwe National Family Planning Council (ZNFPC), Directorate of Pharmacy Services (DPS), Directorate of Lab Services (DLS), AIDS and TB Directorate</t>
  </si>
  <si>
    <t>National Pharmaceutical Company of Zimbabwe (NatPharm)</t>
  </si>
  <si>
    <t>review progress in implementing PSM activities and resolve implementation challenges</t>
  </si>
  <si>
    <t>Executive Director</t>
  </si>
  <si>
    <t>Ministry of Health, ZNFPC, UNFPA, GHSC-PSM, Crown Agents, PSI</t>
  </si>
  <si>
    <t>SECURE</t>
  </si>
  <si>
    <t>Government of Zimbabwe commits funds to Ministry of Health for all purposes including procurement of contraceptives and programming. There is no specific government allocation for family planning commodities but the budget is included in the budget for procurement of all health commodities.</t>
  </si>
  <si>
    <t>procurement of male and female condoms.</t>
  </si>
  <si>
    <t>procurement of control and secure pills, copper T, petogen and implanon</t>
  </si>
  <si>
    <t xml:space="preserve">Global Fund did not procure any FP commodities in fiscal year 2016 </t>
  </si>
  <si>
    <t>Other  (DFID)</t>
  </si>
  <si>
    <t>procurement of control and secure pills, copper T and emergency contraceptives</t>
  </si>
  <si>
    <t>USAID finances all male and female condoms procurement for the public sector and for social marketingb through the GHSC-PSM project. DFID through UNFPA supports contraceptive procurement in the public sector.</t>
  </si>
  <si>
    <t>Government of Zimbabwe committees funds to Ministry of Health for all purposes including procurement of contraceptives and programming. There is no specific government allocation for family planning commodities but the budget is included in the budget for procurement of all healthy commodities</t>
  </si>
  <si>
    <t>Family Planning 2020 costed implementantion plan</t>
  </si>
  <si>
    <t>2016 - 2020</t>
  </si>
  <si>
    <t>Public private partnershipns: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PSI</t>
  </si>
  <si>
    <t>trained and certified medical doctors can provide any method. Registered Pharmacists can dispense all methods but can not administer injectables, IUCD and implants. Trained and certified nurses can provide all methods.Community Health Workers can only provide oral contraceptives and condoms</t>
  </si>
  <si>
    <t xml:space="preserve">all service providers have to be trained to provide </t>
  </si>
  <si>
    <t>no selling to people under the age of 18</t>
  </si>
  <si>
    <t>over 65 years old, mentaly challenged and victims of sexual abuse</t>
  </si>
  <si>
    <t>less than 20% of the population have access to any form of health insurance</t>
  </si>
  <si>
    <t xml:space="preserve">What year(s) is the list(s) from? </t>
  </si>
  <si>
    <t>Essential Medicines List of Zimbabwe (EDLIZ)</t>
  </si>
  <si>
    <t>FP2020 Website</t>
  </si>
  <si>
    <t>Financial, Program and Service Delivery, Policy and Political, Objective</t>
  </si>
  <si>
    <t>GFF Website</t>
  </si>
  <si>
    <t xml:space="preserve">logistics surveys/assessments/facility stock manager interviews </t>
  </si>
  <si>
    <t>Control pill</t>
  </si>
  <si>
    <r>
      <rPr>
        <b/>
        <u/>
        <sz val="12"/>
        <color theme="1"/>
        <rFont val="Arial"/>
        <family val="2"/>
      </rPr>
      <t>Successes</t>
    </r>
    <r>
      <rPr>
        <b/>
        <sz val="12"/>
        <color theme="1"/>
        <rFont val="Arial"/>
        <family val="2"/>
      </rPr>
      <t xml:space="preserve">: </t>
    </r>
    <r>
      <rPr>
        <sz val="12"/>
        <color theme="1"/>
        <rFont val="Arial"/>
        <family val="2"/>
      </rPr>
      <t xml:space="preserve">Ability to quantify twice a day, enough financial commitment from donors, partners coordination for procurement, FP commodities distributed through the integrated into national supply chain for commodities and supplies, able to track logistics data every quarter using automated LMIS. </t>
    </r>
    <r>
      <rPr>
        <b/>
        <u/>
        <sz val="12"/>
        <color theme="1"/>
        <rFont val="Arial"/>
        <family val="2"/>
      </rPr>
      <t>Challenges</t>
    </r>
    <r>
      <rPr>
        <sz val="12"/>
        <color theme="1"/>
        <rFont val="Arial"/>
        <family val="2"/>
      </rPr>
      <t>: limited brand mix for the public sector, limited storage capacity in the government medical stores and facility level, quality of logistics data is poor, delayed shipments, delayed distribution in country</t>
    </r>
  </si>
  <si>
    <t>Medicines Control Authority of Zimbabwe (MCAZ)</t>
  </si>
  <si>
    <t>only registered medicines are allowed to be distributed or sold to the public. The MCAZ keeps a register of all registered medicines.</t>
  </si>
  <si>
    <t>all procured medicines are tested by MCAZ</t>
  </si>
  <si>
    <t>MCAZ routinely conducts spot checks to all facilities. The regulatory authority also registers all premises to deal with medicines.</t>
  </si>
  <si>
    <t>All entities that deal in medicines are regsitered with the regulatory authority however reporting is not mandatory</t>
  </si>
  <si>
    <t>Private pharmacises, clinics and hospitals</t>
  </si>
  <si>
    <t>Yes. Varichem, CAPS, Datlabs, Zimbabwe Pharmaceuticals, Plus Five, Pharmanova,</t>
  </si>
  <si>
    <t>refer to 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</si>
</sst>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0.0"/>
    <numFmt numFmtId="167" formatCode="_(&quot;$&quot;* #,##0_);_(&quot;$&quot;* \(#,##0\);_(&quot;$&quot;* &quot;-&quot;??_);_(@_)"/>
    <numFmt numFmtId="168" formatCode="_-* #,##0_-;\-* #,##0_-;_-* &quot;-&quot;_-;_-@_-"/>
    <numFmt numFmtId="169" formatCode="_-* #,##0.00\ &quot;€&quot;_-;\-* #,##0.00\ &quot;€&quot;_-;_-* &quot;-&quot;??\ &quot;€&quot;_-;_-@_-"/>
    <numFmt numFmtId="170" formatCode="&quot;$&quot;#,##0"/>
    <numFmt numFmtId="171" formatCode="_([$$-409]* #,##0.00_);_([$$-409]* \(#,##0.00\);_([$$-409]* &quot;-&quot;??_);_(@_)"/>
    <numFmt numFmtId="172" formatCode="_-* #,##0\ _€_-;\-* #,##0\ _€_-;_-* &quot;-&quot;??\ _€_-;_-@_-"/>
    <numFmt numFmtId="173" formatCode="_([$$-409]* #,##0_);_([$$-409]* \(#,##0\);_([$$-409]* &quot;-&quot;??_);_(@_)"/>
  </numFmts>
  <fonts count="84">
    <font>
      <sz val="11"/>
      <color theme="1"/>
      <name val="Calibri"/>
      <family val="2"/>
      <scheme val="minor"/>
    </font>
    <font>
      <sz val="11"/>
      <color theme="1"/>
      <name val="Calibri"/>
      <family val="2"/>
      <scheme val="minor"/>
    </font>
    <font>
      <sz val="14"/>
      <color rgb="FFFF0000"/>
      <name val="Calibri"/>
      <family val="2"/>
      <scheme val="minor"/>
    </font>
    <font>
      <sz val="10"/>
      <name val="Arial"/>
      <family val="2"/>
    </font>
    <font>
      <b/>
      <sz val="18"/>
      <color theme="1"/>
      <name val="Arial"/>
      <family val="2"/>
    </font>
    <font>
      <sz val="10"/>
      <color theme="1"/>
      <name val="Arial"/>
      <family val="2"/>
    </font>
    <font>
      <b/>
      <sz val="12"/>
      <color theme="1"/>
      <name val="Arial"/>
      <family val="2"/>
    </font>
    <font>
      <b/>
      <sz val="14"/>
      <name val="Arial"/>
      <family val="2"/>
    </font>
    <font>
      <b/>
      <sz val="14"/>
      <color theme="1"/>
      <name val="Arial"/>
      <family val="2"/>
    </font>
    <font>
      <sz val="12"/>
      <name val="Arial"/>
      <family val="2"/>
    </font>
    <font>
      <sz val="12"/>
      <color theme="1"/>
      <name val="Arial"/>
      <family val="2"/>
    </font>
    <font>
      <sz val="12"/>
      <color rgb="FFFF0000"/>
      <name val="Arial"/>
      <family val="2"/>
    </font>
    <font>
      <i/>
      <sz val="11"/>
      <color theme="1"/>
      <name val="Arial"/>
      <family val="2"/>
    </font>
    <font>
      <sz val="11"/>
      <color theme="1"/>
      <name val="Arial"/>
      <family val="2"/>
    </font>
    <font>
      <b/>
      <sz val="12"/>
      <name val="Arial"/>
      <family val="2"/>
    </font>
    <font>
      <i/>
      <sz val="10"/>
      <color theme="1"/>
      <name val="Arial"/>
      <family val="2"/>
    </font>
    <font>
      <i/>
      <sz val="10"/>
      <name val="Arial"/>
      <family val="2"/>
    </font>
    <font>
      <sz val="12"/>
      <color theme="1"/>
      <name val="Calibri"/>
      <family val="2"/>
      <scheme val="minor"/>
    </font>
    <font>
      <sz val="9"/>
      <color indexed="81"/>
      <name val="Tahoma"/>
      <family val="2"/>
    </font>
    <font>
      <b/>
      <sz val="9"/>
      <color indexed="81"/>
      <name val="Tahoma"/>
      <family val="2"/>
    </font>
    <font>
      <sz val="10"/>
      <color theme="1"/>
      <name val="Calibri"/>
      <family val="2"/>
      <scheme val="minor"/>
    </font>
    <font>
      <i/>
      <sz val="12"/>
      <color theme="1"/>
      <name val="Arial"/>
      <family val="2"/>
    </font>
    <font>
      <b/>
      <sz val="10"/>
      <color theme="1"/>
      <name val="Arial"/>
      <family val="2"/>
    </font>
    <font>
      <sz val="9"/>
      <color theme="1"/>
      <name val="Arial"/>
      <family val="2"/>
    </font>
    <font>
      <sz val="11"/>
      <name val="Calibri"/>
      <family val="2"/>
    </font>
    <font>
      <b/>
      <sz val="11"/>
      <color theme="0"/>
      <name val="Calibri"/>
      <family val="2"/>
      <scheme val="minor"/>
    </font>
    <font>
      <sz val="11"/>
      <color rgb="FFFF0000"/>
      <name val="Calibri"/>
      <family val="2"/>
      <scheme val="minor"/>
    </font>
    <font>
      <b/>
      <sz val="11"/>
      <color theme="1"/>
      <name val="Calibri"/>
      <family val="2"/>
      <scheme val="minor"/>
    </font>
    <font>
      <i/>
      <sz val="11"/>
      <name val="Arial"/>
      <family val="2"/>
    </font>
    <font>
      <b/>
      <u/>
      <sz val="12"/>
      <color theme="1"/>
      <name val="Arial"/>
      <family val="2"/>
    </font>
    <font>
      <sz val="11"/>
      <name val="Arial"/>
      <family val="2"/>
    </font>
    <font>
      <u/>
      <sz val="12"/>
      <color theme="1"/>
      <name val="Arial"/>
      <family val="2"/>
    </font>
    <font>
      <i/>
      <u/>
      <sz val="12"/>
      <color theme="1"/>
      <name val="Arial"/>
      <family val="2"/>
    </font>
    <font>
      <b/>
      <u/>
      <sz val="12"/>
      <name val="Arial"/>
      <family val="2"/>
    </font>
    <font>
      <b/>
      <i/>
      <sz val="12"/>
      <color theme="1"/>
      <name val="Arial"/>
      <family val="2"/>
    </font>
    <font>
      <sz val="10"/>
      <color rgb="FFFF0000"/>
      <name val="Arial"/>
      <family val="2"/>
    </font>
    <font>
      <b/>
      <sz val="11"/>
      <color theme="1"/>
      <name val="Arial"/>
      <family val="2"/>
    </font>
    <font>
      <i/>
      <sz val="12"/>
      <name val="Arial"/>
      <family val="2"/>
    </font>
    <font>
      <b/>
      <sz val="20"/>
      <color theme="0"/>
      <name val="Calibri"/>
      <family val="2"/>
      <scheme val="minor"/>
    </font>
    <font>
      <sz val="11"/>
      <name val="Calibri"/>
      <family val="2"/>
      <scheme val="minor"/>
    </font>
    <font>
      <u/>
      <sz val="11"/>
      <color theme="10"/>
      <name val="Calibri"/>
      <family val="2"/>
      <scheme val="minor"/>
    </font>
    <font>
      <i/>
      <sz val="11"/>
      <color indexed="8"/>
      <name val="Calibri"/>
      <family val="2"/>
    </font>
    <font>
      <sz val="11"/>
      <color indexed="10"/>
      <name val="Calibri"/>
      <family val="2"/>
    </font>
    <font>
      <sz val="11"/>
      <color indexed="8"/>
      <name val="Arial"/>
      <family val="2"/>
    </font>
    <font>
      <sz val="10"/>
      <color indexed="8"/>
      <name val="Calibri"/>
      <family val="2"/>
    </font>
    <font>
      <b/>
      <u/>
      <sz val="12"/>
      <color indexed="8"/>
      <name val="Arial"/>
      <family val="2"/>
    </font>
    <font>
      <sz val="12"/>
      <color indexed="8"/>
      <name val="Arial"/>
      <family val="2"/>
    </font>
    <font>
      <b/>
      <sz val="12"/>
      <color indexed="8"/>
      <name val="Arial"/>
      <family val="2"/>
    </font>
    <font>
      <i/>
      <sz val="12"/>
      <color indexed="8"/>
      <name val="Arial"/>
      <family val="2"/>
    </font>
    <font>
      <b/>
      <sz val="11"/>
      <color indexed="8"/>
      <name val="Arial"/>
      <family val="2"/>
    </font>
    <font>
      <b/>
      <sz val="11"/>
      <color indexed="8"/>
      <name val="Calibri"/>
      <family val="2"/>
    </font>
    <font>
      <u/>
      <sz val="12"/>
      <color indexed="8"/>
      <name val="Arial"/>
      <family val="2"/>
    </font>
    <font>
      <sz val="12"/>
      <color indexed="8"/>
      <name val="Tahoma"/>
      <family val="2"/>
    </font>
    <font>
      <sz val="10.8"/>
      <color indexed="8"/>
      <name val="Arial"/>
      <family val="2"/>
    </font>
    <font>
      <sz val="10"/>
      <color indexed="8"/>
      <name val="Tahoma"/>
      <family val="2"/>
    </font>
    <font>
      <sz val="10"/>
      <color indexed="8"/>
      <name val="Arial"/>
      <family val="2"/>
    </font>
    <font>
      <sz val="9"/>
      <color indexed="8"/>
      <name val="Arial"/>
      <family val="2"/>
    </font>
    <font>
      <i/>
      <sz val="11"/>
      <color theme="1"/>
      <name val="Calibri"/>
      <family val="2"/>
      <scheme val="minor"/>
    </font>
    <font>
      <sz val="12"/>
      <color theme="1"/>
      <name val="Tahoma"/>
      <family val="2"/>
    </font>
    <font>
      <sz val="10.8"/>
      <color theme="1"/>
      <name val="Arial"/>
      <family val="2"/>
    </font>
    <font>
      <sz val="10"/>
      <color theme="1"/>
      <name val="Tahoma"/>
      <family val="2"/>
    </font>
    <font>
      <b/>
      <sz val="11"/>
      <name val="Arial"/>
      <family val="2"/>
    </font>
    <font>
      <sz val="14"/>
      <name val="Calibri"/>
      <family val="2"/>
      <scheme val="minor"/>
    </font>
    <font>
      <b/>
      <i/>
      <sz val="12"/>
      <name val="Arial"/>
      <family val="2"/>
    </font>
    <font>
      <sz val="10.8"/>
      <name val="Arial"/>
      <family val="2"/>
    </font>
    <font>
      <sz val="12"/>
      <color theme="1"/>
      <name val="Calibri"/>
      <family val="2"/>
    </font>
    <font>
      <sz val="11"/>
      <color theme="4" tint="-0.249977111117893"/>
      <name val="Arial"/>
      <family val="2"/>
    </font>
    <font>
      <sz val="12"/>
      <color theme="4" tint="-0.249977111117893"/>
      <name val="Arial"/>
      <family val="2"/>
    </font>
    <font>
      <u/>
      <sz val="12"/>
      <name val="Arial"/>
      <family val="2"/>
    </font>
    <font>
      <sz val="9.9"/>
      <name val="Arial"/>
      <family val="2"/>
    </font>
    <font>
      <sz val="12"/>
      <color rgb="FF333333"/>
      <name val="Arial"/>
      <family val="2"/>
    </font>
    <font>
      <b/>
      <sz val="10"/>
      <name val="Raleway"/>
    </font>
    <font>
      <sz val="10"/>
      <name val="Raleway"/>
    </font>
    <font>
      <sz val="21"/>
      <color rgb="FFFFFFFF"/>
      <name val="Arial"/>
      <family val="2"/>
    </font>
    <font>
      <sz val="10"/>
      <name val="Calibri"/>
      <family val="2"/>
      <scheme val="minor"/>
    </font>
    <font>
      <b/>
      <sz val="16"/>
      <color theme="1"/>
      <name val="Arial"/>
      <family val="2"/>
    </font>
    <font>
      <b/>
      <sz val="16"/>
      <name val="Arial"/>
      <family val="2"/>
    </font>
    <font>
      <sz val="16"/>
      <name val="Calibri"/>
      <family val="2"/>
      <scheme val="minor"/>
    </font>
    <font>
      <i/>
      <sz val="11"/>
      <name val="Calibri"/>
      <family val="2"/>
      <scheme val="minor"/>
    </font>
    <font>
      <sz val="12"/>
      <color rgb="FFFF0000"/>
      <name val="Calibri"/>
      <family val="2"/>
      <scheme val="minor"/>
    </font>
    <font>
      <sz val="11"/>
      <color rgb="FFFF0000"/>
      <name val="Wingdings"/>
      <charset val="2"/>
    </font>
    <font>
      <b/>
      <sz val="12"/>
      <color theme="1"/>
      <name val="Calibri"/>
      <family val="2"/>
      <scheme val="minor"/>
    </font>
    <font>
      <b/>
      <sz val="12"/>
      <color theme="0"/>
      <name val="Calibri"/>
      <family val="2"/>
      <scheme val="minor"/>
    </font>
    <font>
      <b/>
      <i/>
      <sz val="10"/>
      <color theme="1"/>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249977111117893"/>
        <bgColor indexed="26"/>
      </patternFill>
    </fill>
    <fill>
      <patternFill patternType="solid">
        <fgColor theme="4" tint="0.59999389629810485"/>
        <bgColor indexed="26"/>
      </patternFill>
    </fill>
    <fill>
      <patternFill patternType="solid">
        <fgColor theme="4" tint="0.79998168889431442"/>
        <bgColor indexed="64"/>
      </patternFill>
    </fill>
    <fill>
      <patternFill patternType="solid">
        <fgColor theme="5" tint="0.79998168889431442"/>
        <bgColor indexed="64"/>
      </patternFill>
    </fill>
    <fill>
      <patternFill patternType="lightUp"/>
    </fill>
    <fill>
      <patternFill patternType="solid">
        <fgColor rgb="FFA5A5A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rgb="FFFF0000"/>
        <bgColor rgb="FFFF0000"/>
      </patternFill>
    </fill>
    <fill>
      <patternFill patternType="lightUp">
        <bgColor theme="0"/>
      </patternFill>
    </fill>
  </fills>
  <borders count="96">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medium">
        <color indexed="64"/>
      </right>
      <top/>
      <bottom style="thick">
        <color indexed="64"/>
      </bottom>
      <diagonal/>
    </border>
    <border>
      <left/>
      <right/>
      <top style="thin">
        <color theme="4"/>
      </top>
      <bottom style="thin">
        <color theme="4"/>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thin">
        <color theme="1" tint="0.499984740745262"/>
      </right>
      <top style="thin">
        <color indexed="64"/>
      </top>
      <bottom style="thin">
        <color indexed="64"/>
      </bottom>
      <diagonal/>
    </border>
    <border>
      <left/>
      <right style="thin">
        <color theme="1" tint="0.499984740745262"/>
      </right>
      <top/>
      <bottom style="thin">
        <color indexed="64"/>
      </bottom>
      <diagonal/>
    </border>
    <border>
      <left style="medium">
        <color indexed="64"/>
      </left>
      <right/>
      <top style="thin">
        <color theme="1" tint="0.499984740745262"/>
      </top>
      <bottom style="thin">
        <color indexed="64"/>
      </bottom>
      <diagonal/>
    </border>
    <border>
      <left/>
      <right/>
      <top style="thin">
        <color theme="1" tint="0.499984740745262"/>
      </top>
      <bottom style="thin">
        <color indexed="64"/>
      </bottom>
      <diagonal/>
    </border>
    <border>
      <left/>
      <right style="thin">
        <color theme="1" tint="0.499984740745262"/>
      </right>
      <top style="medium">
        <color indexed="64"/>
      </top>
      <bottom style="thin">
        <color indexed="64"/>
      </bottom>
      <diagonal/>
    </border>
    <border>
      <left/>
      <right style="thin">
        <color theme="1" tint="0.499984740745262"/>
      </right>
      <top style="thin">
        <color indexed="64"/>
      </top>
      <bottom style="medium">
        <color indexed="64"/>
      </bottom>
      <diagonal/>
    </border>
    <border>
      <left style="thin">
        <color indexed="64"/>
      </left>
      <right style="thin">
        <color theme="1" tint="0.499984740745262"/>
      </right>
      <top/>
      <bottom style="medium">
        <color indexed="64"/>
      </bottom>
      <diagonal/>
    </border>
    <border>
      <left/>
      <right style="thin">
        <color theme="1" tint="0.499984740745262"/>
      </right>
      <top style="thin">
        <color theme="1" tint="0.499984740745262"/>
      </top>
      <bottom style="thin">
        <color indexed="64"/>
      </bottom>
      <diagonal/>
    </border>
    <border>
      <left style="medium">
        <color theme="1" tint="0.499984740745262"/>
      </left>
      <right/>
      <top/>
      <bottom/>
      <diagonal/>
    </border>
    <border>
      <left/>
      <right style="medium">
        <color theme="1" tint="0.499984740745262"/>
      </right>
      <top style="thin">
        <color indexed="64"/>
      </top>
      <bottom style="thin">
        <color indexed="64"/>
      </bottom>
      <diagonal/>
    </border>
    <border>
      <left/>
      <right style="medium">
        <color theme="1" tint="0.499984740745262"/>
      </right>
      <top style="medium">
        <color indexed="64"/>
      </top>
      <bottom style="medium">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1" fillId="0" borderId="0" applyFont="0" applyFill="0" applyBorder="0" applyAlignment="0" applyProtection="0"/>
    <xf numFmtId="0" fontId="24" fillId="0" borderId="0"/>
    <xf numFmtId="168" fontId="1" fillId="0" borderId="0" applyFont="0" applyFill="0" applyBorder="0" applyAlignment="0" applyProtection="0"/>
    <xf numFmtId="169" fontId="1" fillId="0" borderId="0" applyFont="0" applyFill="0" applyBorder="0" applyAlignment="0" applyProtection="0"/>
    <xf numFmtId="0" fontId="25" fillId="11" borderId="53" applyNumberFormat="0" applyAlignment="0" applyProtection="0"/>
    <xf numFmtId="0" fontId="40" fillId="0" borderId="0" applyNumberFormat="0" applyFill="0" applyBorder="0" applyAlignment="0" applyProtection="0"/>
  </cellStyleXfs>
  <cellXfs count="2753">
    <xf numFmtId="0" fontId="0" fillId="0" borderId="0" xfId="0"/>
    <xf numFmtId="0" fontId="4" fillId="2" borderId="0" xfId="3" applyFont="1" applyFill="1" applyAlignment="1" applyProtection="1">
      <alignment vertical="top"/>
      <protection locked="0"/>
    </xf>
    <xf numFmtId="0" fontId="5" fillId="0" borderId="0" xfId="3" applyFont="1" applyProtection="1">
      <protection locked="0"/>
    </xf>
    <xf numFmtId="0" fontId="5" fillId="2" borderId="0" xfId="3" applyFont="1" applyFill="1" applyAlignment="1" applyProtection="1">
      <alignment horizontal="center"/>
      <protection locked="0"/>
    </xf>
    <xf numFmtId="0" fontId="5" fillId="2" borderId="0" xfId="3" applyFont="1" applyFill="1" applyAlignment="1" applyProtection="1">
      <alignment horizontal="left"/>
      <protection locked="0"/>
    </xf>
    <xf numFmtId="0" fontId="3" fillId="0" borderId="0" xfId="3" applyProtection="1">
      <protection locked="0"/>
    </xf>
    <xf numFmtId="0" fontId="7" fillId="0" borderId="0" xfId="3" applyFont="1" applyAlignment="1" applyProtection="1">
      <alignment vertical="center"/>
      <protection locked="0"/>
    </xf>
    <xf numFmtId="0" fontId="8" fillId="0" borderId="1" xfId="3" applyFont="1" applyBorder="1" applyAlignment="1" applyProtection="1">
      <alignment horizontal="center" vertical="center"/>
      <protection locked="0"/>
    </xf>
    <xf numFmtId="0" fontId="5" fillId="2" borderId="2" xfId="3" applyFont="1" applyFill="1" applyBorder="1" applyAlignment="1" applyProtection="1">
      <alignment horizontal="center"/>
      <protection locked="0"/>
    </xf>
    <xf numFmtId="0" fontId="10" fillId="5" borderId="8" xfId="3" applyFont="1" applyFill="1" applyBorder="1" applyAlignment="1">
      <alignment horizontal="right" vertical="top" wrapText="1"/>
    </xf>
    <xf numFmtId="0" fontId="10" fillId="5" borderId="11" xfId="3" applyFont="1" applyFill="1" applyBorder="1" applyAlignment="1">
      <alignment horizontal="right" vertical="top" wrapText="1"/>
    </xf>
    <xf numFmtId="0" fontId="0" fillId="0" borderId="26" xfId="0" applyBorder="1"/>
    <xf numFmtId="164" fontId="10" fillId="3" borderId="12" xfId="1" applyNumberFormat="1" applyFont="1" applyFill="1" applyBorder="1" applyAlignment="1" applyProtection="1">
      <alignment horizontal="center" vertical="center" wrapText="1"/>
      <protection locked="0"/>
    </xf>
    <xf numFmtId="0" fontId="0" fillId="0" borderId="0" xfId="0" applyAlignment="1">
      <alignment vertical="top"/>
    </xf>
    <xf numFmtId="0" fontId="0" fillId="0" borderId="23" xfId="0" applyBorder="1"/>
    <xf numFmtId="9" fontId="10" fillId="0" borderId="20" xfId="3" applyNumberFormat="1" applyFont="1" applyBorder="1" applyAlignment="1">
      <alignment horizontal="center" vertical="center" wrapText="1"/>
    </xf>
    <xf numFmtId="9" fontId="10" fillId="0" borderId="12" xfId="2" applyFont="1" applyBorder="1" applyAlignment="1">
      <alignment horizontal="center" vertical="center" wrapText="1"/>
    </xf>
    <xf numFmtId="9" fontId="10" fillId="3" borderId="12" xfId="2" applyFont="1" applyFill="1" applyBorder="1" applyAlignment="1" applyProtection="1">
      <alignment horizontal="center" vertical="center" wrapText="1"/>
      <protection locked="0"/>
    </xf>
    <xf numFmtId="9" fontId="10" fillId="0" borderId="10" xfId="2" applyFont="1" applyBorder="1" applyAlignment="1">
      <alignment horizontal="center" vertical="center" wrapText="1"/>
    </xf>
    <xf numFmtId="9" fontId="10" fillId="0" borderId="22" xfId="2" applyFont="1" applyBorder="1" applyAlignment="1">
      <alignment horizontal="center" vertical="center" wrapText="1"/>
    </xf>
    <xf numFmtId="9" fontId="10" fillId="0" borderId="0" xfId="3" applyNumberFormat="1" applyFont="1" applyAlignment="1">
      <alignment horizontal="center" vertical="center" wrapText="1"/>
    </xf>
    <xf numFmtId="0" fontId="10" fillId="5" borderId="13" xfId="3" applyFont="1" applyFill="1" applyBorder="1" applyAlignment="1">
      <alignment vertical="top" wrapText="1"/>
    </xf>
    <xf numFmtId="9" fontId="10" fillId="3" borderId="0" xfId="2" applyFont="1" applyFill="1" applyAlignment="1" applyProtection="1">
      <alignment horizontal="center" vertical="center" wrapText="1"/>
      <protection locked="0"/>
    </xf>
    <xf numFmtId="164" fontId="10" fillId="3" borderId="0" xfId="1" applyNumberFormat="1" applyFont="1" applyFill="1" applyAlignment="1" applyProtection="1">
      <alignment horizontal="center" vertical="center" wrapText="1"/>
      <protection locked="0"/>
    </xf>
    <xf numFmtId="0" fontId="6" fillId="5" borderId="11" xfId="3" applyFont="1" applyFill="1" applyBorder="1" applyAlignment="1">
      <alignment vertical="center" wrapText="1"/>
    </xf>
    <xf numFmtId="0" fontId="6" fillId="5" borderId="8" xfId="3" applyFont="1" applyFill="1" applyBorder="1" applyAlignment="1">
      <alignment horizontal="left" vertical="top" wrapText="1"/>
    </xf>
    <xf numFmtId="0" fontId="10" fillId="5" borderId="10" xfId="3" applyFont="1" applyFill="1" applyBorder="1" applyAlignment="1">
      <alignment vertical="top" wrapText="1"/>
    </xf>
    <xf numFmtId="0" fontId="9" fillId="0" borderId="0" xfId="3" applyFont="1" applyAlignment="1">
      <alignment vertical="center" wrapText="1"/>
    </xf>
    <xf numFmtId="0" fontId="6" fillId="0" borderId="0" xfId="3" applyFont="1" applyAlignment="1">
      <alignment vertical="top" wrapText="1"/>
    </xf>
    <xf numFmtId="0" fontId="14" fillId="5" borderId="11" xfId="3" applyFont="1" applyFill="1" applyBorder="1" applyAlignment="1">
      <alignment vertical="top" wrapText="1"/>
    </xf>
    <xf numFmtId="9" fontId="10" fillId="0" borderId="0" xfId="2" applyFont="1" applyAlignment="1" applyProtection="1">
      <alignment horizontal="center" vertical="top" wrapText="1"/>
      <protection locked="0"/>
    </xf>
    <xf numFmtId="164" fontId="10" fillId="0" borderId="0" xfId="1" applyNumberFormat="1" applyFont="1" applyAlignment="1" applyProtection="1">
      <alignment horizontal="center" vertical="top" wrapText="1"/>
      <protection locked="0"/>
    </xf>
    <xf numFmtId="9" fontId="6" fillId="0" borderId="0" xfId="2" applyFont="1" applyAlignment="1" applyProtection="1">
      <alignment horizontal="center" vertical="top" wrapText="1"/>
      <protection locked="0"/>
    </xf>
    <xf numFmtId="0" fontId="10" fillId="5" borderId="11" xfId="3" applyFont="1" applyFill="1" applyBorder="1" applyAlignment="1">
      <alignment horizontal="right" vertical="top"/>
    </xf>
    <xf numFmtId="0" fontId="10" fillId="0" borderId="0" xfId="3" applyFont="1" applyAlignment="1">
      <alignment vertical="top" wrapText="1"/>
    </xf>
    <xf numFmtId="0" fontId="10" fillId="0" borderId="0" xfId="3" applyFont="1" applyAlignment="1">
      <alignment vertical="center" wrapText="1"/>
    </xf>
    <xf numFmtId="0" fontId="11" fillId="0" borderId="0" xfId="3" applyFont="1" applyAlignment="1">
      <alignment vertical="top" wrapText="1"/>
    </xf>
    <xf numFmtId="0" fontId="10" fillId="5" borderId="15" xfId="3" applyFont="1" applyFill="1" applyBorder="1" applyAlignment="1">
      <alignment vertical="top" wrapText="1"/>
    </xf>
    <xf numFmtId="9" fontId="10" fillId="0" borderId="12" xfId="2" applyFont="1" applyBorder="1" applyAlignment="1">
      <alignment horizontal="center" vertical="top" wrapText="1"/>
    </xf>
    <xf numFmtId="0" fontId="10" fillId="5" borderId="12" xfId="3" applyFont="1" applyFill="1" applyBorder="1" applyAlignment="1">
      <alignment vertical="top" wrapText="1"/>
    </xf>
    <xf numFmtId="9" fontId="9" fillId="5" borderId="12" xfId="6" applyFont="1" applyFill="1" applyBorder="1" applyAlignment="1">
      <alignment vertical="top" wrapText="1"/>
    </xf>
    <xf numFmtId="0" fontId="10" fillId="6" borderId="9" xfId="3" applyFont="1" applyFill="1" applyBorder="1" applyAlignment="1">
      <alignment vertical="top" wrapText="1"/>
    </xf>
    <xf numFmtId="0" fontId="10" fillId="5" borderId="31" xfId="3" applyFont="1" applyFill="1" applyBorder="1" applyAlignment="1">
      <alignment horizontal="center" vertical="top" wrapText="1"/>
    </xf>
    <xf numFmtId="9" fontId="10" fillId="0" borderId="31" xfId="2" applyFont="1" applyBorder="1" applyAlignment="1">
      <alignment horizontal="center" vertical="top" wrapText="1"/>
    </xf>
    <xf numFmtId="0" fontId="14" fillId="5" borderId="14" xfId="3" applyFont="1" applyFill="1" applyBorder="1" applyAlignment="1">
      <alignment vertical="top" wrapText="1"/>
    </xf>
    <xf numFmtId="0" fontId="6" fillId="5" borderId="14" xfId="3" applyFont="1" applyFill="1" applyBorder="1" applyAlignment="1">
      <alignment vertical="top" wrapText="1"/>
    </xf>
    <xf numFmtId="0" fontId="6" fillId="5" borderId="11" xfId="3" applyFont="1" applyFill="1" applyBorder="1" applyAlignment="1">
      <alignment vertical="top" wrapText="1"/>
    </xf>
    <xf numFmtId="0" fontId="10" fillId="6" borderId="13" xfId="3" applyFont="1" applyFill="1" applyBorder="1" applyAlignment="1">
      <alignment vertical="top" wrapText="1"/>
    </xf>
    <xf numFmtId="0" fontId="6" fillId="5" borderId="29" xfId="3" applyFont="1" applyFill="1" applyBorder="1" applyAlignment="1">
      <alignment horizontal="center" vertical="top" wrapText="1"/>
    </xf>
    <xf numFmtId="9" fontId="6" fillId="3" borderId="12" xfId="2" applyFont="1" applyFill="1" applyBorder="1" applyAlignment="1" applyProtection="1">
      <alignment horizontal="center" vertical="center" wrapText="1"/>
      <protection locked="0"/>
    </xf>
    <xf numFmtId="9" fontId="10" fillId="3" borderId="17" xfId="2" applyFont="1" applyFill="1" applyBorder="1" applyAlignment="1" applyProtection="1">
      <alignment horizontal="center" vertical="center" wrapText="1"/>
      <protection locked="0"/>
    </xf>
    <xf numFmtId="9" fontId="10" fillId="5" borderId="0" xfId="2" applyFont="1" applyFill="1" applyAlignment="1">
      <alignment horizontal="center" vertical="top" wrapText="1"/>
    </xf>
    <xf numFmtId="0" fontId="6" fillId="5" borderId="0" xfId="3" applyFont="1" applyFill="1" applyAlignment="1">
      <alignment horizontal="center" vertical="top" wrapText="1"/>
    </xf>
    <xf numFmtId="0" fontId="6" fillId="5" borderId="29" xfId="3" applyFont="1" applyFill="1" applyBorder="1" applyAlignment="1">
      <alignment horizontal="left" vertical="top" wrapText="1"/>
    </xf>
    <xf numFmtId="0" fontId="6" fillId="5" borderId="8" xfId="3" applyFont="1" applyFill="1" applyBorder="1" applyAlignment="1">
      <alignment vertical="top" wrapText="1"/>
    </xf>
    <xf numFmtId="0" fontId="6" fillId="5" borderId="29" xfId="3" applyFont="1" applyFill="1" applyBorder="1" applyAlignment="1">
      <alignment vertical="top" wrapText="1"/>
    </xf>
    <xf numFmtId="0" fontId="6" fillId="5" borderId="11" xfId="3" applyFont="1" applyFill="1" applyBorder="1" applyAlignment="1">
      <alignment horizontal="left" vertical="top" wrapText="1"/>
    </xf>
    <xf numFmtId="0" fontId="10" fillId="5" borderId="25" xfId="3" applyFont="1" applyFill="1" applyBorder="1" applyAlignment="1">
      <alignment horizontal="center" vertical="center" wrapText="1"/>
    </xf>
    <xf numFmtId="9" fontId="10" fillId="0" borderId="12" xfId="3" applyNumberFormat="1" applyFont="1" applyBorder="1" applyAlignment="1">
      <alignment horizontal="center" vertical="center" wrapText="1"/>
    </xf>
    <xf numFmtId="9" fontId="10" fillId="10" borderId="0" xfId="3" applyNumberFormat="1" applyFont="1" applyFill="1" applyAlignment="1">
      <alignment horizontal="center" vertical="center" wrapText="1"/>
    </xf>
    <xf numFmtId="0" fontId="6" fillId="5" borderId="11" xfId="3" applyFont="1" applyFill="1" applyBorder="1" applyAlignment="1">
      <alignment horizontal="left" vertical="center" wrapText="1"/>
    </xf>
    <xf numFmtId="0" fontId="6" fillId="5" borderId="21" xfId="3" applyFont="1" applyFill="1" applyBorder="1" applyAlignment="1">
      <alignment horizontal="left" vertical="top"/>
    </xf>
    <xf numFmtId="0" fontId="6" fillId="5" borderId="14" xfId="3" applyFont="1" applyFill="1" applyBorder="1" applyAlignment="1">
      <alignment horizontal="left" vertical="top" wrapText="1"/>
    </xf>
    <xf numFmtId="0" fontId="9" fillId="8" borderId="0" xfId="3" applyFont="1" applyFill="1" applyAlignment="1">
      <alignment vertical="center" wrapText="1"/>
    </xf>
    <xf numFmtId="9" fontId="10" fillId="8" borderId="0" xfId="2" applyFont="1" applyFill="1" applyAlignment="1" applyProtection="1">
      <alignment horizontal="center" vertical="top" wrapText="1"/>
      <protection locked="0"/>
    </xf>
    <xf numFmtId="0" fontId="6" fillId="5" borderId="0" xfId="3" applyFont="1" applyFill="1" applyAlignment="1" applyProtection="1">
      <alignment vertical="top" wrapText="1"/>
      <protection locked="0"/>
    </xf>
    <xf numFmtId="0" fontId="9" fillId="10" borderId="0" xfId="3" applyFont="1" applyFill="1" applyAlignment="1">
      <alignment vertical="center" wrapText="1"/>
    </xf>
    <xf numFmtId="9" fontId="10" fillId="10" borderId="0" xfId="2" applyFont="1" applyFill="1" applyAlignment="1" applyProtection="1">
      <alignment horizontal="center" vertical="top" wrapText="1"/>
      <protection locked="0"/>
    </xf>
    <xf numFmtId="164" fontId="10" fillId="10" borderId="0" xfId="1" applyNumberFormat="1" applyFont="1" applyFill="1" applyAlignment="1" applyProtection="1">
      <alignment horizontal="center" vertical="top" wrapText="1"/>
      <protection locked="0"/>
    </xf>
    <xf numFmtId="9" fontId="6" fillId="10" borderId="0" xfId="2" applyFont="1" applyFill="1" applyAlignment="1" applyProtection="1">
      <alignment horizontal="center" vertical="top" wrapText="1"/>
      <protection locked="0"/>
    </xf>
    <xf numFmtId="9" fontId="6" fillId="8" borderId="0" xfId="2" applyFont="1" applyFill="1" applyAlignment="1" applyProtection="1">
      <alignment horizontal="center" vertical="top" wrapText="1"/>
      <protection locked="0"/>
    </xf>
    <xf numFmtId="9" fontId="6" fillId="5" borderId="0" xfId="2" applyFont="1" applyFill="1" applyAlignment="1" applyProtection="1">
      <alignment horizontal="center" vertical="top" wrapText="1"/>
      <protection locked="0"/>
    </xf>
    <xf numFmtId="9" fontId="10" fillId="0" borderId="12" xfId="2" applyFont="1" applyBorder="1" applyAlignment="1" applyProtection="1">
      <alignment horizontal="center" vertical="top" wrapText="1"/>
      <protection locked="0"/>
    </xf>
    <xf numFmtId="9" fontId="10" fillId="0" borderId="17" xfId="2" applyFont="1" applyBorder="1" applyAlignment="1" applyProtection="1">
      <alignment horizontal="center" vertical="top" wrapText="1"/>
      <protection locked="0"/>
    </xf>
    <xf numFmtId="9" fontId="6" fillId="9" borderId="12" xfId="2" applyFont="1" applyFill="1" applyBorder="1" applyAlignment="1" applyProtection="1">
      <alignment horizontal="center" vertical="top" wrapText="1"/>
      <protection locked="0"/>
    </xf>
    <xf numFmtId="164" fontId="10" fillId="0" borderId="12" xfId="1" applyNumberFormat="1" applyFont="1" applyBorder="1" applyAlignment="1" applyProtection="1">
      <alignment horizontal="center" vertical="top" wrapText="1"/>
      <protection locked="0"/>
    </xf>
    <xf numFmtId="0" fontId="6" fillId="5" borderId="8" xfId="3" applyFont="1" applyFill="1" applyBorder="1" applyAlignment="1">
      <alignment vertical="center" wrapText="1"/>
    </xf>
    <xf numFmtId="0" fontId="6" fillId="5" borderId="0" xfId="3" applyFont="1" applyFill="1" applyAlignment="1">
      <alignment vertical="top" wrapText="1"/>
    </xf>
    <xf numFmtId="0" fontId="10" fillId="5" borderId="0" xfId="3" applyFont="1" applyFill="1" applyAlignment="1">
      <alignment vertical="center" wrapText="1"/>
    </xf>
    <xf numFmtId="0" fontId="6" fillId="5" borderId="14" xfId="0" applyFont="1" applyFill="1" applyBorder="1" applyAlignment="1">
      <alignment vertical="center"/>
    </xf>
    <xf numFmtId="165" fontId="6" fillId="3" borderId="12" xfId="2" applyNumberFormat="1" applyFont="1" applyFill="1" applyBorder="1" applyAlignment="1" applyProtection="1">
      <alignment horizontal="center" vertical="center" wrapText="1"/>
      <protection locked="0"/>
    </xf>
    <xf numFmtId="165" fontId="10" fillId="3" borderId="12" xfId="2" applyNumberFormat="1" applyFont="1" applyFill="1" applyBorder="1" applyAlignment="1" applyProtection="1">
      <alignment horizontal="center" vertical="center" wrapText="1"/>
      <protection locked="0"/>
    </xf>
    <xf numFmtId="165" fontId="10" fillId="3" borderId="17" xfId="2" applyNumberFormat="1" applyFont="1" applyFill="1" applyBorder="1" applyAlignment="1" applyProtection="1">
      <alignment horizontal="center" vertical="center" wrapText="1"/>
      <protection locked="0"/>
    </xf>
    <xf numFmtId="0" fontId="6" fillId="5" borderId="10" xfId="3" applyFont="1" applyFill="1" applyBorder="1" applyAlignment="1">
      <alignment vertical="top" wrapText="1"/>
    </xf>
    <xf numFmtId="0" fontId="6" fillId="0" borderId="0" xfId="3" applyFont="1" applyAlignment="1" applyProtection="1">
      <alignment horizontal="center" vertical="top" wrapText="1"/>
      <protection locked="0"/>
    </xf>
    <xf numFmtId="0" fontId="20" fillId="0" borderId="0" xfId="0" applyFont="1"/>
    <xf numFmtId="0" fontId="9" fillId="8" borderId="6" xfId="3" applyFont="1" applyFill="1" applyBorder="1" applyAlignment="1">
      <alignment vertical="center" wrapText="1"/>
    </xf>
    <xf numFmtId="164" fontId="10" fillId="0" borderId="10" xfId="1" applyNumberFormat="1" applyFont="1" applyBorder="1" applyAlignment="1" applyProtection="1">
      <alignment horizontal="center" vertical="top" wrapText="1"/>
      <protection locked="0"/>
    </xf>
    <xf numFmtId="9" fontId="10" fillId="0" borderId="10" xfId="2" applyFont="1" applyBorder="1" applyAlignment="1" applyProtection="1">
      <alignment horizontal="center" vertical="top" wrapText="1"/>
      <protection locked="0"/>
    </xf>
    <xf numFmtId="9" fontId="6" fillId="9" borderId="10" xfId="2" applyFont="1" applyFill="1" applyBorder="1" applyAlignment="1" applyProtection="1">
      <alignment horizontal="center" vertical="top" wrapText="1"/>
      <protection locked="0"/>
    </xf>
    <xf numFmtId="9" fontId="10" fillId="0" borderId="36" xfId="3" applyNumberFormat="1" applyFont="1" applyBorder="1" applyAlignment="1">
      <alignment horizontal="center" vertical="center" wrapText="1"/>
    </xf>
    <xf numFmtId="0" fontId="6" fillId="5" borderId="35" xfId="3" applyFont="1" applyFill="1" applyBorder="1" applyAlignment="1">
      <alignment horizontal="left" vertical="top" wrapText="1"/>
    </xf>
    <xf numFmtId="0" fontId="10" fillId="5" borderId="18" xfId="3" applyFont="1" applyFill="1" applyBorder="1" applyAlignment="1">
      <alignment vertical="top" wrapText="1"/>
    </xf>
    <xf numFmtId="0" fontId="10" fillId="5" borderId="37" xfId="3" applyFont="1" applyFill="1" applyBorder="1" applyAlignment="1">
      <alignment vertical="top" wrapText="1"/>
    </xf>
    <xf numFmtId="0" fontId="10" fillId="5" borderId="0" xfId="3" applyFont="1" applyFill="1" applyAlignment="1">
      <alignment vertical="top" wrapText="1"/>
    </xf>
    <xf numFmtId="0" fontId="10" fillId="5" borderId="23" xfId="3" applyFont="1" applyFill="1" applyBorder="1" applyAlignment="1">
      <alignment vertical="top" wrapText="1"/>
    </xf>
    <xf numFmtId="0" fontId="5" fillId="0" borderId="0" xfId="3" applyFont="1" applyAlignment="1">
      <alignment horizontal="center" vertical="center" wrapText="1"/>
    </xf>
    <xf numFmtId="0" fontId="5" fillId="0" borderId="12" xfId="3" applyFont="1" applyBorder="1" applyAlignment="1">
      <alignment horizontal="center" vertical="center" wrapText="1"/>
    </xf>
    <xf numFmtId="167" fontId="10" fillId="0" borderId="22" xfId="7" applyNumberFormat="1" applyFont="1" applyBorder="1" applyAlignment="1">
      <alignment horizontal="center" vertical="center" wrapText="1"/>
    </xf>
    <xf numFmtId="0" fontId="5" fillId="0" borderId="22" xfId="3" applyFont="1" applyBorder="1" applyAlignment="1">
      <alignment horizontal="center" vertical="center" wrapText="1"/>
    </xf>
    <xf numFmtId="0" fontId="5" fillId="5" borderId="16" xfId="3" applyFont="1" applyFill="1" applyBorder="1" applyAlignment="1">
      <alignment horizontal="right" vertical="top" wrapText="1"/>
    </xf>
    <xf numFmtId="166" fontId="10" fillId="0" borderId="12" xfId="3" applyNumberFormat="1" applyFont="1" applyBorder="1" applyAlignment="1">
      <alignment horizontal="center" vertical="center" wrapText="1"/>
    </xf>
    <xf numFmtId="0" fontId="22" fillId="5" borderId="29" xfId="3" applyFont="1" applyFill="1" applyBorder="1" applyAlignment="1">
      <alignment horizontal="left" vertical="top" wrapText="1"/>
    </xf>
    <xf numFmtId="165" fontId="10" fillId="0" borderId="22" xfId="2" applyNumberFormat="1" applyFont="1" applyBorder="1" applyAlignment="1">
      <alignment horizontal="center" vertical="center" wrapText="1"/>
    </xf>
    <xf numFmtId="0" fontId="9" fillId="5" borderId="0" xfId="3" applyFont="1" applyFill="1" applyAlignment="1">
      <alignment vertical="top" wrapText="1"/>
    </xf>
    <xf numFmtId="0" fontId="5" fillId="0" borderId="0" xfId="3" applyFont="1" applyAlignment="1">
      <alignment horizontal="right" vertical="top" wrapText="1"/>
    </xf>
    <xf numFmtId="0" fontId="5" fillId="0" borderId="15" xfId="3" applyFont="1" applyBorder="1" applyAlignment="1">
      <alignment vertical="top" wrapText="1"/>
    </xf>
    <xf numFmtId="0" fontId="5" fillId="0" borderId="0" xfId="3" applyFont="1" applyAlignment="1">
      <alignment vertical="top" wrapText="1"/>
    </xf>
    <xf numFmtId="0" fontId="5" fillId="0" borderId="18" xfId="3" applyFont="1" applyBorder="1" applyAlignment="1">
      <alignment vertical="top" wrapText="1"/>
    </xf>
    <xf numFmtId="9" fontId="10" fillId="5" borderId="15" xfId="3" applyNumberFormat="1" applyFont="1" applyFill="1" applyBorder="1" applyAlignment="1">
      <alignment horizontal="center" vertical="center" wrapText="1"/>
    </xf>
    <xf numFmtId="9" fontId="10" fillId="0" borderId="17" xfId="3" applyNumberFormat="1" applyFont="1" applyBorder="1" applyAlignment="1">
      <alignment horizontal="center" vertical="center" wrapText="1"/>
    </xf>
    <xf numFmtId="0" fontId="6" fillId="4" borderId="5" xfId="3" applyFont="1" applyFill="1" applyBorder="1" applyAlignment="1">
      <alignment vertical="top" wrapText="1"/>
    </xf>
    <xf numFmtId="9" fontId="10" fillId="0" borderId="38" xfId="3" applyNumberFormat="1" applyFont="1" applyBorder="1" applyAlignment="1">
      <alignment horizontal="center" vertical="center" wrapText="1"/>
    </xf>
    <xf numFmtId="0" fontId="6" fillId="4" borderId="3" xfId="3" applyFont="1" applyFill="1" applyBorder="1" applyAlignment="1">
      <alignment vertical="top" wrapText="1"/>
    </xf>
    <xf numFmtId="0" fontId="6" fillId="4" borderId="32" xfId="3" applyFont="1" applyFill="1" applyBorder="1" applyAlignment="1">
      <alignment vertical="top" wrapText="1"/>
    </xf>
    <xf numFmtId="0" fontId="6" fillId="0" borderId="29" xfId="3" applyFont="1" applyBorder="1" applyAlignment="1">
      <alignment vertical="top" wrapText="1"/>
    </xf>
    <xf numFmtId="165" fontId="10" fillId="0" borderId="33" xfId="2" applyNumberFormat="1" applyFont="1" applyBorder="1" applyAlignment="1">
      <alignment horizontal="center" vertical="center" wrapText="1"/>
    </xf>
    <xf numFmtId="167" fontId="10" fillId="0" borderId="33" xfId="7" applyNumberFormat="1" applyFont="1" applyBorder="1" applyAlignment="1">
      <alignment horizontal="center" vertical="center" wrapText="1"/>
    </xf>
    <xf numFmtId="9" fontId="10" fillId="0" borderId="29" xfId="3" applyNumberFormat="1" applyFont="1" applyBorder="1" applyAlignment="1">
      <alignment horizontal="center" vertical="center" wrapText="1"/>
    </xf>
    <xf numFmtId="9" fontId="10" fillId="0" borderId="31" xfId="2" applyFont="1" applyBorder="1" applyAlignment="1">
      <alignment horizontal="center" vertical="center" wrapText="1"/>
    </xf>
    <xf numFmtId="9" fontId="10" fillId="0" borderId="39" xfId="3" applyNumberFormat="1" applyFont="1" applyBorder="1" applyAlignment="1">
      <alignment horizontal="center" vertical="center" wrapText="1"/>
    </xf>
    <xf numFmtId="9" fontId="10" fillId="0" borderId="17" xfId="2" applyFont="1" applyBorder="1" applyAlignment="1">
      <alignment horizontal="center" vertical="center" wrapText="1"/>
    </xf>
    <xf numFmtId="9" fontId="10" fillId="0" borderId="33" xfId="2" applyFont="1" applyBorder="1" applyAlignment="1">
      <alignment horizontal="center" vertical="center" wrapText="1"/>
    </xf>
    <xf numFmtId="165" fontId="10" fillId="0" borderId="17" xfId="2" applyNumberFormat="1" applyFont="1" applyBorder="1" applyAlignment="1">
      <alignment horizontal="center" vertical="center" wrapText="1"/>
    </xf>
    <xf numFmtId="9" fontId="10" fillId="5" borderId="16" xfId="2" applyFont="1" applyFill="1" applyBorder="1" applyAlignment="1">
      <alignment horizontal="center" vertical="center" wrapText="1"/>
    </xf>
    <xf numFmtId="0" fontId="10" fillId="5" borderId="16" xfId="3"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31" xfId="3" applyFont="1" applyBorder="1" applyAlignment="1">
      <alignment horizontal="center" vertical="center" wrapText="1"/>
    </xf>
    <xf numFmtId="0" fontId="5" fillId="0" borderId="17" xfId="3" applyFont="1" applyBorder="1" applyAlignment="1">
      <alignment horizontal="center" vertical="center" wrapText="1"/>
    </xf>
    <xf numFmtId="0" fontId="5" fillId="0" borderId="45" xfId="3" applyFont="1" applyBorder="1" applyAlignment="1">
      <alignment horizontal="center" vertical="center" wrapText="1"/>
    </xf>
    <xf numFmtId="0" fontId="5" fillId="0" borderId="46" xfId="3" applyFont="1" applyBorder="1" applyAlignment="1">
      <alignment horizontal="center" vertical="center" wrapText="1"/>
    </xf>
    <xf numFmtId="0" fontId="10" fillId="5" borderId="33" xfId="3" applyFont="1" applyFill="1" applyBorder="1" applyAlignment="1">
      <alignment horizontal="center" vertical="center" wrapText="1"/>
    </xf>
    <xf numFmtId="0" fontId="10" fillId="0" borderId="31" xfId="3" applyFont="1" applyBorder="1" applyAlignment="1">
      <alignment horizontal="center" vertical="center" wrapText="1"/>
    </xf>
    <xf numFmtId="165" fontId="10" fillId="0" borderId="46" xfId="2" applyNumberFormat="1" applyFont="1" applyBorder="1" applyAlignment="1">
      <alignment horizontal="center" vertical="center" wrapText="1"/>
    </xf>
    <xf numFmtId="0" fontId="10" fillId="5" borderId="44" xfId="3" applyFont="1" applyFill="1" applyBorder="1" applyAlignment="1">
      <alignment horizontal="center" vertical="center" wrapText="1"/>
    </xf>
    <xf numFmtId="9" fontId="10" fillId="0" borderId="31" xfId="3" applyNumberFormat="1" applyFont="1" applyBorder="1" applyAlignment="1">
      <alignment horizontal="center" vertical="center" wrapText="1"/>
    </xf>
    <xf numFmtId="0" fontId="6" fillId="4" borderId="47" xfId="3" applyFont="1" applyFill="1" applyBorder="1" applyAlignment="1">
      <alignment vertical="top" wrapText="1"/>
    </xf>
    <xf numFmtId="0" fontId="6" fillId="4" borderId="41" xfId="3" applyFont="1" applyFill="1" applyBorder="1" applyAlignment="1">
      <alignment vertical="top" wrapText="1"/>
    </xf>
    <xf numFmtId="0" fontId="6" fillId="4" borderId="42" xfId="3" applyFont="1" applyFill="1" applyBorder="1" applyAlignment="1">
      <alignment vertical="top" wrapText="1"/>
    </xf>
    <xf numFmtId="0" fontId="6" fillId="7" borderId="5" xfId="3" applyFont="1" applyFill="1" applyBorder="1" applyAlignment="1">
      <alignment vertical="top" wrapText="1"/>
    </xf>
    <xf numFmtId="167" fontId="10" fillId="0" borderId="12" xfId="7" applyNumberFormat="1" applyFont="1" applyBorder="1" applyAlignment="1">
      <alignment horizontal="center" vertical="center" wrapText="1"/>
    </xf>
    <xf numFmtId="167" fontId="10" fillId="0" borderId="17" xfId="7" applyNumberFormat="1" applyFont="1" applyBorder="1" applyAlignment="1">
      <alignment horizontal="center" vertical="center" wrapText="1"/>
    </xf>
    <xf numFmtId="167" fontId="10" fillId="0" borderId="43" xfId="7" applyNumberFormat="1" applyFont="1" applyBorder="1" applyAlignment="1">
      <alignment horizontal="center" vertical="center" wrapText="1"/>
    </xf>
    <xf numFmtId="0" fontId="5" fillId="0" borderId="20" xfId="3" applyFont="1" applyBorder="1" applyAlignment="1">
      <alignment horizontal="right" vertical="top" wrapText="1"/>
    </xf>
    <xf numFmtId="0" fontId="5" fillId="0" borderId="10" xfId="3" applyFont="1" applyBorder="1" applyAlignment="1">
      <alignment horizontal="left" vertical="top" wrapText="1"/>
    </xf>
    <xf numFmtId="0" fontId="5" fillId="0" borderId="48" xfId="3" applyFont="1" applyBorder="1" applyAlignment="1">
      <alignment horizontal="left" vertical="top" wrapText="1"/>
    </xf>
    <xf numFmtId="0" fontId="5" fillId="0" borderId="49" xfId="3" applyFont="1" applyBorder="1" applyAlignment="1">
      <alignment horizontal="left" vertical="top" wrapText="1"/>
    </xf>
    <xf numFmtId="0" fontId="5" fillId="0" borderId="12" xfId="3" applyFont="1" applyBorder="1" applyAlignment="1">
      <alignment vertical="top" wrapText="1"/>
    </xf>
    <xf numFmtId="0" fontId="10" fillId="5" borderId="7" xfId="3" applyFont="1" applyFill="1" applyBorder="1" applyAlignment="1">
      <alignment vertical="top" wrapText="1"/>
    </xf>
    <xf numFmtId="0" fontId="10" fillId="5" borderId="38" xfId="3" applyFont="1" applyFill="1" applyBorder="1" applyAlignment="1">
      <alignment vertical="top" wrapText="1"/>
    </xf>
    <xf numFmtId="0" fontId="10" fillId="5" borderId="45" xfId="3" applyFont="1" applyFill="1" applyBorder="1" applyAlignment="1">
      <alignment vertical="top" wrapText="1"/>
    </xf>
    <xf numFmtId="0" fontId="9" fillId="5" borderId="19" xfId="3" applyFont="1" applyFill="1" applyBorder="1" applyAlignment="1">
      <alignment vertical="top" wrapText="1"/>
    </xf>
    <xf numFmtId="0" fontId="10" fillId="5" borderId="9" xfId="3" applyFont="1" applyFill="1" applyBorder="1" applyAlignment="1">
      <alignment horizontal="left" vertical="top" wrapText="1" indent="1"/>
    </xf>
    <xf numFmtId="0" fontId="6" fillId="5" borderId="40" xfId="3" applyFont="1" applyFill="1" applyBorder="1" applyAlignment="1">
      <alignment horizontal="center" vertical="center" wrapText="1"/>
    </xf>
    <xf numFmtId="0" fontId="6" fillId="5" borderId="41" xfId="3" applyFont="1" applyFill="1" applyBorder="1" applyAlignment="1">
      <alignment horizontal="center" vertical="center" wrapText="1"/>
    </xf>
    <xf numFmtId="0" fontId="17" fillId="5" borderId="41" xfId="0" applyFont="1" applyFill="1" applyBorder="1" applyAlignment="1">
      <alignment horizontal="center" vertical="center" wrapText="1"/>
    </xf>
    <xf numFmtId="0" fontId="17" fillId="5" borderId="41" xfId="3" applyFont="1" applyFill="1" applyBorder="1" applyAlignment="1">
      <alignment horizontal="center" vertical="center" wrapText="1"/>
    </xf>
    <xf numFmtId="0" fontId="17" fillId="5" borderId="42" xfId="3" applyFont="1" applyFill="1" applyBorder="1" applyAlignment="1">
      <alignment horizontal="center" vertical="center" wrapText="1"/>
    </xf>
    <xf numFmtId="0" fontId="17" fillId="5" borderId="47" xfId="3" applyFont="1" applyFill="1" applyBorder="1" applyAlignment="1">
      <alignment horizontal="center" vertical="center" wrapText="1"/>
    </xf>
    <xf numFmtId="9" fontId="10" fillId="0" borderId="6" xfId="2" applyFont="1" applyBorder="1" applyAlignment="1" applyProtection="1">
      <alignment horizontal="center" vertical="center" wrapText="1"/>
      <protection locked="0"/>
    </xf>
    <xf numFmtId="0" fontId="10" fillId="0" borderId="12" xfId="3" applyFont="1" applyBorder="1" applyAlignment="1" applyProtection="1">
      <alignment horizontal="center" vertical="center" wrapText="1"/>
      <protection locked="0"/>
    </xf>
    <xf numFmtId="9" fontId="10" fillId="0" borderId="12" xfId="2" applyFont="1" applyBorder="1" applyAlignment="1" applyProtection="1">
      <alignment horizontal="center" vertical="center" wrapText="1"/>
      <protection locked="0"/>
    </xf>
    <xf numFmtId="164" fontId="10" fillId="0" borderId="12" xfId="1" applyNumberFormat="1" applyFont="1" applyBorder="1" applyAlignment="1" applyProtection="1">
      <alignment horizontal="center" vertical="center" wrapText="1"/>
      <protection locked="0"/>
    </xf>
    <xf numFmtId="9" fontId="6" fillId="0" borderId="12" xfId="2" applyFont="1" applyBorder="1" applyAlignment="1" applyProtection="1">
      <alignment horizontal="center" vertical="center" wrapText="1"/>
      <protection locked="0"/>
    </xf>
    <xf numFmtId="9" fontId="10" fillId="0" borderId="17" xfId="2" applyFont="1" applyBorder="1" applyAlignment="1" applyProtection="1">
      <alignment horizontal="center" vertical="center" wrapText="1"/>
      <protection locked="0"/>
    </xf>
    <xf numFmtId="0" fontId="9" fillId="10" borderId="49" xfId="3" applyFont="1" applyFill="1" applyBorder="1" applyAlignment="1">
      <alignment vertical="center" wrapText="1"/>
    </xf>
    <xf numFmtId="164" fontId="10" fillId="10" borderId="49" xfId="1" applyNumberFormat="1" applyFont="1" applyFill="1" applyBorder="1" applyAlignment="1" applyProtection="1">
      <alignment horizontal="center" vertical="top" wrapText="1"/>
      <protection locked="0"/>
    </xf>
    <xf numFmtId="9" fontId="10" fillId="10" borderId="49" xfId="2" applyFont="1" applyFill="1" applyBorder="1" applyAlignment="1" applyProtection="1">
      <alignment horizontal="center" vertical="top" wrapText="1"/>
      <protection locked="0"/>
    </xf>
    <xf numFmtId="9" fontId="6" fillId="10" borderId="49" xfId="2" applyFont="1" applyFill="1" applyBorder="1" applyAlignment="1" applyProtection="1">
      <alignment horizontal="center" vertical="top" wrapText="1"/>
      <protection locked="0"/>
    </xf>
    <xf numFmtId="0" fontId="10" fillId="5" borderId="6" xfId="3" applyFont="1" applyFill="1" applyBorder="1" applyAlignment="1">
      <alignment vertical="top" wrapText="1"/>
    </xf>
    <xf numFmtId="0" fontId="10" fillId="0" borderId="29" xfId="3" applyFont="1" applyBorder="1" applyAlignment="1">
      <alignment horizontal="center" vertical="top" wrapText="1"/>
    </xf>
    <xf numFmtId="0" fontId="10" fillId="0" borderId="29" xfId="3" applyFont="1" applyBorder="1" applyAlignment="1">
      <alignment horizontal="center" vertical="center" wrapText="1"/>
    </xf>
    <xf numFmtId="0" fontId="10" fillId="0" borderId="29" xfId="3" applyFont="1" applyBorder="1" applyAlignment="1">
      <alignment vertical="top" wrapText="1"/>
    </xf>
    <xf numFmtId="0" fontId="10" fillId="3" borderId="29" xfId="3" applyFont="1" applyFill="1" applyBorder="1" applyAlignment="1" applyProtection="1">
      <alignment horizontal="center" vertical="center" wrapText="1"/>
      <protection locked="0"/>
    </xf>
    <xf numFmtId="9" fontId="10" fillId="3" borderId="31" xfId="2" applyFont="1" applyFill="1" applyBorder="1" applyAlignment="1" applyProtection="1">
      <alignment horizontal="center" vertical="center" wrapText="1"/>
      <protection locked="0"/>
    </xf>
    <xf numFmtId="164" fontId="10" fillId="3" borderId="31" xfId="1" applyNumberFormat="1" applyFont="1" applyFill="1" applyBorder="1" applyAlignment="1" applyProtection="1">
      <alignment horizontal="center" vertical="center" wrapText="1"/>
      <protection locked="0"/>
    </xf>
    <xf numFmtId="9" fontId="9" fillId="5" borderId="31" xfId="6" applyFont="1" applyFill="1" applyBorder="1" applyAlignment="1">
      <alignment vertical="top" wrapText="1"/>
    </xf>
    <xf numFmtId="9" fontId="6" fillId="3" borderId="31" xfId="2" applyFont="1" applyFill="1" applyBorder="1" applyAlignment="1" applyProtection="1">
      <alignment horizontal="center" vertical="center" wrapText="1"/>
      <protection locked="0"/>
    </xf>
    <xf numFmtId="9" fontId="10" fillId="3" borderId="46" xfId="2" applyFont="1" applyFill="1" applyBorder="1" applyAlignment="1" applyProtection="1">
      <alignment horizontal="center" vertical="center" wrapText="1"/>
      <protection locked="0"/>
    </xf>
    <xf numFmtId="0" fontId="10" fillId="0" borderId="31" xfId="3" applyFont="1" applyBorder="1" applyAlignment="1">
      <alignment horizontal="center" vertical="top" wrapText="1"/>
    </xf>
    <xf numFmtId="0" fontId="6" fillId="5" borderId="26" xfId="3" applyFont="1" applyFill="1" applyBorder="1" applyAlignment="1">
      <alignment horizontal="center" vertical="top" wrapText="1"/>
    </xf>
    <xf numFmtId="0" fontId="10" fillId="5" borderId="26" xfId="3" applyFont="1" applyFill="1" applyBorder="1" applyAlignment="1">
      <alignment horizontal="center" vertical="center" wrapText="1"/>
    </xf>
    <xf numFmtId="9" fontId="10" fillId="10" borderId="26" xfId="3" applyNumberFormat="1" applyFont="1" applyFill="1" applyBorder="1" applyAlignment="1">
      <alignment horizontal="center" vertical="center" wrapText="1"/>
    </xf>
    <xf numFmtId="0" fontId="10" fillId="5" borderId="31" xfId="3" applyFont="1" applyFill="1" applyBorder="1" applyAlignment="1">
      <alignment vertical="top" wrapText="1"/>
    </xf>
    <xf numFmtId="0" fontId="6" fillId="5" borderId="26" xfId="3" applyFont="1" applyFill="1" applyBorder="1" applyAlignment="1" applyProtection="1">
      <alignment vertical="top" wrapText="1"/>
      <protection locked="0"/>
    </xf>
    <xf numFmtId="0" fontId="9" fillId="8" borderId="26" xfId="3" applyFont="1" applyFill="1" applyBorder="1" applyAlignment="1">
      <alignment vertical="center" wrapText="1"/>
    </xf>
    <xf numFmtId="9" fontId="10" fillId="0" borderId="31" xfId="2" applyFont="1" applyBorder="1" applyAlignment="1" applyProtection="1">
      <alignment horizontal="center" vertical="top" wrapText="1"/>
      <protection locked="0"/>
    </xf>
    <xf numFmtId="164" fontId="10" fillId="0" borderId="31" xfId="1" applyNumberFormat="1" applyFont="1" applyBorder="1" applyAlignment="1" applyProtection="1">
      <alignment horizontal="center" vertical="top" wrapText="1"/>
      <protection locked="0"/>
    </xf>
    <xf numFmtId="9" fontId="10" fillId="8" borderId="26" xfId="2" applyFont="1" applyFill="1" applyBorder="1" applyAlignment="1" applyProtection="1">
      <alignment horizontal="center" vertical="top" wrapText="1"/>
      <protection locked="0"/>
    </xf>
    <xf numFmtId="9" fontId="6" fillId="9" borderId="31" xfId="2" applyFont="1" applyFill="1" applyBorder="1" applyAlignment="1" applyProtection="1">
      <alignment horizontal="center" vertical="top" wrapText="1"/>
      <protection locked="0"/>
    </xf>
    <xf numFmtId="9" fontId="6" fillId="5" borderId="26" xfId="2" applyFont="1" applyFill="1" applyBorder="1" applyAlignment="1" applyProtection="1">
      <alignment horizontal="center" vertical="top" wrapText="1"/>
      <protection locked="0"/>
    </xf>
    <xf numFmtId="9" fontId="6" fillId="8" borderId="26" xfId="2" applyFont="1" applyFill="1" applyBorder="1" applyAlignment="1" applyProtection="1">
      <alignment horizontal="center" vertical="top" wrapText="1"/>
      <protection locked="0"/>
    </xf>
    <xf numFmtId="9" fontId="10" fillId="0" borderId="46" xfId="2" applyFont="1" applyBorder="1" applyAlignment="1" applyProtection="1">
      <alignment horizontal="center" vertical="top" wrapText="1"/>
      <protection locked="0"/>
    </xf>
    <xf numFmtId="0" fontId="6" fillId="5" borderId="26" xfId="3" applyFont="1" applyFill="1" applyBorder="1" applyAlignment="1">
      <alignment vertical="top" wrapText="1"/>
    </xf>
    <xf numFmtId="0" fontId="10" fillId="5" borderId="26" xfId="3" applyFont="1" applyFill="1" applyBorder="1" applyAlignment="1">
      <alignment vertical="center" wrapText="1"/>
    </xf>
    <xf numFmtId="0" fontId="5" fillId="5" borderId="3" xfId="3" applyFont="1" applyFill="1" applyBorder="1" applyAlignment="1">
      <alignment horizontal="right" vertical="top" wrapText="1"/>
    </xf>
    <xf numFmtId="165" fontId="10" fillId="0" borderId="12" xfId="2" applyNumberFormat="1" applyFont="1" applyBorder="1" applyAlignment="1">
      <alignment horizontal="center" vertical="center" wrapText="1"/>
    </xf>
    <xf numFmtId="0" fontId="13" fillId="5" borderId="12" xfId="3" applyFont="1" applyFill="1" applyBorder="1" applyAlignment="1">
      <alignment vertical="center" wrapText="1"/>
    </xf>
    <xf numFmtId="0" fontId="0" fillId="0" borderId="12" xfId="0" applyBorder="1"/>
    <xf numFmtId="0" fontId="13" fillId="0" borderId="12" xfId="3" applyFont="1" applyBorder="1" applyAlignment="1">
      <alignment horizontal="center" vertical="center" wrapText="1"/>
    </xf>
    <xf numFmtId="0" fontId="13" fillId="0" borderId="46" xfId="3" applyFont="1" applyBorder="1" applyAlignment="1">
      <alignment horizontal="center" vertical="center" wrapText="1"/>
    </xf>
    <xf numFmtId="9" fontId="10" fillId="5" borderId="45" xfId="2" applyFont="1" applyFill="1" applyBorder="1" applyAlignment="1">
      <alignment horizontal="center" vertical="center" wrapText="1"/>
    </xf>
    <xf numFmtId="0" fontId="13" fillId="0" borderId="17" xfId="3" applyFont="1" applyBorder="1" applyAlignment="1">
      <alignment horizontal="center" vertical="center" wrapText="1"/>
    </xf>
    <xf numFmtId="9" fontId="10" fillId="3" borderId="36" xfId="2" applyFont="1" applyFill="1" applyBorder="1" applyAlignment="1" applyProtection="1">
      <alignment horizontal="center" vertical="center" wrapText="1"/>
      <protection locked="0"/>
    </xf>
    <xf numFmtId="0" fontId="10" fillId="3" borderId="22" xfId="3" applyFont="1" applyFill="1" applyBorder="1" applyAlignment="1" applyProtection="1">
      <alignment horizontal="center" vertical="center" wrapText="1"/>
      <protection locked="0"/>
    </xf>
    <xf numFmtId="0" fontId="6" fillId="4" borderId="40" xfId="3" applyFont="1" applyFill="1" applyBorder="1" applyAlignment="1">
      <alignment vertical="top" wrapText="1"/>
    </xf>
    <xf numFmtId="0" fontId="14" fillId="5" borderId="35" xfId="3" applyFont="1" applyFill="1" applyBorder="1" applyAlignment="1">
      <alignment vertical="top" wrapText="1"/>
    </xf>
    <xf numFmtId="9" fontId="6" fillId="0" borderId="17" xfId="2" applyFont="1" applyBorder="1" applyAlignment="1" applyProtection="1">
      <alignment horizontal="center" vertical="center" wrapText="1"/>
      <protection locked="0"/>
    </xf>
    <xf numFmtId="9" fontId="6" fillId="3" borderId="17" xfId="2" applyFont="1" applyFill="1" applyBorder="1" applyAlignment="1" applyProtection="1">
      <alignment horizontal="center" vertical="center" wrapText="1"/>
      <protection locked="0"/>
    </xf>
    <xf numFmtId="165" fontId="6" fillId="3" borderId="17" xfId="2" applyNumberFormat="1" applyFont="1" applyFill="1" applyBorder="1" applyAlignment="1" applyProtection="1">
      <alignment horizontal="center" vertical="center" wrapText="1"/>
      <protection locked="0"/>
    </xf>
    <xf numFmtId="9" fontId="6" fillId="3" borderId="46" xfId="2" applyFont="1" applyFill="1" applyBorder="1" applyAlignment="1" applyProtection="1">
      <alignment horizontal="center" vertical="center" wrapText="1"/>
      <protection locked="0"/>
    </xf>
    <xf numFmtId="0" fontId="6" fillId="4" borderId="4" xfId="3" applyFont="1" applyFill="1" applyBorder="1" applyAlignment="1">
      <alignment vertical="top" wrapText="1"/>
    </xf>
    <xf numFmtId="9" fontId="5" fillId="5" borderId="25" xfId="2" applyFont="1" applyFill="1" applyBorder="1" applyAlignment="1">
      <alignment horizontal="center" vertical="center" wrapText="1"/>
    </xf>
    <xf numFmtId="9" fontId="5" fillId="5" borderId="12" xfId="2" applyFont="1" applyFill="1" applyBorder="1" applyAlignment="1">
      <alignment horizontal="center" vertical="center" wrapText="1"/>
    </xf>
    <xf numFmtId="0" fontId="13" fillId="0" borderId="31" xfId="3" applyFont="1" applyBorder="1" applyAlignment="1">
      <alignment horizontal="center" vertical="center" wrapText="1"/>
    </xf>
    <xf numFmtId="0" fontId="5" fillId="0" borderId="12" xfId="3" applyFont="1" applyBorder="1" applyAlignment="1">
      <alignment horizontal="left" vertical="center" wrapText="1"/>
    </xf>
    <xf numFmtId="0" fontId="13" fillId="0" borderId="12" xfId="3" applyFont="1" applyBorder="1" applyAlignment="1">
      <alignment horizontal="left" vertical="center" wrapText="1"/>
    </xf>
    <xf numFmtId="9" fontId="10" fillId="0" borderId="46" xfId="3" applyNumberFormat="1" applyFont="1" applyBorder="1" applyAlignment="1">
      <alignment horizontal="center" vertical="center" wrapText="1"/>
    </xf>
    <xf numFmtId="9" fontId="10" fillId="9" borderId="17" xfId="2" applyFont="1" applyFill="1" applyBorder="1" applyAlignment="1" applyProtection="1">
      <alignment horizontal="center" vertical="top" wrapText="1"/>
      <protection locked="0"/>
    </xf>
    <xf numFmtId="9" fontId="6" fillId="9" borderId="17" xfId="2" applyFont="1" applyFill="1" applyBorder="1" applyAlignment="1" applyProtection="1">
      <alignment horizontal="center" vertical="top" wrapText="1"/>
      <protection locked="0"/>
    </xf>
    <xf numFmtId="9" fontId="6" fillId="9" borderId="46" xfId="2" applyFont="1" applyFill="1" applyBorder="1" applyAlignment="1" applyProtection="1">
      <alignment horizontal="center" vertical="top" wrapText="1"/>
      <protection locked="0"/>
    </xf>
    <xf numFmtId="9" fontId="10" fillId="0" borderId="16" xfId="2" applyFont="1" applyBorder="1" applyAlignment="1">
      <alignment horizontal="center" vertical="center" wrapText="1"/>
    </xf>
    <xf numFmtId="0" fontId="10" fillId="0" borderId="16" xfId="3" applyFont="1" applyBorder="1" applyAlignment="1">
      <alignment horizontal="center" vertical="center" wrapText="1"/>
    </xf>
    <xf numFmtId="0" fontId="10" fillId="0" borderId="33" xfId="3" applyFont="1" applyBorder="1" applyAlignment="1">
      <alignment horizontal="center" vertical="center" wrapText="1"/>
    </xf>
    <xf numFmtId="0" fontId="6" fillId="5" borderId="29" xfId="3" applyFont="1" applyFill="1" applyBorder="1" applyAlignment="1">
      <alignment vertical="center" wrapText="1"/>
    </xf>
    <xf numFmtId="0" fontId="6" fillId="5" borderId="51" xfId="3" applyFont="1" applyFill="1" applyBorder="1" applyAlignment="1">
      <alignment horizontal="center" vertical="center" wrapText="1"/>
    </xf>
    <xf numFmtId="9" fontId="10" fillId="0" borderId="17" xfId="2" applyFont="1" applyBorder="1" applyAlignment="1">
      <alignment horizontal="center" vertical="top" wrapText="1"/>
    </xf>
    <xf numFmtId="0" fontId="10" fillId="0" borderId="17" xfId="3" applyFont="1" applyBorder="1" applyAlignment="1">
      <alignment horizontal="center" vertical="top" wrapText="1"/>
    </xf>
    <xf numFmtId="0" fontId="10" fillId="0" borderId="46" xfId="3" applyFont="1" applyBorder="1" applyAlignment="1">
      <alignment horizontal="center" vertical="top" wrapText="1"/>
    </xf>
    <xf numFmtId="0" fontId="6" fillId="7" borderId="4" xfId="3" applyFont="1" applyFill="1" applyBorder="1" applyAlignment="1">
      <alignment vertical="top" wrapText="1"/>
    </xf>
    <xf numFmtId="9" fontId="10" fillId="0" borderId="45" xfId="3" applyNumberFormat="1" applyFont="1" applyBorder="1" applyAlignment="1">
      <alignment horizontal="center" vertical="center" wrapText="1"/>
    </xf>
    <xf numFmtId="0" fontId="6" fillId="5" borderId="8" xfId="3" applyFont="1" applyFill="1" applyBorder="1" applyAlignment="1">
      <alignment horizontal="left" vertical="center" wrapText="1"/>
    </xf>
    <xf numFmtId="0" fontId="9" fillId="10" borderId="52" xfId="3" applyFont="1" applyFill="1" applyBorder="1" applyAlignment="1">
      <alignment vertical="center" wrapText="1"/>
    </xf>
    <xf numFmtId="0" fontId="9" fillId="8" borderId="9" xfId="3" applyFont="1" applyFill="1" applyBorder="1" applyAlignment="1">
      <alignment vertical="center" wrapText="1"/>
    </xf>
    <xf numFmtId="0" fontId="9" fillId="0" borderId="29" xfId="3" applyFont="1" applyBorder="1" applyAlignment="1">
      <alignment vertical="center" wrapText="1"/>
    </xf>
    <xf numFmtId="0" fontId="5" fillId="2" borderId="0" xfId="3" applyFont="1" applyFill="1" applyProtection="1">
      <protection locked="0"/>
    </xf>
    <xf numFmtId="0" fontId="6" fillId="2" borderId="0" xfId="3" applyFont="1" applyFill="1" applyAlignment="1" applyProtection="1">
      <alignment vertical="top" wrapText="1"/>
      <protection locked="0"/>
    </xf>
    <xf numFmtId="0" fontId="11" fillId="0" borderId="0" xfId="3" applyFont="1" applyAlignment="1">
      <alignment horizontal="center" vertical="top" wrapText="1"/>
    </xf>
    <xf numFmtId="0" fontId="6" fillId="4" borderId="54" xfId="0" applyFont="1" applyFill="1" applyBorder="1" applyAlignment="1">
      <alignment horizontal="center" vertical="center"/>
    </xf>
    <xf numFmtId="0" fontId="6" fillId="4" borderId="55" xfId="0" applyFont="1" applyFill="1" applyBorder="1" applyAlignment="1">
      <alignment horizontal="center" vertical="center" wrapText="1"/>
    </xf>
    <xf numFmtId="0" fontId="10" fillId="5" borderId="35" xfId="3" applyFont="1" applyFill="1" applyBorder="1" applyAlignment="1">
      <alignment vertical="center" wrapText="1"/>
    </xf>
    <xf numFmtId="0" fontId="10" fillId="5" borderId="7" xfId="3" applyFont="1" applyFill="1" applyBorder="1" applyAlignment="1">
      <alignment horizontal="left" vertical="center" wrapText="1"/>
    </xf>
    <xf numFmtId="0" fontId="10" fillId="5" borderId="11" xfId="3" applyFont="1" applyFill="1" applyBorder="1" applyAlignment="1">
      <alignment vertical="center" wrapText="1"/>
    </xf>
    <xf numFmtId="0" fontId="13" fillId="5" borderId="12" xfId="3" applyFont="1" applyFill="1" applyBorder="1" applyAlignment="1">
      <alignment horizontal="center" vertical="center" wrapText="1"/>
    </xf>
    <xf numFmtId="0" fontId="10" fillId="5" borderId="14" xfId="3" applyFont="1" applyFill="1" applyBorder="1" applyAlignment="1">
      <alignment horizontal="right" vertical="top" wrapText="1"/>
    </xf>
    <xf numFmtId="0" fontId="10" fillId="5" borderId="36" xfId="3"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59" xfId="0" applyFont="1" applyBorder="1" applyAlignment="1">
      <alignment horizontal="center" vertical="center" wrapText="1"/>
    </xf>
    <xf numFmtId="0" fontId="10" fillId="5" borderId="8" xfId="3" applyFont="1" applyFill="1" applyBorder="1" applyAlignment="1">
      <alignment horizontal="right" vertical="center" wrapText="1"/>
    </xf>
    <xf numFmtId="0" fontId="10" fillId="5" borderId="8" xfId="3" applyFont="1" applyFill="1" applyBorder="1" applyAlignment="1">
      <alignment vertical="center" wrapText="1"/>
    </xf>
    <xf numFmtId="0" fontId="10" fillId="5" borderId="61" xfId="3" applyFont="1" applyFill="1" applyBorder="1" applyAlignment="1">
      <alignment vertical="top" wrapText="1"/>
    </xf>
    <xf numFmtId="0" fontId="10" fillId="0" borderId="20" xfId="3" applyFont="1" applyBorder="1" applyAlignment="1" applyProtection="1">
      <alignment vertical="top" wrapText="1"/>
      <protection locked="0"/>
    </xf>
    <xf numFmtId="0" fontId="13" fillId="0" borderId="21" xfId="0" applyFont="1" applyBorder="1" applyAlignment="1">
      <alignment horizontal="center" vertical="center" wrapText="1"/>
    </xf>
    <xf numFmtId="0" fontId="13" fillId="0" borderId="65" xfId="0" applyFont="1" applyBorder="1" applyAlignment="1">
      <alignment horizontal="center" vertical="center" wrapText="1"/>
    </xf>
    <xf numFmtId="0" fontId="10" fillId="5" borderId="14" xfId="3" applyFont="1" applyFill="1" applyBorder="1" applyAlignment="1">
      <alignment vertical="center" wrapText="1"/>
    </xf>
    <xf numFmtId="0" fontId="10" fillId="5" borderId="36" xfId="3" applyFont="1" applyFill="1" applyBorder="1" applyAlignment="1">
      <alignment vertical="top" wrapText="1"/>
    </xf>
    <xf numFmtId="9" fontId="10" fillId="0" borderId="36" xfId="3" applyNumberFormat="1" applyFont="1" applyBorder="1" applyAlignment="1" applyProtection="1">
      <alignment vertical="center" wrapText="1"/>
      <protection locked="0"/>
    </xf>
    <xf numFmtId="0" fontId="10" fillId="5" borderId="22" xfId="3" applyFont="1" applyFill="1" applyBorder="1" applyAlignment="1">
      <alignment vertical="top" wrapText="1"/>
    </xf>
    <xf numFmtId="0" fontId="13" fillId="0" borderId="68" xfId="0" applyFont="1" applyBorder="1" applyAlignment="1">
      <alignment horizontal="center" vertical="center" wrapText="1"/>
    </xf>
    <xf numFmtId="0" fontId="10" fillId="5" borderId="12" xfId="3" applyFont="1" applyFill="1" applyBorder="1" applyAlignment="1">
      <alignment horizontal="center" vertical="center" wrapText="1"/>
    </xf>
    <xf numFmtId="17" fontId="10" fillId="0" borderId="12" xfId="3" applyNumberFormat="1" applyFont="1" applyBorder="1" applyAlignment="1" applyProtection="1">
      <alignment vertical="center" wrapText="1"/>
      <protection locked="0"/>
    </xf>
    <xf numFmtId="0" fontId="10" fillId="5" borderId="12" xfId="3" applyFont="1" applyFill="1" applyBorder="1" applyAlignment="1">
      <alignment vertical="center" wrapText="1"/>
    </xf>
    <xf numFmtId="0" fontId="10" fillId="5" borderId="11" xfId="3" applyFont="1" applyFill="1" applyBorder="1" applyAlignment="1">
      <alignment horizontal="right" vertical="center" wrapText="1"/>
    </xf>
    <xf numFmtId="1" fontId="10" fillId="3" borderId="10" xfId="3" applyNumberFormat="1" applyFont="1" applyFill="1" applyBorder="1" applyAlignment="1" applyProtection="1">
      <alignment horizontal="center" vertical="top" wrapText="1"/>
      <protection locked="0"/>
    </xf>
    <xf numFmtId="0" fontId="13" fillId="3" borderId="12" xfId="3" applyFont="1" applyFill="1" applyBorder="1" applyAlignment="1">
      <alignment vertical="center" wrapText="1"/>
    </xf>
    <xf numFmtId="0" fontId="10" fillId="5" borderId="21" xfId="3" applyFont="1" applyFill="1" applyBorder="1" applyAlignment="1">
      <alignment vertical="center" wrapText="1"/>
    </xf>
    <xf numFmtId="0" fontId="9" fillId="5" borderId="38" xfId="3" applyFont="1" applyFill="1" applyBorder="1" applyAlignment="1">
      <alignment horizontal="right" vertical="center" wrapText="1"/>
    </xf>
    <xf numFmtId="0" fontId="9" fillId="5" borderId="29" xfId="3" applyFont="1" applyFill="1" applyBorder="1" applyAlignment="1">
      <alignment vertical="top" wrapText="1"/>
    </xf>
    <xf numFmtId="0" fontId="13" fillId="0" borderId="8" xfId="0" applyFont="1" applyBorder="1" applyAlignment="1">
      <alignment horizontal="center" vertical="center" wrapText="1"/>
    </xf>
    <xf numFmtId="0" fontId="10" fillId="5" borderId="29" xfId="3" applyFont="1" applyFill="1" applyBorder="1" applyAlignment="1">
      <alignment horizontal="left" vertical="center" wrapText="1"/>
    </xf>
    <xf numFmtId="1" fontId="31" fillId="5" borderId="16" xfId="3" applyNumberFormat="1" applyFont="1" applyFill="1" applyBorder="1" applyAlignment="1">
      <alignment horizontal="center" vertical="top" wrapText="1"/>
    </xf>
    <xf numFmtId="1" fontId="31" fillId="5" borderId="22" xfId="3" applyNumberFormat="1" applyFont="1" applyFill="1" applyBorder="1" applyAlignment="1">
      <alignment horizontal="center" vertical="top" wrapText="1"/>
    </xf>
    <xf numFmtId="5" fontId="10" fillId="0" borderId="12" xfId="5" applyNumberFormat="1" applyFont="1" applyBorder="1" applyAlignment="1" applyProtection="1">
      <alignment horizontal="center" vertical="center" wrapText="1"/>
      <protection locked="0"/>
    </xf>
    <xf numFmtId="0" fontId="10" fillId="0" borderId="12" xfId="5" applyNumberFormat="1" applyFont="1" applyBorder="1" applyAlignment="1" applyProtection="1">
      <alignment horizontal="center" vertical="center" wrapText="1"/>
      <protection locked="0"/>
    </xf>
    <xf numFmtId="37" fontId="34" fillId="13" borderId="17" xfId="5" applyNumberFormat="1" applyFont="1" applyFill="1" applyBorder="1" applyAlignment="1" applyProtection="1">
      <alignment vertical="top" wrapText="1"/>
      <protection locked="0"/>
    </xf>
    <xf numFmtId="9" fontId="10" fillId="10" borderId="17" xfId="3" applyNumberFormat="1" applyFont="1" applyFill="1" applyBorder="1" applyAlignment="1">
      <alignment vertical="top" wrapText="1"/>
    </xf>
    <xf numFmtId="0" fontId="10" fillId="5" borderId="29" xfId="3" applyFont="1" applyFill="1" applyBorder="1" applyAlignment="1">
      <alignment vertical="center" wrapText="1"/>
    </xf>
    <xf numFmtId="0" fontId="10" fillId="3" borderId="71" xfId="3" applyFont="1" applyFill="1" applyBorder="1" applyAlignment="1" applyProtection="1">
      <alignment vertical="center" wrapText="1"/>
      <protection locked="0"/>
    </xf>
    <xf numFmtId="0" fontId="31" fillId="5" borderId="11" xfId="3" applyFont="1" applyFill="1" applyBorder="1" applyAlignment="1">
      <alignment vertical="top" wrapText="1"/>
    </xf>
    <xf numFmtId="0" fontId="10" fillId="5" borderId="21" xfId="3" applyFont="1" applyFill="1" applyBorder="1" applyAlignment="1">
      <alignment horizontal="right" vertical="center" wrapText="1"/>
    </xf>
    <xf numFmtId="9" fontId="10" fillId="10" borderId="62" xfId="3" applyNumberFormat="1" applyFont="1" applyFill="1" applyBorder="1" applyAlignment="1">
      <alignment vertical="top" wrapText="1"/>
    </xf>
    <xf numFmtId="1" fontId="31" fillId="5" borderId="12" xfId="3" applyNumberFormat="1" applyFont="1" applyFill="1" applyBorder="1" applyAlignment="1">
      <alignment horizontal="center" vertical="top" wrapText="1"/>
    </xf>
    <xf numFmtId="0" fontId="0" fillId="0" borderId="0" xfId="0" applyAlignment="1">
      <alignment vertical="center"/>
    </xf>
    <xf numFmtId="9" fontId="10" fillId="10" borderId="45" xfId="3" applyNumberFormat="1" applyFont="1" applyFill="1" applyBorder="1" applyAlignment="1">
      <alignment vertical="top" wrapText="1"/>
    </xf>
    <xf numFmtId="9" fontId="10" fillId="5" borderId="14" xfId="6" applyFont="1" applyFill="1" applyBorder="1" applyAlignment="1">
      <alignment vertical="center" wrapText="1"/>
    </xf>
    <xf numFmtId="9" fontId="9" fillId="5" borderId="11" xfId="6" applyFont="1" applyFill="1" applyBorder="1" applyAlignment="1">
      <alignment vertical="center" wrapText="1"/>
    </xf>
    <xf numFmtId="9" fontId="10" fillId="5" borderId="11" xfId="6" applyFont="1" applyFill="1" applyBorder="1" applyAlignment="1">
      <alignment vertical="center" wrapText="1"/>
    </xf>
    <xf numFmtId="9" fontId="9" fillId="5" borderId="8" xfId="6" applyFont="1" applyFill="1" applyBorder="1" applyAlignment="1">
      <alignment vertical="center" wrapText="1"/>
    </xf>
    <xf numFmtId="0" fontId="10" fillId="5" borderId="34" xfId="3" applyFont="1" applyFill="1" applyBorder="1" applyAlignment="1">
      <alignment vertical="center" wrapText="1"/>
    </xf>
    <xf numFmtId="0" fontId="10" fillId="0" borderId="12" xfId="3" applyFont="1" applyBorder="1" applyAlignment="1" applyProtection="1">
      <alignment vertical="top" wrapText="1"/>
      <protection locked="0"/>
    </xf>
    <xf numFmtId="0" fontId="10" fillId="6" borderId="14" xfId="3" applyFont="1" applyFill="1" applyBorder="1" applyAlignment="1">
      <alignment vertical="center" wrapText="1"/>
    </xf>
    <xf numFmtId="0" fontId="10" fillId="6" borderId="11" xfId="3" applyFont="1" applyFill="1" applyBorder="1" applyAlignment="1">
      <alignment horizontal="right" vertical="top" wrapText="1"/>
    </xf>
    <xf numFmtId="0" fontId="10" fillId="6" borderId="8" xfId="3" applyFont="1" applyFill="1" applyBorder="1" applyAlignment="1">
      <alignment horizontal="right" vertical="top" wrapText="1"/>
    </xf>
    <xf numFmtId="0" fontId="13" fillId="0" borderId="14" xfId="0" applyFont="1" applyBorder="1" applyAlignment="1">
      <alignment horizontal="center" vertical="center" wrapText="1"/>
    </xf>
    <xf numFmtId="0" fontId="10" fillId="5" borderId="11" xfId="3" applyFont="1" applyFill="1" applyBorder="1" applyAlignment="1">
      <alignment vertical="top" wrapText="1"/>
    </xf>
    <xf numFmtId="0" fontId="26" fillId="0" borderId="0" xfId="0" applyFont="1"/>
    <xf numFmtId="0" fontId="9" fillId="5" borderId="11" xfId="3" applyFont="1" applyFill="1" applyBorder="1" applyAlignment="1">
      <alignment vertical="center" wrapText="1"/>
    </xf>
    <xf numFmtId="0" fontId="9" fillId="5" borderId="14" xfId="3" applyFont="1" applyFill="1" applyBorder="1" applyAlignment="1">
      <alignment vertical="center"/>
    </xf>
    <xf numFmtId="0" fontId="9" fillId="5" borderId="11" xfId="3" applyFont="1" applyFill="1" applyBorder="1" applyAlignment="1">
      <alignment horizontal="right" vertical="top" wrapText="1"/>
    </xf>
    <xf numFmtId="0" fontId="9" fillId="5" borderId="8" xfId="3" applyFont="1" applyFill="1" applyBorder="1" applyAlignment="1">
      <alignment horizontal="right" vertical="top" wrapText="1"/>
    </xf>
    <xf numFmtId="0" fontId="13" fillId="6" borderId="12" xfId="3" applyFont="1" applyFill="1" applyBorder="1" applyAlignment="1">
      <alignment horizontal="right" vertical="center" wrapText="1"/>
    </xf>
    <xf numFmtId="9" fontId="9" fillId="0" borderId="6" xfId="3" applyNumberFormat="1" applyFont="1" applyBorder="1" applyAlignment="1" applyProtection="1">
      <alignment vertical="center" wrapText="1"/>
      <protection locked="0"/>
    </xf>
    <xf numFmtId="0" fontId="10" fillId="5" borderId="15" xfId="3" applyFont="1" applyFill="1" applyBorder="1" applyAlignment="1">
      <alignment horizontal="right" vertical="top" wrapText="1"/>
    </xf>
    <xf numFmtId="0" fontId="10" fillId="5" borderId="18" xfId="3" applyFont="1" applyFill="1" applyBorder="1" applyAlignment="1">
      <alignment horizontal="right" vertical="top" wrapText="1"/>
    </xf>
    <xf numFmtId="9" fontId="10" fillId="0" borderId="12" xfId="3" applyNumberFormat="1" applyFont="1" applyBorder="1" applyAlignment="1" applyProtection="1">
      <alignment horizontal="center" vertical="center" wrapText="1"/>
      <protection locked="0"/>
    </xf>
    <xf numFmtId="0" fontId="10" fillId="5" borderId="12" xfId="3" applyFont="1" applyFill="1" applyBorder="1" applyAlignment="1" applyProtection="1">
      <alignment horizontal="center" vertical="top" wrapText="1"/>
      <protection locked="0"/>
    </xf>
    <xf numFmtId="0" fontId="10" fillId="3" borderId="12" xfId="3" applyFont="1" applyFill="1" applyBorder="1" applyAlignment="1" applyProtection="1">
      <alignment horizontal="center" vertical="top" wrapText="1"/>
      <protection locked="0"/>
    </xf>
    <xf numFmtId="0" fontId="10" fillId="5" borderId="11" xfId="3" applyFont="1" applyFill="1" applyBorder="1" applyAlignment="1">
      <alignment vertical="top"/>
    </xf>
    <xf numFmtId="0" fontId="10" fillId="0" borderId="36" xfId="1" applyNumberFormat="1" applyFont="1" applyBorder="1" applyAlignment="1" applyProtection="1">
      <alignment horizontal="center" vertical="center" wrapText="1"/>
      <protection locked="0"/>
    </xf>
    <xf numFmtId="0" fontId="10" fillId="5" borderId="8" xfId="3" applyFont="1" applyFill="1" applyBorder="1" applyAlignment="1">
      <alignment vertical="top" wrapText="1"/>
    </xf>
    <xf numFmtId="0" fontId="10" fillId="5" borderId="11" xfId="3" applyFont="1" applyFill="1" applyBorder="1" applyAlignment="1">
      <alignment horizontal="left" vertical="top"/>
    </xf>
    <xf numFmtId="0" fontId="5" fillId="5" borderId="12" xfId="3" applyFont="1" applyFill="1" applyBorder="1" applyAlignment="1" applyProtection="1">
      <alignment vertical="top" wrapText="1"/>
      <protection locked="0"/>
    </xf>
    <xf numFmtId="0" fontId="5" fillId="5" borderId="6" xfId="3" applyFont="1" applyFill="1" applyBorder="1" applyAlignment="1" applyProtection="1">
      <alignment vertical="top" wrapText="1"/>
      <protection locked="0"/>
    </xf>
    <xf numFmtId="0" fontId="13" fillId="5" borderId="6" xfId="3" applyFont="1" applyFill="1" applyBorder="1" applyAlignment="1" applyProtection="1">
      <alignment vertical="top" wrapText="1"/>
      <protection locked="0"/>
    </xf>
    <xf numFmtId="0" fontId="10" fillId="5" borderId="31" xfId="3" applyFont="1" applyFill="1" applyBorder="1" applyAlignment="1" applyProtection="1">
      <alignment horizontal="center" vertical="center" wrapText="1"/>
      <protection locked="0"/>
    </xf>
    <xf numFmtId="0" fontId="10" fillId="16" borderId="14" xfId="3" applyFont="1" applyFill="1" applyBorder="1" applyAlignment="1">
      <alignment horizontal="right" vertical="top" wrapText="1"/>
    </xf>
    <xf numFmtId="1" fontId="10" fillId="0" borderId="12" xfId="3" applyNumberFormat="1" applyFont="1" applyBorder="1" applyAlignment="1" applyProtection="1">
      <alignment vertical="top" wrapText="1"/>
      <protection locked="0"/>
    </xf>
    <xf numFmtId="1" fontId="10" fillId="0" borderId="6" xfId="3" applyNumberFormat="1" applyFont="1" applyBorder="1" applyAlignment="1" applyProtection="1">
      <alignment vertical="top" wrapText="1"/>
      <protection locked="0"/>
    </xf>
    <xf numFmtId="165" fontId="6" fillId="5" borderId="6" xfId="2" applyNumberFormat="1" applyFont="1" applyFill="1" applyBorder="1" applyAlignment="1" applyProtection="1">
      <alignment horizontal="center" vertical="top" wrapText="1"/>
      <protection locked="0"/>
    </xf>
    <xf numFmtId="0" fontId="10" fillId="16" borderId="11" xfId="3" applyFont="1" applyFill="1" applyBorder="1" applyAlignment="1">
      <alignment horizontal="right" vertical="top" wrapText="1"/>
    </xf>
    <xf numFmtId="165" fontId="14" fillId="0" borderId="13" xfId="2" applyNumberFormat="1" applyFont="1" applyBorder="1" applyAlignment="1" applyProtection="1">
      <alignment horizontal="left" vertical="top" wrapText="1"/>
      <protection locked="0"/>
    </xf>
    <xf numFmtId="165" fontId="6" fillId="0" borderId="13" xfId="2" applyNumberFormat="1" applyFont="1" applyBorder="1" applyAlignment="1" applyProtection="1">
      <alignment horizontal="left" vertical="top" wrapText="1"/>
      <protection locked="0"/>
    </xf>
    <xf numFmtId="0" fontId="6" fillId="5" borderId="12" xfId="3" applyFont="1" applyFill="1" applyBorder="1" applyAlignment="1" applyProtection="1">
      <alignment vertical="top" wrapText="1"/>
      <protection locked="0"/>
    </xf>
    <xf numFmtId="0" fontId="10" fillId="0" borderId="11" xfId="0" applyFont="1" applyBorder="1" applyAlignment="1">
      <alignment horizontal="center" vertical="center" wrapText="1"/>
    </xf>
    <xf numFmtId="0" fontId="10" fillId="0" borderId="59" xfId="0" applyFont="1" applyBorder="1" applyAlignment="1">
      <alignment horizontal="center" vertical="center" wrapText="1"/>
    </xf>
    <xf numFmtId="0" fontId="10" fillId="5" borderId="29" xfId="3" applyFont="1" applyFill="1" applyBorder="1" applyAlignment="1">
      <alignment horizontal="right" vertical="top" wrapText="1"/>
    </xf>
    <xf numFmtId="0" fontId="10" fillId="5" borderId="75" xfId="3" applyFont="1" applyFill="1" applyBorder="1" applyAlignment="1">
      <alignment horizontal="left" vertical="center" wrapText="1"/>
    </xf>
    <xf numFmtId="0" fontId="38" fillId="17" borderId="0" xfId="0" applyFont="1" applyFill="1"/>
    <xf numFmtId="43" fontId="9" fillId="0" borderId="20" xfId="1" applyFont="1" applyBorder="1" applyAlignment="1" applyProtection="1">
      <alignment vertical="top" wrapText="1"/>
      <protection locked="0"/>
    </xf>
    <xf numFmtId="1" fontId="10" fillId="3" borderId="12" xfId="3" applyNumberFormat="1" applyFont="1" applyFill="1" applyBorder="1" applyAlignment="1" applyProtection="1">
      <alignment horizontal="center" vertical="top" wrapText="1"/>
      <protection locked="0"/>
    </xf>
    <xf numFmtId="1" fontId="9" fillId="3" borderId="12" xfId="3" applyNumberFormat="1" applyFont="1" applyFill="1" applyBorder="1" applyAlignment="1" applyProtection="1">
      <alignment vertical="top" wrapText="1"/>
      <protection locked="0"/>
    </xf>
    <xf numFmtId="1" fontId="9" fillId="3" borderId="10" xfId="3" applyNumberFormat="1" applyFont="1" applyFill="1" applyBorder="1" applyAlignment="1" applyProtection="1">
      <alignment vertical="top" wrapText="1"/>
      <protection locked="0"/>
    </xf>
    <xf numFmtId="1" fontId="10" fillId="3" borderId="12" xfId="3" applyNumberFormat="1" applyFont="1" applyFill="1" applyBorder="1" applyAlignment="1" applyProtection="1">
      <alignment vertical="top" wrapText="1"/>
      <protection locked="0"/>
    </xf>
    <xf numFmtId="1" fontId="6" fillId="3" borderId="10" xfId="3" applyNumberFormat="1" applyFont="1" applyFill="1" applyBorder="1" applyAlignment="1" applyProtection="1">
      <alignment vertical="top" wrapText="1"/>
      <protection locked="0"/>
    </xf>
    <xf numFmtId="1" fontId="14" fillId="0" borderId="10" xfId="3" applyNumberFormat="1" applyFont="1" applyBorder="1" applyAlignment="1" applyProtection="1">
      <alignment vertical="top" wrapText="1"/>
      <protection locked="0"/>
    </xf>
    <xf numFmtId="1" fontId="10" fillId="3" borderId="10" xfId="3" applyNumberFormat="1" applyFont="1" applyFill="1" applyBorder="1" applyAlignment="1" applyProtection="1">
      <alignment vertical="top" wrapText="1"/>
      <protection locked="0"/>
    </xf>
    <xf numFmtId="1" fontId="6" fillId="0" borderId="10" xfId="3" applyNumberFormat="1" applyFont="1" applyBorder="1" applyAlignment="1" applyProtection="1">
      <alignment vertical="top" wrapText="1"/>
      <protection locked="0"/>
    </xf>
    <xf numFmtId="167" fontId="10" fillId="0" borderId="12" xfId="5" applyNumberFormat="1" applyFont="1" applyBorder="1" applyAlignment="1" applyProtection="1">
      <alignment horizontal="center" vertical="center" wrapText="1"/>
      <protection locked="0"/>
    </xf>
    <xf numFmtId="167" fontId="34" fillId="13" borderId="17" xfId="5" applyNumberFormat="1" applyFont="1" applyFill="1" applyBorder="1" applyAlignment="1" applyProtection="1">
      <alignment vertical="top" wrapText="1"/>
      <protection locked="0"/>
    </xf>
    <xf numFmtId="0" fontId="30" fillId="0" borderId="8" xfId="0" applyFont="1" applyBorder="1" applyAlignment="1">
      <alignment horizontal="center" vertical="center" wrapText="1"/>
    </xf>
    <xf numFmtId="0" fontId="9" fillId="0" borderId="12" xfId="3" applyFont="1" applyBorder="1" applyAlignment="1" applyProtection="1">
      <alignment vertical="top" wrapText="1"/>
      <protection locked="0"/>
    </xf>
    <xf numFmtId="166" fontId="9" fillId="3" borderId="12" xfId="3" applyNumberFormat="1" applyFont="1" applyFill="1" applyBorder="1" applyAlignment="1" applyProtection="1">
      <alignment horizontal="center" vertical="top" wrapText="1"/>
      <protection locked="0"/>
    </xf>
    <xf numFmtId="0" fontId="9" fillId="3" borderId="12" xfId="3" applyFont="1" applyFill="1" applyBorder="1" applyAlignment="1" applyProtection="1">
      <alignment horizontal="center" vertical="top" wrapText="1"/>
      <protection locked="0"/>
    </xf>
    <xf numFmtId="1" fontId="9" fillId="0" borderId="36" xfId="3" applyNumberFormat="1" applyFont="1" applyBorder="1" applyAlignment="1" applyProtection="1">
      <alignment horizontal="center" vertical="center" wrapText="1"/>
      <protection locked="0"/>
    </xf>
    <xf numFmtId="0" fontId="9" fillId="0" borderId="31" xfId="3" applyFont="1" applyBorder="1" applyAlignment="1">
      <alignment horizontal="center" vertical="center" wrapText="1"/>
    </xf>
    <xf numFmtId="1" fontId="9" fillId="0" borderId="12" xfId="3" applyNumberFormat="1" applyFont="1" applyBorder="1" applyAlignment="1" applyProtection="1">
      <alignment vertical="top" wrapText="1"/>
      <protection locked="0"/>
    </xf>
    <xf numFmtId="1" fontId="9" fillId="0" borderId="6" xfId="3" applyNumberFormat="1" applyFont="1" applyBorder="1" applyAlignment="1" applyProtection="1">
      <alignment vertical="top" wrapText="1"/>
      <protection locked="0"/>
    </xf>
    <xf numFmtId="165" fontId="14" fillId="5" borderId="6" xfId="2" applyNumberFormat="1" applyFont="1" applyFill="1" applyBorder="1" applyAlignment="1" applyProtection="1">
      <alignment vertical="top" wrapText="1"/>
      <protection locked="0"/>
    </xf>
    <xf numFmtId="165" fontId="14" fillId="5" borderId="12" xfId="2" applyNumberFormat="1" applyFont="1" applyFill="1" applyBorder="1" applyAlignment="1" applyProtection="1">
      <alignment horizontal="center" vertical="top" wrapText="1"/>
      <protection locked="0"/>
    </xf>
    <xf numFmtId="165" fontId="14" fillId="5" borderId="6" xfId="2" applyNumberFormat="1" applyFont="1" applyFill="1" applyBorder="1" applyAlignment="1" applyProtection="1">
      <alignment horizontal="center" vertical="top" wrapText="1"/>
      <protection locked="0"/>
    </xf>
    <xf numFmtId="165" fontId="6" fillId="5" borderId="6" xfId="2" applyNumberFormat="1" applyFont="1" applyFill="1" applyBorder="1" applyAlignment="1" applyProtection="1">
      <alignment vertical="top" wrapText="1"/>
      <protection locked="0"/>
    </xf>
    <xf numFmtId="165" fontId="6" fillId="5" borderId="12" xfId="2" applyNumberFormat="1" applyFont="1" applyFill="1" applyBorder="1" applyAlignment="1" applyProtection="1">
      <alignment horizontal="center" vertical="top" wrapText="1"/>
      <protection locked="0"/>
    </xf>
    <xf numFmtId="1" fontId="14" fillId="0" borderId="12" xfId="3" applyNumberFormat="1" applyFont="1" applyBorder="1" applyAlignment="1" applyProtection="1">
      <alignment vertical="top" wrapText="1"/>
      <protection locked="0"/>
    </xf>
    <xf numFmtId="165" fontId="6" fillId="0" borderId="6" xfId="2" applyNumberFormat="1" applyFont="1" applyBorder="1" applyAlignment="1" applyProtection="1">
      <alignment vertical="top" wrapText="1"/>
      <protection locked="0"/>
    </xf>
    <xf numFmtId="0" fontId="9" fillId="0" borderId="12" xfId="3" applyFont="1" applyBorder="1" applyAlignment="1" applyProtection="1">
      <alignment horizontal="center" vertical="center" wrapText="1"/>
      <protection locked="0"/>
    </xf>
    <xf numFmtId="0" fontId="0" fillId="0" borderId="0" xfId="0" applyAlignment="1">
      <alignment wrapText="1"/>
    </xf>
    <xf numFmtId="0" fontId="9" fillId="0" borderId="20" xfId="3" applyFont="1" applyBorder="1" applyAlignment="1" applyProtection="1">
      <alignment vertical="top" wrapText="1"/>
      <protection locked="0"/>
    </xf>
    <xf numFmtId="0" fontId="9" fillId="5" borderId="12" xfId="3" applyFont="1" applyFill="1" applyBorder="1" applyAlignment="1">
      <alignment horizontal="center" vertical="center" wrapText="1"/>
    </xf>
    <xf numFmtId="17" fontId="9" fillId="0" borderId="12" xfId="3" applyNumberFormat="1" applyFont="1" applyBorder="1" applyAlignment="1" applyProtection="1">
      <alignment vertical="center" wrapText="1"/>
      <protection locked="0"/>
    </xf>
    <xf numFmtId="0" fontId="9" fillId="5" borderId="12" xfId="3" applyFont="1" applyFill="1" applyBorder="1" applyAlignment="1">
      <alignment vertical="center" wrapText="1"/>
    </xf>
    <xf numFmtId="9" fontId="9" fillId="0" borderId="12" xfId="3" applyNumberFormat="1" applyFont="1" applyBorder="1" applyAlignment="1" applyProtection="1">
      <alignment horizontal="center" vertical="center" wrapText="1"/>
      <protection locked="0"/>
    </xf>
    <xf numFmtId="2" fontId="10" fillId="3" borderId="12" xfId="3" applyNumberFormat="1" applyFont="1" applyFill="1" applyBorder="1" applyAlignment="1" applyProtection="1">
      <alignment horizontal="center" vertical="top" wrapText="1"/>
      <protection locked="0"/>
    </xf>
    <xf numFmtId="1" fontId="10" fillId="0" borderId="36" xfId="3" applyNumberFormat="1" applyFont="1" applyBorder="1" applyAlignment="1" applyProtection="1">
      <alignment horizontal="center" vertical="center" wrapText="1"/>
      <protection locked="0"/>
    </xf>
    <xf numFmtId="165" fontId="6" fillId="5" borderId="12" xfId="2" applyNumberFormat="1" applyFont="1" applyFill="1" applyBorder="1" applyAlignment="1" applyProtection="1">
      <alignment vertical="top" wrapText="1"/>
      <protection locked="0"/>
    </xf>
    <xf numFmtId="1" fontId="6" fillId="5" borderId="12" xfId="3" applyNumberFormat="1" applyFont="1" applyFill="1" applyBorder="1" applyAlignment="1" applyProtection="1">
      <alignment vertical="top" wrapText="1"/>
      <protection locked="0"/>
    </xf>
    <xf numFmtId="4" fontId="10" fillId="0" borderId="20" xfId="3" applyNumberFormat="1" applyFont="1" applyBorder="1" applyAlignment="1" applyProtection="1">
      <alignment vertical="top" wrapText="1"/>
      <protection locked="0"/>
    </xf>
    <xf numFmtId="0" fontId="30" fillId="0" borderId="11" xfId="0" applyFont="1" applyBorder="1" applyAlignment="1">
      <alignment horizontal="center" vertical="center" wrapText="1"/>
    </xf>
    <xf numFmtId="9" fontId="11" fillId="0" borderId="6" xfId="3" applyNumberFormat="1" applyFont="1" applyBorder="1" applyAlignment="1" applyProtection="1">
      <alignment horizontal="center" vertical="center" wrapText="1"/>
      <protection locked="0"/>
    </xf>
    <xf numFmtId="165" fontId="14" fillId="5" borderId="12" xfId="2" applyNumberFormat="1" applyFont="1" applyFill="1" applyBorder="1" applyAlignment="1" applyProtection="1">
      <alignment vertical="top" wrapText="1"/>
      <protection locked="0"/>
    </xf>
    <xf numFmtId="165" fontId="14" fillId="0" borderId="13" xfId="2" quotePrefix="1" applyNumberFormat="1" applyFont="1" applyBorder="1" applyAlignment="1" applyProtection="1">
      <alignment horizontal="left" vertical="top" wrapText="1"/>
      <protection locked="0"/>
    </xf>
    <xf numFmtId="0" fontId="9" fillId="0" borderId="14" xfId="3" applyFont="1" applyBorder="1" applyAlignment="1">
      <alignment vertical="center" wrapText="1"/>
    </xf>
    <xf numFmtId="0" fontId="9" fillId="0" borderId="11" xfId="3" applyFont="1" applyBorder="1" applyAlignment="1">
      <alignment horizontal="left" vertical="center" wrapText="1"/>
    </xf>
    <xf numFmtId="0" fontId="9" fillId="0" borderId="11"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14" xfId="3" applyFont="1" applyBorder="1" applyAlignment="1">
      <alignment horizontal="right" vertical="top" wrapText="1"/>
    </xf>
    <xf numFmtId="0" fontId="9" fillId="0" borderId="11" xfId="3" applyFont="1" applyBorder="1" applyAlignment="1">
      <alignment horizontal="right" vertical="top" wrapText="1"/>
    </xf>
    <xf numFmtId="0" fontId="30" fillId="0" borderId="59" xfId="0" applyFont="1" applyBorder="1" applyAlignment="1">
      <alignment horizontal="center" vertical="center" wrapText="1"/>
    </xf>
    <xf numFmtId="0" fontId="9" fillId="0" borderId="11" xfId="3" applyFont="1" applyBorder="1" applyAlignment="1">
      <alignment horizontal="left" vertical="top" wrapText="1"/>
    </xf>
    <xf numFmtId="0" fontId="9" fillId="0" borderId="8" xfId="3" applyFont="1" applyBorder="1" applyAlignment="1">
      <alignment horizontal="right" vertical="top" wrapText="1"/>
    </xf>
    <xf numFmtId="0" fontId="10" fillId="0" borderId="61" xfId="3" applyFont="1" applyBorder="1" applyAlignment="1">
      <alignment vertical="top" wrapText="1"/>
    </xf>
    <xf numFmtId="170" fontId="10" fillId="0" borderId="20" xfId="10" applyNumberFormat="1" applyFont="1" applyBorder="1" applyAlignment="1" applyProtection="1">
      <alignment vertical="center" wrapText="1"/>
      <protection locked="0"/>
    </xf>
    <xf numFmtId="0" fontId="6" fillId="5" borderId="12" xfId="3" applyFont="1" applyFill="1" applyBorder="1" applyAlignment="1" applyProtection="1">
      <alignment horizontal="center" vertical="top" wrapText="1"/>
      <protection locked="0"/>
    </xf>
    <xf numFmtId="0" fontId="1" fillId="0" borderId="0" xfId="0" applyFont="1"/>
    <xf numFmtId="167" fontId="10" fillId="3" borderId="12" xfId="5" applyNumberFormat="1" applyFont="1" applyFill="1" applyBorder="1" applyAlignment="1" applyProtection="1">
      <alignment horizontal="center" vertical="center" wrapText="1"/>
      <protection locked="0"/>
    </xf>
    <xf numFmtId="167" fontId="34" fillId="3" borderId="17" xfId="5" applyNumberFormat="1" applyFont="1" applyFill="1" applyBorder="1" applyAlignment="1" applyProtection="1">
      <alignment vertical="top" wrapText="1"/>
      <protection locked="0"/>
    </xf>
    <xf numFmtId="0" fontId="1" fillId="0" borderId="12" xfId="0" applyFont="1" applyBorder="1"/>
    <xf numFmtId="0" fontId="1" fillId="0" borderId="0" xfId="0" applyFont="1" applyAlignment="1">
      <alignment vertical="center"/>
    </xf>
    <xf numFmtId="0" fontId="1" fillId="0" borderId="26" xfId="0" applyFont="1" applyBorder="1"/>
    <xf numFmtId="10" fontId="10" fillId="3" borderId="12" xfId="3" applyNumberFormat="1" applyFont="1" applyFill="1" applyBorder="1" applyAlignment="1" applyProtection="1">
      <alignment horizontal="center" vertical="top" wrapText="1"/>
      <protection locked="0"/>
    </xf>
    <xf numFmtId="164" fontId="10" fillId="0" borderId="20" xfId="1" applyNumberFormat="1" applyFont="1" applyBorder="1" applyAlignment="1" applyProtection="1">
      <alignment vertical="top" wrapText="1"/>
      <protection locked="0"/>
    </xf>
    <xf numFmtId="164" fontId="10" fillId="3" borderId="12" xfId="1" applyNumberFormat="1" applyFont="1" applyFill="1" applyBorder="1" applyAlignment="1" applyProtection="1">
      <alignment vertical="top" wrapText="1"/>
      <protection locked="0"/>
    </xf>
    <xf numFmtId="164" fontId="10" fillId="3" borderId="10" xfId="1" applyNumberFormat="1" applyFont="1" applyFill="1" applyBorder="1" applyAlignment="1" applyProtection="1">
      <alignment vertical="top" wrapText="1"/>
      <protection locked="0"/>
    </xf>
    <xf numFmtId="1" fontId="10" fillId="3" borderId="12" xfId="3" applyNumberFormat="1" applyFont="1" applyFill="1" applyBorder="1" applyAlignment="1" applyProtection="1">
      <alignment horizontal="center" vertical="center" wrapText="1"/>
      <protection locked="0"/>
    </xf>
    <xf numFmtId="17" fontId="10" fillId="0" borderId="12" xfId="5" applyNumberFormat="1" applyFont="1" applyBorder="1" applyAlignment="1" applyProtection="1">
      <alignment horizontal="center" vertical="center" wrapText="1"/>
      <protection locked="0"/>
    </xf>
    <xf numFmtId="165" fontId="9" fillId="3" borderId="12" xfId="3" applyNumberFormat="1" applyFont="1" applyFill="1" applyBorder="1" applyAlignment="1" applyProtection="1">
      <alignment horizontal="center" vertical="top" wrapText="1"/>
      <protection locked="0"/>
    </xf>
    <xf numFmtId="0" fontId="10" fillId="0" borderId="36" xfId="2" applyNumberFormat="1" applyFont="1" applyBorder="1" applyAlignment="1" applyProtection="1">
      <alignment horizontal="center" vertical="center" wrapText="1"/>
      <protection locked="0"/>
    </xf>
    <xf numFmtId="167" fontId="10" fillId="0" borderId="12" xfId="7" applyNumberFormat="1" applyFont="1" applyBorder="1" applyAlignment="1" applyProtection="1">
      <alignment horizontal="right" vertical="center" wrapText="1"/>
      <protection locked="0"/>
    </xf>
    <xf numFmtId="0" fontId="13" fillId="0" borderId="12" xfId="0" applyFont="1" applyBorder="1" applyAlignment="1">
      <alignment horizontal="center" vertical="center"/>
    </xf>
    <xf numFmtId="0" fontId="0" fillId="0" borderId="29" xfId="0" applyBorder="1"/>
    <xf numFmtId="0" fontId="9" fillId="0" borderId="39" xfId="3" applyFont="1" applyBorder="1" applyAlignment="1">
      <alignment horizontal="center" vertical="top" wrapText="1"/>
    </xf>
    <xf numFmtId="0" fontId="9" fillId="0" borderId="0" xfId="3" applyFont="1" applyAlignment="1">
      <alignment vertical="top" wrapText="1"/>
    </xf>
    <xf numFmtId="9" fontId="5" fillId="0" borderId="36" xfId="3" applyNumberFormat="1" applyFont="1" applyBorder="1" applyAlignment="1" applyProtection="1">
      <alignment horizontal="left" vertical="center" wrapText="1"/>
      <protection locked="0"/>
    </xf>
    <xf numFmtId="167" fontId="9" fillId="0" borderId="20" xfId="7" applyNumberFormat="1" applyFont="1" applyBorder="1" applyAlignment="1" applyProtection="1">
      <alignment vertical="top" wrapText="1"/>
      <protection locked="0"/>
    </xf>
    <xf numFmtId="17" fontId="10" fillId="0" borderId="9" xfId="3" applyNumberFormat="1" applyFont="1" applyBorder="1" applyAlignment="1" applyProtection="1">
      <alignment wrapText="1"/>
      <protection locked="0"/>
    </xf>
    <xf numFmtId="1" fontId="10" fillId="0" borderId="10" xfId="3" applyNumberFormat="1" applyFont="1" applyBorder="1" applyAlignment="1" applyProtection="1">
      <alignment vertical="top" wrapText="1"/>
      <protection locked="0"/>
    </xf>
    <xf numFmtId="0" fontId="10" fillId="0" borderId="12" xfId="3" applyFont="1" applyBorder="1" applyAlignment="1" applyProtection="1">
      <alignment horizontal="center" vertical="center" wrapText="1" shrinkToFit="1"/>
      <protection locked="0"/>
    </xf>
    <xf numFmtId="0" fontId="10" fillId="0" borderId="31" xfId="3" applyFont="1" applyBorder="1" applyAlignment="1" applyProtection="1">
      <alignment horizontal="center" vertical="center" wrapText="1" shrinkToFit="1"/>
      <protection locked="0"/>
    </xf>
    <xf numFmtId="0" fontId="10" fillId="0" borderId="71" xfId="3" applyFont="1" applyBorder="1" applyAlignment="1" applyProtection="1">
      <alignment vertical="center" wrapText="1"/>
      <protection locked="0"/>
    </xf>
    <xf numFmtId="0" fontId="13" fillId="0" borderId="20" xfId="3" applyFont="1" applyBorder="1" applyAlignment="1" applyProtection="1">
      <alignment vertical="top" wrapText="1"/>
      <protection locked="0"/>
    </xf>
    <xf numFmtId="6" fontId="10" fillId="0" borderId="20" xfId="3" applyNumberFormat="1" applyFont="1" applyBorder="1" applyAlignment="1" applyProtection="1">
      <alignment vertical="top" wrapText="1"/>
      <protection locked="0"/>
    </xf>
    <xf numFmtId="6" fontId="10" fillId="0" borderId="12" xfId="5" applyNumberFormat="1" applyFont="1" applyBorder="1" applyAlignment="1" applyProtection="1">
      <alignment horizontal="right" vertical="center" wrapText="1"/>
      <protection locked="0"/>
    </xf>
    <xf numFmtId="165" fontId="6" fillId="0" borderId="31" xfId="2" applyNumberFormat="1" applyFont="1" applyBorder="1" applyAlignment="1" applyProtection="1">
      <alignment horizontal="left" vertical="top" wrapText="1"/>
      <protection locked="0"/>
    </xf>
    <xf numFmtId="167" fontId="10" fillId="0" borderId="20" xfId="3" applyNumberFormat="1" applyFont="1" applyBorder="1" applyAlignment="1" applyProtection="1">
      <alignment vertical="top" wrapText="1"/>
      <protection locked="0"/>
    </xf>
    <xf numFmtId="1" fontId="10" fillId="0" borderId="12" xfId="3" applyNumberFormat="1" applyFont="1" applyBorder="1" applyAlignment="1" applyProtection="1">
      <alignment horizontal="center" vertical="top" wrapText="1"/>
      <protection locked="0"/>
    </xf>
    <xf numFmtId="1" fontId="10" fillId="0" borderId="6" xfId="3" applyNumberFormat="1" applyFont="1" applyBorder="1" applyAlignment="1" applyProtection="1">
      <alignment horizontal="center" vertical="top" wrapText="1"/>
      <protection locked="0"/>
    </xf>
    <xf numFmtId="165" fontId="10" fillId="0" borderId="13" xfId="2" applyNumberFormat="1" applyFont="1" applyBorder="1" applyAlignment="1" applyProtection="1">
      <alignment horizontal="left" vertical="top" wrapText="1"/>
      <protection locked="0"/>
    </xf>
    <xf numFmtId="3" fontId="10" fillId="0" borderId="20" xfId="3" applyNumberFormat="1" applyFont="1" applyBorder="1" applyAlignment="1" applyProtection="1">
      <alignment vertical="top" wrapText="1"/>
      <protection locked="0"/>
    </xf>
    <xf numFmtId="17" fontId="10" fillId="5" borderId="12" xfId="3" applyNumberFormat="1" applyFont="1" applyFill="1" applyBorder="1" applyAlignment="1">
      <alignment horizontal="center" vertical="center" wrapText="1"/>
    </xf>
    <xf numFmtId="43" fontId="10" fillId="0" borderId="20" xfId="1" applyFont="1" applyBorder="1" applyAlignment="1" applyProtection="1">
      <alignment vertical="top" wrapText="1"/>
      <protection locked="0"/>
    </xf>
    <xf numFmtId="171" fontId="10" fillId="0" borderId="20" xfId="3" applyNumberFormat="1" applyFont="1" applyBorder="1" applyAlignment="1" applyProtection="1">
      <alignment vertical="top" wrapText="1"/>
      <protection locked="0"/>
    </xf>
    <xf numFmtId="9" fontId="11" fillId="0" borderId="9" xfId="3" applyNumberFormat="1" applyFont="1" applyBorder="1" applyAlignment="1" applyProtection="1">
      <alignment horizontal="center" vertical="center" wrapText="1"/>
      <protection locked="0"/>
    </xf>
    <xf numFmtId="9" fontId="9" fillId="3" borderId="6" xfId="3" applyNumberFormat="1" applyFont="1" applyFill="1" applyBorder="1" applyAlignment="1" applyProtection="1">
      <alignment vertical="center" wrapText="1"/>
      <protection locked="0"/>
    </xf>
    <xf numFmtId="165" fontId="30" fillId="0" borderId="13" xfId="2" applyNumberFormat="1" applyFont="1" applyBorder="1" applyAlignment="1" applyProtection="1">
      <alignment horizontal="left" vertical="top" wrapText="1"/>
      <protection locked="0"/>
    </xf>
    <xf numFmtId="165" fontId="13" fillId="0" borderId="13" xfId="2" applyNumberFormat="1" applyFont="1" applyBorder="1" applyAlignment="1" applyProtection="1">
      <alignment horizontal="left" vertical="top" wrapText="1"/>
      <protection locked="0"/>
    </xf>
    <xf numFmtId="44" fontId="10" fillId="0" borderId="20" xfId="7" applyFont="1" applyBorder="1" applyAlignment="1" applyProtection="1">
      <alignment vertical="top" wrapText="1"/>
      <protection locked="0"/>
    </xf>
    <xf numFmtId="164" fontId="10" fillId="0" borderId="12" xfId="1" applyNumberFormat="1" applyFont="1" applyBorder="1"/>
    <xf numFmtId="167" fontId="10" fillId="0" borderId="20" xfId="7" applyNumberFormat="1" applyFont="1" applyBorder="1" applyAlignment="1" applyProtection="1">
      <alignment vertical="top" wrapText="1"/>
      <protection locked="0"/>
    </xf>
    <xf numFmtId="9" fontId="10" fillId="0" borderId="36" xfId="3" quotePrefix="1" applyNumberFormat="1" applyFont="1" applyBorder="1" applyAlignment="1" applyProtection="1">
      <alignment horizontal="center" vertical="center" wrapText="1"/>
      <protection locked="0"/>
    </xf>
    <xf numFmtId="43" fontId="0" fillId="0" borderId="0" xfId="0" applyNumberFormat="1"/>
    <xf numFmtId="0" fontId="30" fillId="5" borderId="12" xfId="3" applyFont="1" applyFill="1" applyBorder="1" applyAlignment="1">
      <alignment vertical="center" wrapText="1"/>
    </xf>
    <xf numFmtId="1" fontId="9" fillId="3" borderId="12" xfId="3" applyNumberFormat="1" applyFont="1" applyFill="1" applyBorder="1" applyAlignment="1" applyProtection="1">
      <alignment horizontal="center" vertical="top" wrapText="1"/>
      <protection locked="0"/>
    </xf>
    <xf numFmtId="1" fontId="9" fillId="3" borderId="10" xfId="3" applyNumberFormat="1" applyFont="1" applyFill="1" applyBorder="1" applyAlignment="1" applyProtection="1">
      <alignment horizontal="center" vertical="top" wrapText="1"/>
      <protection locked="0"/>
    </xf>
    <xf numFmtId="0" fontId="9" fillId="5" borderId="17" xfId="3" applyFont="1" applyFill="1" applyBorder="1" applyAlignment="1">
      <alignment horizontal="right" vertical="center" wrapText="1"/>
    </xf>
    <xf numFmtId="170" fontId="10" fillId="0" borderId="0" xfId="0" applyNumberFormat="1" applyFont="1"/>
    <xf numFmtId="167" fontId="9" fillId="0" borderId="12" xfId="5" applyNumberFormat="1" applyFont="1" applyBorder="1" applyAlignment="1" applyProtection="1">
      <alignment horizontal="center" vertical="center" wrapText="1"/>
      <protection locked="0"/>
    </xf>
    <xf numFmtId="0" fontId="9" fillId="0" borderId="12" xfId="5" applyNumberFormat="1" applyFont="1" applyBorder="1" applyAlignment="1" applyProtection="1">
      <alignment horizontal="center" vertical="center" wrapText="1"/>
      <protection locked="0"/>
    </xf>
    <xf numFmtId="170" fontId="34" fillId="13" borderId="17" xfId="5" applyNumberFormat="1" applyFont="1" applyFill="1" applyBorder="1" applyAlignment="1" applyProtection="1">
      <alignment vertical="top" wrapText="1"/>
      <protection locked="0"/>
    </xf>
    <xf numFmtId="0" fontId="9" fillId="3" borderId="71" xfId="3" applyFont="1" applyFill="1" applyBorder="1" applyAlignment="1" applyProtection="1">
      <alignment vertical="center" wrapText="1"/>
      <protection locked="0"/>
    </xf>
    <xf numFmtId="0" fontId="3" fillId="5" borderId="12" xfId="3" applyFill="1" applyBorder="1" applyAlignment="1" applyProtection="1">
      <alignment vertical="top" wrapText="1"/>
      <protection locked="0"/>
    </xf>
    <xf numFmtId="0" fontId="3" fillId="5" borderId="6" xfId="3" applyFill="1" applyBorder="1" applyAlignment="1" applyProtection="1">
      <alignment vertical="top" wrapText="1"/>
      <protection locked="0"/>
    </xf>
    <xf numFmtId="165" fontId="14" fillId="0" borderId="31" xfId="2" applyNumberFormat="1" applyFont="1" applyBorder="1" applyAlignment="1" applyProtection="1">
      <alignment horizontal="left" vertical="top" wrapText="1"/>
      <protection locked="0"/>
    </xf>
    <xf numFmtId="0" fontId="10" fillId="0" borderId="68" xfId="0" applyFont="1" applyBorder="1" applyAlignment="1">
      <alignment horizontal="center" vertical="center" wrapText="1"/>
    </xf>
    <xf numFmtId="167" fontId="10" fillId="0" borderId="20" xfId="7" applyNumberFormat="1" applyFont="1" applyBorder="1" applyAlignment="1" applyProtection="1">
      <alignment horizontal="center" vertical="center" wrapText="1"/>
      <protection locked="0"/>
    </xf>
    <xf numFmtId="17" fontId="10" fillId="0" borderId="36" xfId="3" applyNumberFormat="1" applyFont="1" applyBorder="1" applyAlignment="1" applyProtection="1">
      <alignment horizontal="center" vertical="center" wrapText="1"/>
      <protection locked="0"/>
    </xf>
    <xf numFmtId="0" fontId="4" fillId="0" borderId="0" xfId="3" applyFont="1" applyAlignment="1" applyProtection="1">
      <alignment vertical="top"/>
      <protection locked="0"/>
    </xf>
    <xf numFmtId="0" fontId="5" fillId="0" borderId="0" xfId="3" applyFont="1" applyAlignment="1" applyProtection="1">
      <alignment horizontal="center"/>
      <protection locked="0"/>
    </xf>
    <xf numFmtId="0" fontId="5" fillId="0" borderId="0" xfId="3" applyFont="1" applyAlignment="1" applyProtection="1">
      <alignment horizontal="left"/>
      <protection locked="0"/>
    </xf>
    <xf numFmtId="0" fontId="6" fillId="0" borderId="0" xfId="3" applyFont="1" applyAlignment="1" applyProtection="1">
      <alignment vertical="top" wrapText="1"/>
      <protection locked="0"/>
    </xf>
    <xf numFmtId="0" fontId="5" fillId="0" borderId="2" xfId="3" applyFont="1" applyBorder="1" applyAlignment="1" applyProtection="1">
      <alignment horizontal="center"/>
      <protection locked="0"/>
    </xf>
    <xf numFmtId="0" fontId="10" fillId="0" borderId="7" xfId="3" applyFont="1" applyBorder="1" applyAlignment="1">
      <alignment horizontal="left" vertical="center" wrapText="1"/>
    </xf>
    <xf numFmtId="1" fontId="10" fillId="0" borderId="10" xfId="3" applyNumberFormat="1" applyFont="1" applyBorder="1" applyAlignment="1" applyProtection="1">
      <alignment horizontal="center" vertical="top" wrapText="1"/>
      <protection locked="0"/>
    </xf>
    <xf numFmtId="167" fontId="34" fillId="0" borderId="17" xfId="5" applyNumberFormat="1" applyFont="1" applyBorder="1" applyAlignment="1" applyProtection="1">
      <alignment vertical="top" wrapText="1"/>
      <protection locked="0"/>
    </xf>
    <xf numFmtId="9" fontId="10" fillId="0" borderId="17" xfId="3" applyNumberFormat="1" applyFont="1" applyBorder="1" applyAlignment="1">
      <alignment vertical="top" wrapText="1"/>
    </xf>
    <xf numFmtId="9" fontId="10" fillId="0" borderId="62" xfId="3" applyNumberFormat="1" applyFont="1" applyBorder="1" applyAlignment="1">
      <alignment vertical="top" wrapText="1"/>
    </xf>
    <xf numFmtId="9" fontId="10" fillId="0" borderId="45" xfId="3" applyNumberFormat="1" applyFont="1" applyBorder="1" applyAlignment="1">
      <alignment vertical="top" wrapText="1"/>
    </xf>
    <xf numFmtId="0" fontId="10" fillId="0" borderId="12" xfId="3" applyFont="1" applyBorder="1" applyAlignment="1" applyProtection="1">
      <alignment horizontal="center" vertical="top" wrapText="1"/>
      <protection locked="0"/>
    </xf>
    <xf numFmtId="0" fontId="6" fillId="0" borderId="12" xfId="3" applyFont="1" applyBorder="1" applyAlignment="1" applyProtection="1">
      <alignment vertical="top" wrapText="1"/>
      <protection locked="0"/>
    </xf>
    <xf numFmtId="165" fontId="6" fillId="0" borderId="12" xfId="2" applyNumberFormat="1" applyFont="1" applyBorder="1" applyAlignment="1" applyProtection="1">
      <alignment vertical="top" wrapText="1"/>
      <protection locked="0"/>
    </xf>
    <xf numFmtId="10" fontId="10" fillId="0" borderId="12" xfId="3" applyNumberFormat="1" applyFont="1" applyBorder="1" applyAlignment="1" applyProtection="1">
      <alignment horizontal="center" vertical="top" wrapText="1"/>
      <protection locked="0"/>
    </xf>
    <xf numFmtId="0" fontId="66" fillId="0" borderId="11" xfId="0" applyFont="1" applyBorder="1" applyAlignment="1">
      <alignment horizontal="center" vertical="center" wrapText="1"/>
    </xf>
    <xf numFmtId="0" fontId="30" fillId="3" borderId="11" xfId="0" applyFont="1" applyFill="1" applyBorder="1" applyAlignment="1">
      <alignment horizontal="center" vertical="center" wrapText="1"/>
    </xf>
    <xf numFmtId="0" fontId="67" fillId="0" borderId="20" xfId="3" applyFont="1" applyBorder="1" applyAlignment="1" applyProtection="1">
      <alignment vertical="top" wrapText="1"/>
      <protection locked="0"/>
    </xf>
    <xf numFmtId="172" fontId="9" fillId="3" borderId="10" xfId="1" applyNumberFormat="1" applyFont="1" applyFill="1" applyBorder="1" applyAlignment="1" applyProtection="1">
      <alignment vertical="center" wrapText="1"/>
      <protection locked="0"/>
    </xf>
    <xf numFmtId="172" fontId="10" fillId="3" borderId="10" xfId="1" applyNumberFormat="1" applyFont="1" applyFill="1" applyBorder="1" applyAlignment="1" applyProtection="1">
      <alignment vertical="top" wrapText="1"/>
      <protection locked="0"/>
    </xf>
    <xf numFmtId="172" fontId="9" fillId="3" borderId="10" xfId="1" applyNumberFormat="1" applyFont="1" applyFill="1" applyBorder="1" applyAlignment="1" applyProtection="1">
      <alignment vertical="top" wrapText="1"/>
      <protection locked="0"/>
    </xf>
    <xf numFmtId="167" fontId="34" fillId="13" borderId="17" xfId="5" applyNumberFormat="1" applyFont="1" applyFill="1" applyBorder="1" applyAlignment="1" applyProtection="1">
      <alignment vertical="center" wrapText="1"/>
      <protection locked="0"/>
    </xf>
    <xf numFmtId="10" fontId="9" fillId="3" borderId="12" xfId="3" applyNumberFormat="1" applyFont="1" applyFill="1" applyBorder="1" applyAlignment="1" applyProtection="1">
      <alignment horizontal="center" vertical="top" wrapText="1"/>
      <protection locked="0"/>
    </xf>
    <xf numFmtId="9" fontId="9" fillId="3" borderId="12" xfId="3" applyNumberFormat="1" applyFont="1" applyFill="1" applyBorder="1" applyAlignment="1" applyProtection="1">
      <alignment horizontal="center" vertical="top" wrapText="1"/>
      <protection locked="0"/>
    </xf>
    <xf numFmtId="1" fontId="10" fillId="3" borderId="6" xfId="3" applyNumberFormat="1" applyFont="1" applyFill="1" applyBorder="1" applyAlignment="1" applyProtection="1">
      <alignment vertical="top" wrapText="1"/>
      <protection locked="0"/>
    </xf>
    <xf numFmtId="165" fontId="6" fillId="0" borderId="12" xfId="2" applyNumberFormat="1" applyFont="1" applyBorder="1" applyAlignment="1" applyProtection="1">
      <alignment horizontal="left" vertical="top" wrapText="1"/>
      <protection locked="0"/>
    </xf>
    <xf numFmtId="9" fontId="10" fillId="0" borderId="36" xfId="3" applyNumberFormat="1" applyFont="1" applyBorder="1" applyAlignment="1" applyProtection="1">
      <alignment horizontal="left" vertical="center" wrapText="1"/>
      <protection locked="0"/>
    </xf>
    <xf numFmtId="17" fontId="10" fillId="0" borderId="12" xfId="3" applyNumberFormat="1" applyFont="1" applyBorder="1" applyAlignment="1" applyProtection="1">
      <alignment horizontal="center" vertical="center" wrapText="1"/>
      <protection locked="0"/>
    </xf>
    <xf numFmtId="9" fontId="10" fillId="0" borderId="17" xfId="3" applyNumberFormat="1" applyFont="1" applyBorder="1" applyAlignment="1" applyProtection="1">
      <alignment horizontal="center" vertical="center" wrapText="1"/>
      <protection locked="0"/>
    </xf>
    <xf numFmtId="3" fontId="10" fillId="0" borderId="0" xfId="0" applyNumberFormat="1" applyFont="1"/>
    <xf numFmtId="0" fontId="10" fillId="0" borderId="0" xfId="0" applyFont="1" applyAlignment="1">
      <alignment horizontal="center" vertical="center"/>
    </xf>
    <xf numFmtId="165" fontId="10" fillId="3" borderId="12" xfId="3" applyNumberFormat="1" applyFont="1" applyFill="1" applyBorder="1" applyAlignment="1" applyProtection="1">
      <alignment horizontal="center" vertical="top" wrapText="1"/>
      <protection locked="0"/>
    </xf>
    <xf numFmtId="9" fontId="10" fillId="3" borderId="12" xfId="3" applyNumberFormat="1" applyFont="1" applyFill="1" applyBorder="1" applyAlignment="1" applyProtection="1">
      <alignment horizontal="center" vertical="top" wrapText="1"/>
      <protection locked="0"/>
    </xf>
    <xf numFmtId="0" fontId="70" fillId="0" borderId="38" xfId="0" applyFont="1" applyBorder="1" applyAlignment="1">
      <alignment wrapText="1"/>
    </xf>
    <xf numFmtId="164" fontId="9" fillId="3" borderId="12" xfId="1" applyNumberFormat="1" applyFont="1" applyFill="1" applyBorder="1" applyAlignment="1" applyProtection="1">
      <alignment vertical="top" wrapText="1"/>
      <protection locked="0"/>
    </xf>
    <xf numFmtId="164" fontId="9" fillId="3" borderId="10" xfId="1" applyNumberFormat="1" applyFont="1" applyFill="1" applyBorder="1" applyAlignment="1" applyProtection="1">
      <alignment vertical="top" wrapText="1"/>
      <protection locked="0"/>
    </xf>
    <xf numFmtId="0" fontId="71" fillId="0" borderId="0" xfId="0" applyFont="1" applyAlignment="1">
      <alignment wrapText="1"/>
    </xf>
    <xf numFmtId="164" fontId="27" fillId="0" borderId="82" xfId="0" applyNumberFormat="1" applyFont="1" applyBorder="1"/>
    <xf numFmtId="9" fontId="10" fillId="0" borderId="12" xfId="3" applyNumberFormat="1" applyFont="1" applyBorder="1" applyAlignment="1" applyProtection="1">
      <alignment horizontal="center" vertical="top" wrapText="1"/>
      <protection locked="0"/>
    </xf>
    <xf numFmtId="0" fontId="73" fillId="0" borderId="0" xfId="0" applyFont="1"/>
    <xf numFmtId="165" fontId="30" fillId="0" borderId="46" xfId="2" applyNumberFormat="1" applyFont="1" applyBorder="1" applyAlignment="1" applyProtection="1">
      <alignment horizontal="center" vertical="top" wrapText="1"/>
      <protection locked="0"/>
    </xf>
    <xf numFmtId="165" fontId="61" fillId="0" borderId="60" xfId="2" applyNumberFormat="1" applyFont="1" applyBorder="1" applyAlignment="1" applyProtection="1">
      <alignment horizontal="center" vertical="top" wrapText="1"/>
      <protection locked="0"/>
    </xf>
    <xf numFmtId="0" fontId="9" fillId="5" borderId="14" xfId="3" applyFont="1" applyFill="1" applyBorder="1" applyAlignment="1">
      <alignment horizontal="right" vertical="top" wrapText="1"/>
    </xf>
    <xf numFmtId="0" fontId="9" fillId="5" borderId="11" xfId="3" applyFont="1" applyFill="1" applyBorder="1" applyAlignment="1">
      <alignment horizontal="left" vertical="center" wrapText="1"/>
    </xf>
    <xf numFmtId="0" fontId="9" fillId="5" borderId="11" xfId="3" applyFont="1" applyFill="1" applyBorder="1" applyAlignment="1">
      <alignment horizontal="left" vertical="top" wrapText="1"/>
    </xf>
    <xf numFmtId="0" fontId="9" fillId="5" borderId="14" xfId="3" applyFont="1" applyFill="1" applyBorder="1" applyAlignment="1">
      <alignment horizontal="left" vertical="center" wrapText="1"/>
    </xf>
    <xf numFmtId="0" fontId="9" fillId="5" borderId="29" xfId="3" applyFont="1" applyFill="1" applyBorder="1" applyAlignment="1">
      <alignment horizontal="right" vertical="top" wrapText="1"/>
    </xf>
    <xf numFmtId="0" fontId="9" fillId="5" borderId="8" xfId="3" applyFont="1" applyFill="1" applyBorder="1" applyAlignment="1">
      <alignment horizontal="left" vertical="center" wrapText="1"/>
    </xf>
    <xf numFmtId="167" fontId="10" fillId="0" borderId="12" xfId="7" applyNumberFormat="1" applyFont="1" applyBorder="1" applyAlignment="1" applyProtection="1">
      <alignment horizontal="center" vertical="center" wrapText="1"/>
      <protection locked="0"/>
    </xf>
    <xf numFmtId="0" fontId="10" fillId="0" borderId="36" xfId="3" quotePrefix="1" applyFont="1" applyBorder="1" applyAlignment="1" applyProtection="1">
      <alignment vertical="center" wrapText="1"/>
      <protection locked="0"/>
    </xf>
    <xf numFmtId="43" fontId="10" fillId="3" borderId="12" xfId="1" applyFont="1" applyFill="1" applyBorder="1" applyAlignment="1" applyProtection="1">
      <alignment vertical="top" wrapText="1"/>
      <protection locked="0"/>
    </xf>
    <xf numFmtId="43" fontId="10" fillId="3" borderId="10" xfId="1" applyFont="1" applyFill="1" applyBorder="1" applyAlignment="1" applyProtection="1">
      <alignment vertical="top" wrapText="1"/>
      <protection locked="0"/>
    </xf>
    <xf numFmtId="49" fontId="10" fillId="0" borderId="36" xfId="3" applyNumberFormat="1" applyFont="1" applyBorder="1" applyAlignment="1" applyProtection="1">
      <alignment horizontal="center" vertical="center" wrapText="1"/>
      <protection locked="0"/>
    </xf>
    <xf numFmtId="17" fontId="9" fillId="0" borderId="12" xfId="5" applyNumberFormat="1" applyFont="1" applyBorder="1" applyAlignment="1" applyProtection="1">
      <alignment horizontal="center" vertical="center" wrapText="1"/>
      <protection locked="0"/>
    </xf>
    <xf numFmtId="0" fontId="1" fillId="0" borderId="29" xfId="0" applyFont="1" applyBorder="1"/>
    <xf numFmtId="8" fontId="10" fillId="0" borderId="20" xfId="3" applyNumberFormat="1" applyFont="1" applyBorder="1" applyAlignment="1" applyProtection="1">
      <alignment vertical="top" wrapText="1"/>
      <protection locked="0"/>
    </xf>
    <xf numFmtId="0" fontId="9" fillId="5" borderId="8" xfId="3" applyFont="1" applyFill="1" applyBorder="1" applyAlignment="1">
      <alignment horizontal="right" vertical="center" wrapText="1"/>
    </xf>
    <xf numFmtId="0" fontId="9" fillId="5" borderId="21" xfId="3" applyFont="1" applyFill="1" applyBorder="1" applyAlignment="1">
      <alignment vertical="center" wrapText="1"/>
    </xf>
    <xf numFmtId="0" fontId="30" fillId="0" borderId="65" xfId="0" applyFont="1" applyBorder="1" applyAlignment="1">
      <alignment horizontal="center" vertical="center" wrapText="1"/>
    </xf>
    <xf numFmtId="0" fontId="9" fillId="5" borderId="11" xfId="3" applyFont="1" applyFill="1" applyBorder="1" applyAlignment="1">
      <alignment horizontal="right" vertical="top"/>
    </xf>
    <xf numFmtId="1" fontId="14" fillId="5" borderId="12" xfId="3" applyNumberFormat="1" applyFont="1" applyFill="1" applyBorder="1" applyAlignment="1" applyProtection="1">
      <alignment vertical="top" wrapText="1"/>
      <protection locked="0"/>
    </xf>
    <xf numFmtId="0" fontId="10" fillId="3" borderId="71" xfId="3" applyFont="1" applyFill="1" applyBorder="1" applyAlignment="1" applyProtection="1">
      <alignment horizontal="center" vertical="center" wrapText="1"/>
      <protection locked="0"/>
    </xf>
    <xf numFmtId="164" fontId="10" fillId="0" borderId="12" xfId="1" applyNumberFormat="1" applyFont="1" applyBorder="1" applyAlignment="1" applyProtection="1">
      <alignment vertical="top" wrapText="1"/>
      <protection locked="0"/>
    </xf>
    <xf numFmtId="164" fontId="6" fillId="5" borderId="12" xfId="3" applyNumberFormat="1" applyFont="1" applyFill="1" applyBorder="1" applyAlignment="1" applyProtection="1">
      <alignment vertical="top" wrapText="1"/>
      <protection locked="0"/>
    </xf>
    <xf numFmtId="1" fontId="9" fillId="0" borderId="12" xfId="3" applyNumberFormat="1" applyFont="1" applyBorder="1" applyAlignment="1" applyProtection="1">
      <alignment horizontal="center" vertical="top" wrapText="1"/>
      <protection locked="0"/>
    </xf>
    <xf numFmtId="1" fontId="9" fillId="0" borderId="6" xfId="3" applyNumberFormat="1" applyFont="1" applyBorder="1" applyAlignment="1" applyProtection="1">
      <alignment horizontal="center" vertical="top" wrapText="1"/>
      <protection locked="0"/>
    </xf>
    <xf numFmtId="0" fontId="10" fillId="0" borderId="6" xfId="1" applyNumberFormat="1" applyFont="1" applyBorder="1" applyAlignment="1" applyProtection="1">
      <alignment horizontal="center" vertical="center" wrapText="1"/>
      <protection locked="0"/>
    </xf>
    <xf numFmtId="0" fontId="5" fillId="2" borderId="0" xfId="3" applyFont="1" applyFill="1" applyAlignment="1" applyProtection="1">
      <alignment horizontal="center" wrapText="1"/>
      <protection locked="0"/>
    </xf>
    <xf numFmtId="0" fontId="5" fillId="2" borderId="2" xfId="3" applyFont="1" applyFill="1" applyBorder="1" applyAlignment="1" applyProtection="1">
      <alignment horizontal="center" wrapText="1"/>
      <protection locked="0"/>
    </xf>
    <xf numFmtId="0" fontId="30" fillId="3" borderId="12" xfId="3" applyFont="1" applyFill="1" applyBorder="1" applyAlignment="1">
      <alignment horizontal="center" vertical="center" wrapText="1"/>
    </xf>
    <xf numFmtId="0" fontId="9" fillId="3" borderId="36" xfId="3" applyFont="1" applyFill="1" applyBorder="1" applyAlignment="1">
      <alignment horizontal="center" vertical="center" wrapText="1"/>
    </xf>
    <xf numFmtId="0" fontId="9" fillId="3" borderId="61" xfId="3" applyFont="1" applyFill="1" applyBorder="1" applyAlignment="1">
      <alignment vertical="top" wrapText="1"/>
    </xf>
    <xf numFmtId="0" fontId="9" fillId="3" borderId="20" xfId="3" applyFont="1" applyFill="1" applyBorder="1" applyAlignment="1" applyProtection="1">
      <alignment vertical="top" wrapText="1"/>
      <protection locked="0"/>
    </xf>
    <xf numFmtId="0" fontId="30" fillId="3" borderId="21" xfId="0" applyFont="1" applyFill="1" applyBorder="1" applyAlignment="1">
      <alignment horizontal="center" vertical="center" wrapText="1"/>
    </xf>
    <xf numFmtId="0" fontId="9" fillId="3" borderId="36" xfId="3" applyFont="1" applyFill="1" applyBorder="1" applyAlignment="1">
      <alignment vertical="top" wrapText="1"/>
    </xf>
    <xf numFmtId="9" fontId="9" fillId="3" borderId="36" xfId="3" applyNumberFormat="1" applyFont="1" applyFill="1" applyBorder="1" applyAlignment="1" applyProtection="1">
      <alignment vertical="center" wrapText="1"/>
      <protection locked="0"/>
    </xf>
    <xf numFmtId="0" fontId="9" fillId="3" borderId="22" xfId="3" applyFont="1" applyFill="1" applyBorder="1" applyAlignment="1">
      <alignment vertical="top" wrapText="1"/>
    </xf>
    <xf numFmtId="0" fontId="30" fillId="3" borderId="68" xfId="0" applyFont="1" applyFill="1" applyBorder="1" applyAlignment="1">
      <alignment horizontal="center" vertical="center" wrapText="1"/>
    </xf>
    <xf numFmtId="173" fontId="9" fillId="3" borderId="20" xfId="1" applyNumberFormat="1" applyFont="1" applyFill="1" applyBorder="1" applyAlignment="1" applyProtection="1">
      <alignment vertical="top" wrapText="1"/>
      <protection locked="0"/>
    </xf>
    <xf numFmtId="0" fontId="30" fillId="3" borderId="9" xfId="0" applyFont="1" applyFill="1" applyBorder="1" applyAlignment="1">
      <alignment horizontal="center" vertical="center" wrapText="1"/>
    </xf>
    <xf numFmtId="0" fontId="9" fillId="3" borderId="12" xfId="3" applyFont="1" applyFill="1" applyBorder="1" applyAlignment="1">
      <alignment horizontal="center" vertical="center" wrapText="1"/>
    </xf>
    <xf numFmtId="17" fontId="9" fillId="3" borderId="12" xfId="3" applyNumberFormat="1" applyFont="1" applyFill="1" applyBorder="1" applyAlignment="1" applyProtection="1">
      <alignment vertical="center" wrapText="1"/>
      <protection locked="0"/>
    </xf>
    <xf numFmtId="0" fontId="30" fillId="3" borderId="12" xfId="3" applyFont="1" applyFill="1" applyBorder="1" applyAlignment="1">
      <alignment vertical="center" wrapText="1"/>
    </xf>
    <xf numFmtId="1" fontId="68" fillId="3" borderId="16" xfId="3" applyNumberFormat="1" applyFont="1" applyFill="1" applyBorder="1" applyAlignment="1">
      <alignment horizontal="center" vertical="top" wrapText="1"/>
    </xf>
    <xf numFmtId="1" fontId="68" fillId="3" borderId="22" xfId="3" applyNumberFormat="1" applyFont="1" applyFill="1" applyBorder="1" applyAlignment="1">
      <alignment horizontal="center" vertical="top" wrapText="1"/>
    </xf>
    <xf numFmtId="167" fontId="9" fillId="3" borderId="12" xfId="5" applyNumberFormat="1" applyFont="1" applyFill="1" applyBorder="1" applyAlignment="1" applyProtection="1">
      <alignment horizontal="center" vertical="center" wrapText="1"/>
      <protection locked="0"/>
    </xf>
    <xf numFmtId="0" fontId="9" fillId="3" borderId="12" xfId="5" applyNumberFormat="1" applyFont="1" applyFill="1" applyBorder="1" applyAlignment="1" applyProtection="1">
      <alignment horizontal="center" vertical="center" wrapText="1"/>
      <protection locked="0"/>
    </xf>
    <xf numFmtId="167" fontId="63" fillId="3" borderId="17" xfId="5" applyNumberFormat="1" applyFont="1" applyFill="1" applyBorder="1" applyAlignment="1" applyProtection="1">
      <alignment vertical="top" wrapText="1"/>
      <protection locked="0"/>
    </xf>
    <xf numFmtId="9" fontId="9" fillId="19" borderId="17" xfId="3" applyNumberFormat="1" applyFont="1" applyFill="1" applyBorder="1" applyAlignment="1">
      <alignment vertical="top" wrapText="1"/>
    </xf>
    <xf numFmtId="9" fontId="10" fillId="19" borderId="45" xfId="3" applyNumberFormat="1" applyFont="1" applyFill="1" applyBorder="1" applyAlignment="1">
      <alignment vertical="top" wrapText="1"/>
    </xf>
    <xf numFmtId="0" fontId="13" fillId="6" borderId="12" xfId="3" applyFont="1" applyFill="1" applyBorder="1" applyAlignment="1">
      <alignment horizontal="center" vertical="center" wrapText="1"/>
    </xf>
    <xf numFmtId="0" fontId="1" fillId="0" borderId="0" xfId="0" applyFont="1" applyAlignment="1">
      <alignment wrapText="1"/>
    </xf>
    <xf numFmtId="0" fontId="17" fillId="0" borderId="0" xfId="0" applyFont="1" applyAlignment="1">
      <alignment wrapText="1"/>
    </xf>
    <xf numFmtId="0" fontId="10" fillId="2" borderId="0" xfId="3" applyFont="1" applyFill="1" applyAlignment="1" applyProtection="1">
      <alignment horizontal="center" wrapText="1"/>
      <protection locked="0"/>
    </xf>
    <xf numFmtId="0" fontId="10" fillId="2" borderId="0" xfId="3" applyFont="1" applyFill="1" applyAlignment="1" applyProtection="1">
      <alignment horizontal="left" wrapText="1"/>
      <protection locked="0"/>
    </xf>
    <xf numFmtId="0" fontId="10" fillId="2" borderId="0" xfId="3" applyFont="1" applyFill="1" applyAlignment="1" applyProtection="1">
      <alignment wrapText="1"/>
      <protection locked="0"/>
    </xf>
    <xf numFmtId="0" fontId="9" fillId="0" borderId="0" xfId="3" applyFont="1" applyAlignment="1" applyProtection="1">
      <alignment wrapText="1"/>
      <protection locked="0"/>
    </xf>
    <xf numFmtId="0" fontId="14" fillId="0" borderId="0" xfId="3" applyFont="1" applyAlignment="1" applyProtection="1">
      <alignment vertical="center" wrapText="1"/>
      <protection locked="0"/>
    </xf>
    <xf numFmtId="0" fontId="6" fillId="0" borderId="1" xfId="3" applyFont="1" applyBorder="1" applyAlignment="1" applyProtection="1">
      <alignment horizontal="center" vertical="center" wrapText="1"/>
      <protection locked="0"/>
    </xf>
    <xf numFmtId="0" fontId="10" fillId="2" borderId="2" xfId="3" applyFont="1" applyFill="1" applyBorder="1" applyAlignment="1" applyProtection="1">
      <alignment horizontal="center" wrapText="1"/>
      <protection locked="0"/>
    </xf>
    <xf numFmtId="0" fontId="6" fillId="4" borderId="54" xfId="0" applyFont="1" applyFill="1" applyBorder="1" applyAlignment="1">
      <alignment horizontal="center" vertical="center" wrapText="1"/>
    </xf>
    <xf numFmtId="0" fontId="26" fillId="0" borderId="0" xfId="0" applyFont="1" applyAlignment="1">
      <alignment vertical="center"/>
    </xf>
    <xf numFmtId="0" fontId="80" fillId="0" borderId="0" xfId="0" applyFont="1" applyAlignment="1">
      <alignment horizontal="left" vertical="center" indent="4"/>
    </xf>
    <xf numFmtId="0" fontId="10" fillId="0" borderId="21"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8" xfId="0" applyFont="1" applyBorder="1" applyAlignment="1">
      <alignment horizontal="center" vertical="center" wrapText="1"/>
    </xf>
    <xf numFmtId="0" fontId="17" fillId="0" borderId="12" xfId="0" applyFont="1" applyBorder="1" applyAlignment="1">
      <alignment wrapText="1"/>
    </xf>
    <xf numFmtId="0" fontId="17" fillId="0" borderId="0" xfId="0" applyFont="1" applyAlignment="1">
      <alignment vertical="center" wrapText="1"/>
    </xf>
    <xf numFmtId="0" fontId="10" fillId="0" borderId="14" xfId="0" applyFont="1" applyBorder="1" applyAlignment="1">
      <alignment horizontal="center" vertical="center" wrapText="1"/>
    </xf>
    <xf numFmtId="0" fontId="79" fillId="0" borderId="0" xfId="0" applyFont="1" applyAlignment="1">
      <alignment wrapText="1"/>
    </xf>
    <xf numFmtId="0" fontId="9" fillId="5" borderId="14" xfId="3" applyFont="1" applyFill="1" applyBorder="1" applyAlignment="1">
      <alignment vertical="center" wrapText="1"/>
    </xf>
    <xf numFmtId="0" fontId="10" fillId="6" borderId="12" xfId="3" applyFont="1" applyFill="1" applyBorder="1" applyAlignment="1">
      <alignment horizontal="right" vertical="center" wrapText="1"/>
    </xf>
    <xf numFmtId="2" fontId="10" fillId="0" borderId="36" xfId="2" applyNumberFormat="1" applyFont="1" applyBorder="1" applyAlignment="1" applyProtection="1">
      <alignment horizontal="center" vertical="center" wrapText="1"/>
      <protection locked="0"/>
    </xf>
    <xf numFmtId="0" fontId="5" fillId="5" borderId="31" xfId="3" applyFont="1" applyFill="1" applyBorder="1" applyAlignment="1" applyProtection="1">
      <alignment horizontal="center" vertical="center" wrapText="1"/>
      <protection locked="0"/>
    </xf>
    <xf numFmtId="0" fontId="10" fillId="16" borderId="14" xfId="3" applyFont="1" applyFill="1" applyBorder="1" applyAlignment="1">
      <alignment horizontal="center" vertical="top" wrapText="1"/>
    </xf>
    <xf numFmtId="0" fontId="10" fillId="16" borderId="11" xfId="3" applyFont="1" applyFill="1" applyBorder="1" applyAlignment="1">
      <alignment horizontal="center" vertical="top" wrapText="1"/>
    </xf>
    <xf numFmtId="0" fontId="10" fillId="5" borderId="8" xfId="3" applyFont="1" applyFill="1" applyBorder="1" applyAlignment="1">
      <alignment horizontal="center" vertical="top" wrapText="1"/>
    </xf>
    <xf numFmtId="0" fontId="82" fillId="17" borderId="0" xfId="0" applyFont="1" applyFill="1" applyAlignment="1">
      <alignment wrapText="1"/>
    </xf>
    <xf numFmtId="0" fontId="10" fillId="4" borderId="55" xfId="0" applyFont="1" applyFill="1" applyBorder="1" applyAlignment="1">
      <alignment horizontal="center" vertical="center" wrapText="1"/>
    </xf>
    <xf numFmtId="165" fontId="9" fillId="0" borderId="13" xfId="2" applyNumberFormat="1" applyFont="1" applyBorder="1" applyAlignment="1" applyProtection="1">
      <alignment horizontal="left" vertical="top" wrapText="1"/>
      <protection locked="0"/>
    </xf>
    <xf numFmtId="165" fontId="10" fillId="5" borderId="12" xfId="2" applyNumberFormat="1" applyFont="1" applyFill="1" applyBorder="1" applyAlignment="1" applyProtection="1">
      <alignment horizontal="center" vertical="top" wrapText="1"/>
      <protection locked="0"/>
    </xf>
    <xf numFmtId="0" fontId="4" fillId="2" borderId="0" xfId="3" applyFont="1" applyFill="1" applyAlignment="1" applyProtection="1">
      <alignment vertical="center"/>
      <protection locked="0"/>
    </xf>
    <xf numFmtId="0" fontId="5" fillId="0" borderId="0" xfId="3" applyFont="1" applyAlignment="1" applyProtection="1">
      <alignment vertical="center"/>
      <protection locked="0"/>
    </xf>
    <xf numFmtId="0" fontId="5" fillId="2" borderId="0" xfId="3" applyFont="1" applyFill="1" applyAlignment="1" applyProtection="1">
      <alignment horizontal="center" vertical="center"/>
      <protection locked="0"/>
    </xf>
    <xf numFmtId="0" fontId="5" fillId="2" borderId="0" xfId="3" applyFont="1" applyFill="1" applyAlignment="1" applyProtection="1">
      <alignment horizontal="left" vertical="center"/>
      <protection locked="0"/>
    </xf>
    <xf numFmtId="0" fontId="5" fillId="2" borderId="0" xfId="3" applyFont="1" applyFill="1" applyAlignment="1" applyProtection="1">
      <alignment vertical="center"/>
      <protection locked="0"/>
    </xf>
    <xf numFmtId="0" fontId="6" fillId="2" borderId="0" xfId="3" applyFont="1" applyFill="1" applyAlignment="1" applyProtection="1">
      <alignment vertical="center" wrapText="1"/>
      <protection locked="0"/>
    </xf>
    <xf numFmtId="0" fontId="3" fillId="0" borderId="0" xfId="3" applyAlignment="1" applyProtection="1">
      <alignment vertical="center"/>
      <protection locked="0"/>
    </xf>
    <xf numFmtId="0" fontId="5" fillId="2" borderId="2" xfId="3" applyFont="1" applyFill="1" applyBorder="1" applyAlignment="1" applyProtection="1">
      <alignment horizontal="center" vertical="center"/>
      <protection locked="0"/>
    </xf>
    <xf numFmtId="0" fontId="11" fillId="0" borderId="0" xfId="3" applyFont="1" applyAlignment="1">
      <alignment horizontal="center" vertical="center" wrapText="1"/>
    </xf>
    <xf numFmtId="0" fontId="10" fillId="5" borderId="14" xfId="3" applyFont="1" applyFill="1" applyBorder="1" applyAlignment="1">
      <alignment horizontal="right" vertical="center" wrapText="1"/>
    </xf>
    <xf numFmtId="0" fontId="10" fillId="5" borderId="61" xfId="3" applyFont="1" applyFill="1" applyBorder="1" applyAlignment="1">
      <alignment vertical="center" wrapText="1"/>
    </xf>
    <xf numFmtId="0" fontId="10" fillId="0" borderId="20" xfId="3" applyFont="1" applyBorder="1" applyAlignment="1" applyProtection="1">
      <alignment vertical="center" wrapText="1"/>
      <protection locked="0"/>
    </xf>
    <xf numFmtId="0" fontId="10" fillId="5" borderId="36" xfId="3" applyFont="1" applyFill="1" applyBorder="1" applyAlignment="1">
      <alignment vertical="center" wrapText="1"/>
    </xf>
    <xf numFmtId="0" fontId="10" fillId="5" borderId="22" xfId="3" applyFont="1" applyFill="1" applyBorder="1" applyAlignment="1">
      <alignment vertical="center" wrapText="1"/>
    </xf>
    <xf numFmtId="167" fontId="10" fillId="0" borderId="20" xfId="7" applyNumberFormat="1" applyFont="1" applyBorder="1" applyAlignment="1" applyProtection="1">
      <alignment vertical="center" wrapText="1"/>
      <protection locked="0"/>
    </xf>
    <xf numFmtId="1" fontId="10" fillId="3" borderId="10" xfId="3" applyNumberFormat="1" applyFont="1" applyFill="1" applyBorder="1" applyAlignment="1" applyProtection="1">
      <alignment horizontal="center" vertical="center" wrapText="1"/>
      <protection locked="0"/>
    </xf>
    <xf numFmtId="1" fontId="10" fillId="3" borderId="12" xfId="3" applyNumberFormat="1" applyFont="1" applyFill="1" applyBorder="1" applyAlignment="1" applyProtection="1">
      <alignment vertical="center" wrapText="1"/>
      <protection locked="0"/>
    </xf>
    <xf numFmtId="1" fontId="10" fillId="3" borderId="10" xfId="3" applyNumberFormat="1" applyFont="1" applyFill="1" applyBorder="1" applyAlignment="1" applyProtection="1">
      <alignment vertical="center" wrapText="1"/>
      <protection locked="0"/>
    </xf>
    <xf numFmtId="164" fontId="10" fillId="3" borderId="12" xfId="1" applyNumberFormat="1" applyFont="1" applyFill="1" applyBorder="1" applyAlignment="1" applyProtection="1">
      <alignment vertical="center" wrapText="1"/>
      <protection locked="0"/>
    </xf>
    <xf numFmtId="0" fontId="9" fillId="5" borderId="29" xfId="3" applyFont="1" applyFill="1" applyBorder="1" applyAlignment="1">
      <alignment vertical="center" wrapText="1"/>
    </xf>
    <xf numFmtId="1" fontId="31" fillId="5" borderId="16" xfId="3" applyNumberFormat="1" applyFont="1" applyFill="1" applyBorder="1" applyAlignment="1">
      <alignment horizontal="center" vertical="center" wrapText="1"/>
    </xf>
    <xf numFmtId="1" fontId="31" fillId="5" borderId="22" xfId="3" applyNumberFormat="1" applyFont="1" applyFill="1" applyBorder="1" applyAlignment="1">
      <alignment horizontal="center" vertical="center" wrapText="1"/>
    </xf>
    <xf numFmtId="9" fontId="10" fillId="10" borderId="17" xfId="3" applyNumberFormat="1" applyFont="1" applyFill="1" applyBorder="1" applyAlignment="1">
      <alignment vertical="center" wrapText="1"/>
    </xf>
    <xf numFmtId="0" fontId="0" fillId="0" borderId="12" xfId="0" applyBorder="1" applyAlignment="1">
      <alignment vertical="center"/>
    </xf>
    <xf numFmtId="0" fontId="31" fillId="5" borderId="11" xfId="3" applyFont="1" applyFill="1" applyBorder="1" applyAlignment="1">
      <alignment vertical="center" wrapText="1"/>
    </xf>
    <xf numFmtId="9" fontId="10" fillId="10" borderId="62" xfId="3" applyNumberFormat="1" applyFont="1" applyFill="1" applyBorder="1" applyAlignment="1">
      <alignment vertical="center" wrapText="1"/>
    </xf>
    <xf numFmtId="1" fontId="31" fillId="5" borderId="12" xfId="3" applyNumberFormat="1" applyFont="1" applyFill="1" applyBorder="1" applyAlignment="1">
      <alignment horizontal="center" vertical="center" wrapText="1"/>
    </xf>
    <xf numFmtId="9" fontId="10" fillId="10" borderId="45" xfId="3" applyNumberFormat="1" applyFont="1" applyFill="1" applyBorder="1" applyAlignment="1">
      <alignment vertical="center" wrapText="1"/>
    </xf>
    <xf numFmtId="0" fontId="0" fillId="0" borderId="26" xfId="0" applyBorder="1" applyAlignment="1">
      <alignment vertical="center"/>
    </xf>
    <xf numFmtId="0" fontId="10" fillId="0" borderId="12" xfId="3" applyFont="1" applyBorder="1" applyAlignment="1" applyProtection="1">
      <alignment vertical="center" wrapText="1"/>
      <protection locked="0"/>
    </xf>
    <xf numFmtId="0" fontId="10" fillId="6" borderId="11" xfId="3" applyFont="1" applyFill="1" applyBorder="1" applyAlignment="1">
      <alignment horizontal="right" vertical="center" wrapText="1"/>
    </xf>
    <xf numFmtId="0" fontId="10" fillId="6" borderId="8" xfId="3" applyFont="1" applyFill="1" applyBorder="1" applyAlignment="1">
      <alignment horizontal="right" vertical="center" wrapText="1"/>
    </xf>
    <xf numFmtId="0" fontId="9" fillId="5" borderId="11" xfId="3" applyFont="1" applyFill="1" applyBorder="1" applyAlignment="1">
      <alignment horizontal="right" vertical="center" wrapText="1"/>
    </xf>
    <xf numFmtId="0" fontId="10" fillId="5" borderId="15" xfId="3" applyFont="1" applyFill="1" applyBorder="1" applyAlignment="1">
      <alignment horizontal="right" vertical="center" wrapText="1"/>
    </xf>
    <xf numFmtId="0" fontId="10" fillId="5" borderId="9" xfId="3" applyFont="1" applyFill="1" applyBorder="1" applyAlignment="1">
      <alignment horizontal="right" vertical="center" wrapText="1"/>
    </xf>
    <xf numFmtId="0" fontId="10" fillId="5" borderId="18" xfId="3" applyFont="1" applyFill="1" applyBorder="1" applyAlignment="1">
      <alignment horizontal="right" vertical="center" wrapText="1"/>
    </xf>
    <xf numFmtId="0" fontId="10" fillId="5" borderId="11" xfId="3" applyFont="1" applyFill="1" applyBorder="1" applyAlignment="1">
      <alignment horizontal="right" vertical="center"/>
    </xf>
    <xf numFmtId="0" fontId="10" fillId="5" borderId="11" xfId="3" applyFont="1" applyFill="1" applyBorder="1" applyAlignment="1">
      <alignment vertical="center"/>
    </xf>
    <xf numFmtId="0" fontId="10" fillId="5" borderId="11" xfId="3" applyFont="1" applyFill="1" applyBorder="1" applyAlignment="1">
      <alignment horizontal="left" vertical="center"/>
    </xf>
    <xf numFmtId="0" fontId="5" fillId="5" borderId="12" xfId="3" applyFont="1" applyFill="1" applyBorder="1" applyAlignment="1" applyProtection="1">
      <alignment vertical="center" wrapText="1"/>
      <protection locked="0"/>
    </xf>
    <xf numFmtId="0" fontId="5" fillId="5" borderId="6" xfId="3" applyFont="1" applyFill="1" applyBorder="1" applyAlignment="1" applyProtection="1">
      <alignment vertical="center" wrapText="1"/>
      <protection locked="0"/>
    </xf>
    <xf numFmtId="0" fontId="13" fillId="5" borderId="6" xfId="3" applyFont="1" applyFill="1" applyBorder="1" applyAlignment="1" applyProtection="1">
      <alignment vertical="center" wrapText="1"/>
      <protection locked="0"/>
    </xf>
    <xf numFmtId="0" fontId="10" fillId="16" borderId="14" xfId="3" applyFont="1" applyFill="1" applyBorder="1" applyAlignment="1">
      <alignment horizontal="right" vertical="center" wrapText="1"/>
    </xf>
    <xf numFmtId="1" fontId="10" fillId="0" borderId="12" xfId="3" applyNumberFormat="1" applyFont="1" applyBorder="1" applyAlignment="1" applyProtection="1">
      <alignment vertical="center" wrapText="1"/>
      <protection locked="0"/>
    </xf>
    <xf numFmtId="1" fontId="10" fillId="0" borderId="6" xfId="3" applyNumberFormat="1" applyFont="1" applyBorder="1" applyAlignment="1" applyProtection="1">
      <alignment vertical="center" wrapText="1"/>
      <protection locked="0"/>
    </xf>
    <xf numFmtId="165" fontId="6" fillId="5" borderId="6" xfId="2" applyNumberFormat="1" applyFont="1" applyFill="1" applyBorder="1" applyAlignment="1" applyProtection="1">
      <alignment horizontal="center" vertical="center" wrapText="1"/>
      <protection locked="0"/>
    </xf>
    <xf numFmtId="165" fontId="6" fillId="5" borderId="6" xfId="2" applyNumberFormat="1" applyFont="1" applyFill="1" applyBorder="1" applyAlignment="1" applyProtection="1">
      <alignment vertical="center" wrapText="1"/>
      <protection locked="0"/>
    </xf>
    <xf numFmtId="0" fontId="10" fillId="16" borderId="11" xfId="3" applyFont="1" applyFill="1" applyBorder="1" applyAlignment="1">
      <alignment horizontal="right" vertical="center" wrapText="1"/>
    </xf>
    <xf numFmtId="165" fontId="6" fillId="5" borderId="12" xfId="2" applyNumberFormat="1" applyFont="1" applyFill="1" applyBorder="1" applyAlignment="1" applyProtection="1">
      <alignment horizontal="center" vertical="center" wrapText="1"/>
      <protection locked="0"/>
    </xf>
    <xf numFmtId="165" fontId="14" fillId="0" borderId="13" xfId="2" applyNumberFormat="1" applyFont="1" applyBorder="1" applyAlignment="1" applyProtection="1">
      <alignment horizontal="left" vertical="center" wrapText="1"/>
      <protection locked="0"/>
    </xf>
    <xf numFmtId="165" fontId="6" fillId="0" borderId="13" xfId="2" applyNumberFormat="1" applyFont="1" applyBorder="1" applyAlignment="1" applyProtection="1">
      <alignment horizontal="left" vertical="center" wrapText="1"/>
      <protection locked="0"/>
    </xf>
    <xf numFmtId="165" fontId="6" fillId="0" borderId="31" xfId="2" applyNumberFormat="1" applyFont="1" applyBorder="1" applyAlignment="1" applyProtection="1">
      <alignment horizontal="left" vertical="center" wrapText="1"/>
      <protection locked="0"/>
    </xf>
    <xf numFmtId="1" fontId="6" fillId="5" borderId="12" xfId="3" applyNumberFormat="1" applyFont="1" applyFill="1" applyBorder="1" applyAlignment="1" applyProtection="1">
      <alignment vertical="center" wrapText="1"/>
      <protection locked="0"/>
    </xf>
    <xf numFmtId="0" fontId="6" fillId="5" borderId="12" xfId="3" applyFont="1" applyFill="1" applyBorder="1" applyAlignment="1" applyProtection="1">
      <alignment vertical="center" wrapText="1"/>
      <protection locked="0"/>
    </xf>
    <xf numFmtId="0" fontId="10" fillId="5" borderId="29" xfId="3" applyFont="1" applyFill="1" applyBorder="1" applyAlignment="1">
      <alignment horizontal="right" vertical="center" wrapText="1"/>
    </xf>
    <xf numFmtId="0" fontId="38" fillId="17" borderId="0" xfId="0" applyFont="1" applyFill="1" applyAlignment="1">
      <alignment vertical="center"/>
    </xf>
    <xf numFmtId="0" fontId="10" fillId="5" borderId="7" xfId="3" applyFont="1" applyFill="1" applyBorder="1" applyAlignment="1">
      <alignment horizontal="center" vertical="center" wrapText="1"/>
    </xf>
    <xf numFmtId="0" fontId="10" fillId="5" borderId="61" xfId="3" applyFont="1" applyFill="1" applyBorder="1" applyAlignment="1">
      <alignment horizontal="center" vertical="top" wrapText="1"/>
    </xf>
    <xf numFmtId="0" fontId="10" fillId="5" borderId="22" xfId="3" applyFont="1" applyFill="1" applyBorder="1" applyAlignment="1">
      <alignment horizontal="center" vertical="top" wrapText="1"/>
    </xf>
    <xf numFmtId="6" fontId="10" fillId="0" borderId="20" xfId="3" applyNumberFormat="1" applyFont="1" applyBorder="1" applyAlignment="1" applyProtection="1">
      <alignment horizontal="center" vertical="top" wrapText="1"/>
      <protection locked="0"/>
    </xf>
    <xf numFmtId="0" fontId="9" fillId="5" borderId="38" xfId="3" applyFont="1" applyFill="1" applyBorder="1" applyAlignment="1">
      <alignment horizontal="center" vertical="center" wrapText="1"/>
    </xf>
    <xf numFmtId="0" fontId="0" fillId="0" borderId="0" xfId="0" applyAlignment="1">
      <alignment horizontal="center"/>
    </xf>
    <xf numFmtId="9" fontId="10" fillId="10" borderId="17" xfId="3" applyNumberFormat="1" applyFont="1" applyFill="1" applyBorder="1" applyAlignment="1">
      <alignment horizontal="center" vertical="top" wrapText="1"/>
    </xf>
    <xf numFmtId="0" fontId="10" fillId="5" borderId="9" xfId="3" applyFont="1" applyFill="1" applyBorder="1" applyAlignment="1">
      <alignment horizontal="center" vertical="top" wrapText="1"/>
    </xf>
    <xf numFmtId="0" fontId="5" fillId="5" borderId="12" xfId="3" applyFont="1" applyFill="1" applyBorder="1" applyAlignment="1" applyProtection="1">
      <alignment horizontal="center" vertical="top" wrapText="1"/>
      <protection locked="0"/>
    </xf>
    <xf numFmtId="0" fontId="5" fillId="5" borderId="6" xfId="3" applyFont="1" applyFill="1" applyBorder="1" applyAlignment="1" applyProtection="1">
      <alignment horizontal="center" vertical="top" wrapText="1"/>
      <protection locked="0"/>
    </xf>
    <xf numFmtId="0" fontId="13" fillId="5" borderId="6" xfId="3" applyFont="1" applyFill="1" applyBorder="1" applyAlignment="1" applyProtection="1">
      <alignment horizontal="center" vertical="top" wrapText="1"/>
      <protection locked="0"/>
    </xf>
    <xf numFmtId="165" fontId="14" fillId="5" borderId="6" xfId="2" applyNumberFormat="1" applyFont="1" applyFill="1" applyBorder="1" applyAlignment="1" applyProtection="1">
      <alignment vertical="center" wrapText="1"/>
      <protection locked="0"/>
    </xf>
    <xf numFmtId="1" fontId="6" fillId="5" borderId="12" xfId="3" applyNumberFormat="1" applyFont="1" applyFill="1" applyBorder="1" applyAlignment="1" applyProtection="1">
      <alignment horizontal="center" vertical="top" wrapText="1"/>
      <protection locked="0"/>
    </xf>
    <xf numFmtId="6" fontId="9" fillId="0" borderId="20" xfId="3" applyNumberFormat="1" applyFont="1" applyBorder="1" applyAlignment="1" applyProtection="1">
      <alignment vertical="top" wrapText="1"/>
      <protection locked="0"/>
    </xf>
    <xf numFmtId="0" fontId="30" fillId="0" borderId="14" xfId="0" applyFont="1" applyBorder="1" applyAlignment="1">
      <alignment horizontal="center" vertical="center" wrapText="1"/>
    </xf>
    <xf numFmtId="14" fontId="10" fillId="0" borderId="36" xfId="3" applyNumberFormat="1" applyFont="1" applyBorder="1" applyAlignment="1" applyProtection="1">
      <alignment horizontal="center" vertical="center" wrapText="1"/>
      <protection locked="0"/>
    </xf>
    <xf numFmtId="0" fontId="40" fillId="5" borderId="17" xfId="12" applyFill="1" applyBorder="1" applyAlignment="1">
      <alignment horizontal="center" vertical="center" wrapText="1"/>
    </xf>
    <xf numFmtId="0" fontId="2" fillId="0" borderId="0" xfId="0" applyFont="1" applyAlignment="1">
      <alignment wrapText="1"/>
    </xf>
    <xf numFmtId="0" fontId="62" fillId="0" borderId="0" xfId="0" applyFont="1" applyAlignment="1">
      <alignment wrapText="1"/>
    </xf>
    <xf numFmtId="0" fontId="2" fillId="0" borderId="0" xfId="0" applyFont="1" applyAlignment="1">
      <alignment vertical="center" wrapText="1"/>
    </xf>
    <xf numFmtId="0" fontId="40" fillId="5" borderId="20" xfId="12" applyFill="1" applyBorder="1" applyAlignment="1">
      <alignment horizontal="center" vertical="center" wrapText="1"/>
    </xf>
    <xf numFmtId="1" fontId="10" fillId="5" borderId="12" xfId="3" applyNumberFormat="1" applyFont="1" applyFill="1" applyBorder="1" applyAlignment="1" applyProtection="1">
      <alignment horizontal="center" vertical="top" wrapText="1"/>
      <protection locked="0"/>
    </xf>
    <xf numFmtId="9" fontId="10" fillId="3" borderId="12" xfId="3" applyNumberFormat="1" applyFont="1" applyFill="1" applyBorder="1" applyAlignment="1">
      <alignment horizontal="center" vertical="center" wrapText="1"/>
    </xf>
    <xf numFmtId="9" fontId="10" fillId="0" borderId="34" xfId="2" applyFont="1" applyBorder="1" applyAlignment="1">
      <alignment horizontal="center" vertical="center" wrapText="1"/>
    </xf>
    <xf numFmtId="9" fontId="13" fillId="5" borderId="38" xfId="2" applyFont="1" applyFill="1" applyBorder="1" applyAlignment="1">
      <alignment horizontal="center" vertical="center" wrapText="1"/>
    </xf>
    <xf numFmtId="9" fontId="5" fillId="0" borderId="38" xfId="3" applyNumberFormat="1" applyFont="1" applyBorder="1" applyAlignment="1">
      <alignment horizontal="left" vertical="center" wrapText="1"/>
    </xf>
    <xf numFmtId="9" fontId="13" fillId="0" borderId="38" xfId="3" applyNumberFormat="1" applyFont="1" applyBorder="1" applyAlignment="1">
      <alignment horizontal="center" vertical="center" wrapText="1"/>
    </xf>
    <xf numFmtId="9" fontId="13" fillId="0" borderId="38" xfId="3" applyNumberFormat="1" applyFont="1" applyBorder="1" applyAlignment="1">
      <alignment horizontal="left" vertical="center" wrapText="1"/>
    </xf>
    <xf numFmtId="0" fontId="6" fillId="5" borderId="21" xfId="3" applyFont="1" applyFill="1" applyBorder="1" applyAlignment="1">
      <alignment horizontal="center" vertical="top" wrapText="1"/>
    </xf>
    <xf numFmtId="9" fontId="5" fillId="0" borderId="38" xfId="3" applyNumberFormat="1" applyFont="1" applyBorder="1" applyAlignment="1">
      <alignment horizontal="left" vertical="top" wrapText="1"/>
    </xf>
    <xf numFmtId="9" fontId="13" fillId="0" borderId="38" xfId="3" applyNumberFormat="1" applyFont="1" applyBorder="1" applyAlignment="1">
      <alignment horizontal="left" vertical="top" wrapText="1"/>
    </xf>
    <xf numFmtId="9" fontId="13" fillId="0" borderId="39" xfId="3" applyNumberFormat="1" applyFont="1" applyBorder="1" applyAlignment="1">
      <alignment horizontal="left" vertical="top" wrapText="1"/>
    </xf>
    <xf numFmtId="0" fontId="5" fillId="0" borderId="26" xfId="3" applyFont="1" applyBorder="1" applyAlignment="1">
      <alignment horizontal="left" vertical="top" wrapText="1"/>
    </xf>
    <xf numFmtId="0" fontId="10" fillId="13" borderId="35" xfId="3" applyFont="1" applyFill="1" applyBorder="1" applyAlignment="1">
      <alignment vertical="center" wrapText="1"/>
    </xf>
    <xf numFmtId="0" fontId="10" fillId="13" borderId="8" xfId="3" applyFont="1" applyFill="1" applyBorder="1" applyAlignment="1">
      <alignment horizontal="right" vertical="top" wrapText="1"/>
    </xf>
    <xf numFmtId="0" fontId="10" fillId="13" borderId="11" xfId="3" applyFont="1" applyFill="1" applyBorder="1" applyAlignment="1">
      <alignment vertical="center" wrapText="1"/>
    </xf>
    <xf numFmtId="0" fontId="10" fillId="13" borderId="14" xfId="3" applyFont="1" applyFill="1" applyBorder="1" applyAlignment="1">
      <alignment horizontal="right" vertical="top" wrapText="1"/>
    </xf>
    <xf numFmtId="0" fontId="10" fillId="13" borderId="11" xfId="3" applyFont="1" applyFill="1" applyBorder="1" applyAlignment="1">
      <alignment horizontal="right" vertical="top" wrapText="1"/>
    </xf>
    <xf numFmtId="9" fontId="10" fillId="13" borderId="6" xfId="3" applyNumberFormat="1" applyFont="1" applyFill="1" applyBorder="1" applyAlignment="1" applyProtection="1">
      <alignment horizontal="center" vertical="top" wrapText="1"/>
      <protection locked="0"/>
    </xf>
    <xf numFmtId="9" fontId="10" fillId="13" borderId="6" xfId="3" applyNumberFormat="1" applyFont="1" applyFill="1" applyBorder="1" applyAlignment="1" applyProtection="1">
      <alignment horizontal="center" vertical="center" wrapText="1"/>
      <protection locked="0"/>
    </xf>
    <xf numFmtId="0" fontId="10" fillId="13" borderId="8" xfId="3" applyFont="1" applyFill="1" applyBorder="1" applyAlignment="1">
      <alignment horizontal="right" vertical="center" wrapText="1"/>
    </xf>
    <xf numFmtId="0" fontId="10" fillId="13" borderId="8" xfId="3" applyFont="1" applyFill="1" applyBorder="1" applyAlignment="1">
      <alignment vertical="center" wrapText="1"/>
    </xf>
    <xf numFmtId="0" fontId="10" fillId="13" borderId="61" xfId="3" applyFont="1" applyFill="1" applyBorder="1" applyAlignment="1">
      <alignment vertical="top" wrapText="1"/>
    </xf>
    <xf numFmtId="0" fontId="10" fillId="13" borderId="14" xfId="3" applyFont="1" applyFill="1" applyBorder="1" applyAlignment="1">
      <alignment vertical="center" wrapText="1"/>
    </xf>
    <xf numFmtId="0" fontId="10" fillId="13" borderId="36" xfId="3" applyFont="1" applyFill="1" applyBorder="1" applyAlignment="1">
      <alignment vertical="top" wrapText="1"/>
    </xf>
    <xf numFmtId="0" fontId="10" fillId="13" borderId="22" xfId="3" applyFont="1" applyFill="1" applyBorder="1" applyAlignment="1">
      <alignment vertical="top" wrapText="1"/>
    </xf>
    <xf numFmtId="0" fontId="10" fillId="13" borderId="12" xfId="3" applyFont="1" applyFill="1" applyBorder="1" applyAlignment="1">
      <alignment vertical="center" wrapText="1"/>
    </xf>
    <xf numFmtId="0" fontId="10" fillId="13" borderId="11" xfId="3" applyFont="1" applyFill="1" applyBorder="1" applyAlignment="1">
      <alignment horizontal="right" vertical="center" wrapText="1"/>
    </xf>
    <xf numFmtId="0" fontId="13" fillId="13" borderId="12" xfId="3" applyFont="1" applyFill="1" applyBorder="1" applyAlignment="1">
      <alignment vertical="center" wrapText="1"/>
    </xf>
    <xf numFmtId="0" fontId="10" fillId="13" borderId="21" xfId="3" applyFont="1" applyFill="1" applyBorder="1" applyAlignment="1">
      <alignment vertical="center" wrapText="1"/>
    </xf>
    <xf numFmtId="0" fontId="9" fillId="13" borderId="38" xfId="3" applyFont="1" applyFill="1" applyBorder="1" applyAlignment="1">
      <alignment horizontal="right" vertical="center" wrapText="1"/>
    </xf>
    <xf numFmtId="0" fontId="9" fillId="13" borderId="29" xfId="3" applyFont="1" applyFill="1" applyBorder="1" applyAlignment="1">
      <alignment vertical="top" wrapText="1"/>
    </xf>
    <xf numFmtId="0" fontId="10" fillId="13" borderId="29" xfId="3" applyFont="1" applyFill="1" applyBorder="1" applyAlignment="1">
      <alignment horizontal="left" vertical="center" wrapText="1"/>
    </xf>
    <xf numFmtId="1" fontId="31" fillId="13" borderId="16" xfId="3" applyNumberFormat="1" applyFont="1" applyFill="1" applyBorder="1" applyAlignment="1">
      <alignment horizontal="center" vertical="top" wrapText="1"/>
    </xf>
    <xf numFmtId="1" fontId="31" fillId="13" borderId="22" xfId="3" applyNumberFormat="1" applyFont="1" applyFill="1" applyBorder="1" applyAlignment="1">
      <alignment horizontal="center" vertical="top" wrapText="1"/>
    </xf>
    <xf numFmtId="0" fontId="10" fillId="0" borderId="91" xfId="3" applyFont="1" applyBorder="1" applyAlignment="1" applyProtection="1">
      <alignment vertical="center" wrapText="1"/>
      <protection locked="0"/>
    </xf>
    <xf numFmtId="0" fontId="10" fillId="13" borderId="29" xfId="3" applyFont="1" applyFill="1" applyBorder="1" applyAlignment="1">
      <alignment vertical="center" wrapText="1"/>
    </xf>
    <xf numFmtId="0" fontId="31" fillId="13" borderId="11" xfId="3" applyFont="1" applyFill="1" applyBorder="1" applyAlignment="1">
      <alignment vertical="top" wrapText="1"/>
    </xf>
    <xf numFmtId="0" fontId="10" fillId="13" borderId="21" xfId="3" applyFont="1" applyFill="1" applyBorder="1" applyAlignment="1">
      <alignment horizontal="right" vertical="center" wrapText="1"/>
    </xf>
    <xf numFmtId="1" fontId="31" fillId="13" borderId="12" xfId="3" applyNumberFormat="1" applyFont="1" applyFill="1" applyBorder="1" applyAlignment="1">
      <alignment horizontal="center" vertical="top" wrapText="1"/>
    </xf>
    <xf numFmtId="9" fontId="10" fillId="13" borderId="14" xfId="6" applyFont="1" applyFill="1" applyBorder="1" applyAlignment="1">
      <alignment vertical="center" wrapText="1"/>
    </xf>
    <xf numFmtId="9" fontId="9" fillId="13" borderId="11" xfId="6" applyFont="1" applyFill="1" applyBorder="1" applyAlignment="1">
      <alignment vertical="center" wrapText="1"/>
    </xf>
    <xf numFmtId="9" fontId="10" fillId="13" borderId="11" xfId="6" applyFont="1" applyFill="1" applyBorder="1" applyAlignment="1">
      <alignment vertical="center" wrapText="1"/>
    </xf>
    <xf numFmtId="9" fontId="9" fillId="13" borderId="8" xfId="6" applyFont="1" applyFill="1" applyBorder="1" applyAlignment="1">
      <alignment vertical="center" wrapText="1"/>
    </xf>
    <xf numFmtId="0" fontId="10" fillId="13" borderId="11" xfId="3" applyFont="1" applyFill="1" applyBorder="1" applyAlignment="1">
      <alignment vertical="top" wrapText="1"/>
    </xf>
    <xf numFmtId="0" fontId="9" fillId="13" borderId="11" xfId="3" applyFont="1" applyFill="1" applyBorder="1" applyAlignment="1">
      <alignment vertical="center" wrapText="1"/>
    </xf>
    <xf numFmtId="0" fontId="9" fillId="13" borderId="14" xfId="3" applyFont="1" applyFill="1" applyBorder="1" applyAlignment="1">
      <alignment vertical="center"/>
    </xf>
    <xf numFmtId="0" fontId="9" fillId="13" borderId="11" xfId="3" applyFont="1" applyFill="1" applyBorder="1" applyAlignment="1">
      <alignment horizontal="right" vertical="top" wrapText="1"/>
    </xf>
    <xf numFmtId="0" fontId="9" fillId="13" borderId="8" xfId="3" applyFont="1" applyFill="1" applyBorder="1" applyAlignment="1">
      <alignment horizontal="right" vertical="top" wrapText="1"/>
    </xf>
    <xf numFmtId="0" fontId="13" fillId="13" borderId="12" xfId="3" applyFont="1" applyFill="1" applyBorder="1" applyAlignment="1">
      <alignment horizontal="right" vertical="center" wrapText="1"/>
    </xf>
    <xf numFmtId="0" fontId="10" fillId="13" borderId="9" xfId="3" applyFont="1" applyFill="1" applyBorder="1" applyAlignment="1">
      <alignment vertical="top" wrapText="1"/>
    </xf>
    <xf numFmtId="0" fontId="10" fillId="13" borderId="15" xfId="3" applyFont="1" applyFill="1" applyBorder="1" applyAlignment="1">
      <alignment horizontal="right" vertical="top" wrapText="1"/>
    </xf>
    <xf numFmtId="0" fontId="10" fillId="13" borderId="9" xfId="3" applyFont="1" applyFill="1" applyBorder="1" applyAlignment="1">
      <alignment horizontal="right" vertical="top" wrapText="1"/>
    </xf>
    <xf numFmtId="0" fontId="10" fillId="13" borderId="18" xfId="3" applyFont="1" applyFill="1" applyBorder="1" applyAlignment="1">
      <alignment horizontal="right" vertical="top" wrapText="1"/>
    </xf>
    <xf numFmtId="0" fontId="10" fillId="13" borderId="12" xfId="3" applyFont="1" applyFill="1" applyBorder="1" applyAlignment="1" applyProtection="1">
      <alignment horizontal="center" vertical="top" wrapText="1"/>
      <protection locked="0"/>
    </xf>
    <xf numFmtId="0" fontId="0" fillId="0" borderId="93" xfId="0" applyBorder="1"/>
    <xf numFmtId="0" fontId="10" fillId="13" borderId="11" xfId="3" applyFont="1" applyFill="1" applyBorder="1" applyAlignment="1">
      <alignment horizontal="right" vertical="top"/>
    </xf>
    <xf numFmtId="0" fontId="10" fillId="13" borderId="11" xfId="3" applyFont="1" applyFill="1" applyBorder="1" applyAlignment="1">
      <alignment vertical="top"/>
    </xf>
    <xf numFmtId="0" fontId="10" fillId="13" borderId="8" xfId="3" applyFont="1" applyFill="1" applyBorder="1" applyAlignment="1">
      <alignment vertical="top" wrapText="1"/>
    </xf>
    <xf numFmtId="0" fontId="10" fillId="13" borderId="11" xfId="3" applyFont="1" applyFill="1" applyBorder="1" applyAlignment="1">
      <alignment horizontal="left" vertical="top"/>
    </xf>
    <xf numFmtId="0" fontId="5" fillId="13" borderId="12" xfId="3" applyFont="1" applyFill="1" applyBorder="1" applyAlignment="1" applyProtection="1">
      <alignment vertical="top" wrapText="1"/>
      <protection locked="0"/>
    </xf>
    <xf numFmtId="0" fontId="5" fillId="13" borderId="6" xfId="3" applyFont="1" applyFill="1" applyBorder="1" applyAlignment="1" applyProtection="1">
      <alignment vertical="top" wrapText="1"/>
      <protection locked="0"/>
    </xf>
    <xf numFmtId="0" fontId="13" fillId="13" borderId="6" xfId="3" applyFont="1" applyFill="1" applyBorder="1" applyAlignment="1" applyProtection="1">
      <alignment vertical="top" wrapText="1"/>
      <protection locked="0"/>
    </xf>
    <xf numFmtId="0" fontId="10" fillId="13" borderId="31" xfId="3" applyFont="1" applyFill="1" applyBorder="1" applyAlignment="1" applyProtection="1">
      <alignment horizontal="center" vertical="center" wrapText="1"/>
      <protection locked="0"/>
    </xf>
    <xf numFmtId="0" fontId="10" fillId="13" borderId="11" xfId="3" applyFont="1" applyFill="1" applyBorder="1" applyAlignment="1">
      <alignment horizontal="left" vertical="center" wrapText="1"/>
    </xf>
    <xf numFmtId="0" fontId="10" fillId="13" borderId="11" xfId="3" applyFont="1" applyFill="1" applyBorder="1" applyAlignment="1">
      <alignment horizontal="left" vertical="top" wrapText="1"/>
    </xf>
    <xf numFmtId="0" fontId="10" fillId="13" borderId="29" xfId="3" applyFont="1" applyFill="1" applyBorder="1" applyAlignment="1">
      <alignment horizontal="right" vertical="top" wrapText="1"/>
    </xf>
    <xf numFmtId="0" fontId="10" fillId="13" borderId="75" xfId="3" applyFont="1" applyFill="1" applyBorder="1" applyAlignment="1">
      <alignment horizontal="left" vertical="center" wrapText="1"/>
    </xf>
    <xf numFmtId="9" fontId="10" fillId="0" borderId="6" xfId="2" applyFont="1" applyBorder="1" applyAlignment="1">
      <alignment horizontal="center" vertical="center" wrapText="1"/>
    </xf>
    <xf numFmtId="0" fontId="39" fillId="0" borderId="0" xfId="0" applyFont="1"/>
    <xf numFmtId="0" fontId="10" fillId="0" borderId="17" xfId="3" applyFont="1" applyBorder="1" applyAlignment="1">
      <alignment horizontal="center" vertical="center" wrapText="1"/>
    </xf>
    <xf numFmtId="0" fontId="10" fillId="0" borderId="22" xfId="3" applyFont="1" applyBorder="1" applyAlignment="1">
      <alignment horizontal="center" vertical="center" wrapText="1"/>
    </xf>
    <xf numFmtId="0" fontId="10" fillId="0" borderId="36" xfId="3" applyFont="1" applyBorder="1" applyAlignment="1">
      <alignment horizontal="center" vertical="center" wrapText="1"/>
    </xf>
    <xf numFmtId="0" fontId="10" fillId="0" borderId="0" xfId="3" applyFont="1" applyAlignment="1">
      <alignment horizontal="left" vertical="top" wrapText="1"/>
    </xf>
    <xf numFmtId="0" fontId="6" fillId="0" borderId="0" xfId="3" applyFont="1" applyAlignment="1">
      <alignment horizontal="left" vertical="top" wrapText="1"/>
    </xf>
    <xf numFmtId="0" fontId="10" fillId="5" borderId="9" xfId="3" applyFont="1" applyFill="1" applyBorder="1" applyAlignment="1">
      <alignment horizontal="left" vertical="top" wrapText="1"/>
    </xf>
    <xf numFmtId="0" fontId="6" fillId="4" borderId="4" xfId="3" applyFont="1" applyFill="1" applyBorder="1" applyAlignment="1">
      <alignment horizontal="left" vertical="top" wrapText="1"/>
    </xf>
    <xf numFmtId="0" fontId="6" fillId="4" borderId="5" xfId="3" applyFont="1" applyFill="1" applyBorder="1" applyAlignment="1">
      <alignment horizontal="left" vertical="top" wrapText="1"/>
    </xf>
    <xf numFmtId="0" fontId="6" fillId="4" borderId="32" xfId="3" applyFont="1" applyFill="1" applyBorder="1" applyAlignment="1">
      <alignment horizontal="left" vertical="top" wrapText="1"/>
    </xf>
    <xf numFmtId="0" fontId="10" fillId="5" borderId="18" xfId="3" applyFont="1" applyFill="1" applyBorder="1" applyAlignment="1">
      <alignment horizontal="left" vertical="center" wrapText="1"/>
    </xf>
    <xf numFmtId="0" fontId="10" fillId="5" borderId="9" xfId="3" applyFont="1" applyFill="1" applyBorder="1" applyAlignment="1">
      <alignment horizontal="right" vertical="top" wrapText="1"/>
    </xf>
    <xf numFmtId="0" fontId="10" fillId="5" borderId="10" xfId="3" applyFont="1" applyFill="1" applyBorder="1" applyAlignment="1">
      <alignment horizontal="left" vertical="top" wrapText="1"/>
    </xf>
    <xf numFmtId="0" fontId="10" fillId="5" borderId="12" xfId="3" applyFont="1" applyFill="1" applyBorder="1" applyAlignment="1">
      <alignment horizontal="left" vertical="top" wrapText="1"/>
    </xf>
    <xf numFmtId="0" fontId="10" fillId="5" borderId="9" xfId="3" applyFont="1" applyFill="1" applyBorder="1" applyAlignment="1">
      <alignment horizontal="left" vertical="center" wrapText="1"/>
    </xf>
    <xf numFmtId="0" fontId="6" fillId="5" borderId="11" xfId="3" applyFont="1" applyFill="1" applyBorder="1" applyAlignment="1">
      <alignment horizontal="center" vertical="top" wrapText="1"/>
    </xf>
    <xf numFmtId="9" fontId="9" fillId="5" borderId="8" xfId="6" applyFont="1" applyFill="1" applyBorder="1" applyAlignment="1">
      <alignment horizontal="right" vertical="top" wrapText="1"/>
    </xf>
    <xf numFmtId="0" fontId="6" fillId="5" borderId="0" xfId="3" applyFont="1" applyFill="1" applyAlignment="1">
      <alignment horizontal="left" vertical="top" wrapText="1"/>
    </xf>
    <xf numFmtId="0" fontId="6" fillId="5" borderId="26" xfId="3" applyFont="1" applyFill="1" applyBorder="1" applyAlignment="1">
      <alignment horizontal="left" vertical="top" wrapText="1"/>
    </xf>
    <xf numFmtId="0" fontId="6" fillId="7" borderId="4" xfId="3" applyFont="1" applyFill="1" applyBorder="1" applyAlignment="1">
      <alignment horizontal="left" vertical="top" wrapText="1"/>
    </xf>
    <xf numFmtId="0" fontId="6" fillId="7" borderId="5" xfId="3" applyFont="1" applyFill="1" applyBorder="1" applyAlignment="1">
      <alignment horizontal="left" vertical="top" wrapText="1"/>
    </xf>
    <xf numFmtId="0" fontId="6" fillId="7" borderId="32" xfId="3" applyFont="1" applyFill="1" applyBorder="1" applyAlignment="1">
      <alignment horizontal="left" vertical="top"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55" xfId="0" applyFont="1" applyBorder="1" applyAlignment="1">
      <alignment horizontal="center" vertical="center" wrapText="1"/>
    </xf>
    <xf numFmtId="0" fontId="10" fillId="5" borderId="10" xfId="3" applyFont="1" applyFill="1" applyBorder="1" applyAlignment="1">
      <alignment horizontal="left" vertical="center" wrapText="1"/>
    </xf>
    <xf numFmtId="0" fontId="10" fillId="5" borderId="22" xfId="3" applyFont="1" applyFill="1" applyBorder="1" applyAlignment="1">
      <alignment horizontal="center" vertical="center" wrapText="1"/>
    </xf>
    <xf numFmtId="0" fontId="13" fillId="0" borderId="24" xfId="0" applyFont="1" applyBorder="1" applyAlignment="1">
      <alignment horizontal="center" vertical="center" wrapText="1"/>
    </xf>
    <xf numFmtId="0" fontId="10" fillId="5" borderId="6" xfId="3" applyFont="1" applyFill="1" applyBorder="1" applyAlignment="1">
      <alignment horizontal="center" vertical="center" wrapText="1"/>
    </xf>
    <xf numFmtId="0" fontId="10" fillId="5" borderId="13" xfId="3" applyFont="1" applyFill="1" applyBorder="1" applyAlignment="1">
      <alignment horizontal="center" vertical="center" wrapText="1"/>
    </xf>
    <xf numFmtId="0" fontId="10" fillId="0" borderId="6" xfId="3" applyFont="1" applyBorder="1" applyAlignment="1">
      <alignment horizontal="center" vertical="center" wrapText="1"/>
    </xf>
    <xf numFmtId="0" fontId="10" fillId="0" borderId="6" xfId="3" applyFont="1" applyBorder="1" applyAlignment="1">
      <alignment horizontal="center" vertical="top" wrapText="1"/>
    </xf>
    <xf numFmtId="0" fontId="10" fillId="5" borderId="9" xfId="3" applyFont="1" applyFill="1" applyBorder="1" applyAlignment="1">
      <alignment vertical="center" wrapText="1"/>
    </xf>
    <xf numFmtId="9" fontId="10" fillId="0" borderId="6" xfId="3" applyNumberFormat="1" applyFont="1" applyBorder="1" applyAlignment="1" applyProtection="1">
      <alignment horizontal="center" vertical="top" wrapText="1"/>
      <protection locked="0"/>
    </xf>
    <xf numFmtId="9" fontId="10" fillId="0" borderId="6" xfId="3" applyNumberFormat="1" applyFont="1" applyBorder="1" applyAlignment="1" applyProtection="1">
      <alignment horizontal="center" vertical="center" wrapText="1"/>
      <protection locked="0"/>
    </xf>
    <xf numFmtId="9" fontId="10" fillId="0" borderId="9" xfId="3" applyNumberFormat="1" applyFont="1" applyBorder="1" applyAlignment="1" applyProtection="1">
      <alignment horizontal="center" vertical="center" wrapText="1"/>
      <protection locked="0"/>
    </xf>
    <xf numFmtId="0" fontId="10" fillId="5" borderId="8" xfId="3" applyFont="1" applyFill="1" applyBorder="1" applyAlignment="1">
      <alignment horizontal="center" vertical="center" wrapText="1"/>
    </xf>
    <xf numFmtId="0" fontId="10" fillId="5" borderId="0" xfId="3" applyFont="1" applyFill="1" applyAlignment="1">
      <alignment horizontal="center" vertical="center" wrapText="1"/>
    </xf>
    <xf numFmtId="0" fontId="10" fillId="6" borderId="12" xfId="3" applyFont="1" applyFill="1" applyBorder="1" applyAlignment="1">
      <alignment horizontal="center" vertical="center" wrapText="1"/>
    </xf>
    <xf numFmtId="0" fontId="10" fillId="0" borderId="12" xfId="3" applyFont="1" applyBorder="1" applyAlignment="1">
      <alignment horizontal="center" vertical="top" wrapText="1"/>
    </xf>
    <xf numFmtId="0" fontId="10" fillId="0" borderId="6" xfId="3" applyFont="1" applyBorder="1" applyAlignment="1" applyProtection="1">
      <alignment horizontal="center" vertical="center" wrapText="1"/>
      <protection locked="0"/>
    </xf>
    <xf numFmtId="0" fontId="10" fillId="0" borderId="0" xfId="3" applyFont="1" applyAlignment="1">
      <alignment horizontal="center" vertical="top" wrapText="1"/>
    </xf>
    <xf numFmtId="0" fontId="10" fillId="5" borderId="12" xfId="3" applyFont="1" applyFill="1" applyBorder="1" applyAlignment="1" applyProtection="1">
      <alignment horizontal="center" vertical="center" wrapText="1"/>
      <protection locked="0"/>
    </xf>
    <xf numFmtId="9" fontId="9" fillId="0" borderId="6" xfId="3" applyNumberFormat="1" applyFont="1" applyBorder="1" applyAlignment="1" applyProtection="1">
      <alignment horizontal="center" vertical="center" wrapText="1"/>
      <protection locked="0"/>
    </xf>
    <xf numFmtId="9" fontId="9" fillId="0" borderId="9" xfId="3" applyNumberFormat="1" applyFont="1" applyBorder="1" applyAlignment="1" applyProtection="1">
      <alignment horizontal="center" vertical="center" wrapText="1"/>
      <protection locked="0"/>
    </xf>
    <xf numFmtId="9" fontId="9" fillId="0" borderId="6" xfId="3" applyNumberFormat="1" applyFont="1" applyBorder="1" applyAlignment="1" applyProtection="1">
      <alignment horizontal="center" vertical="top" wrapText="1"/>
      <protection locked="0"/>
    </xf>
    <xf numFmtId="0" fontId="10" fillId="0" borderId="58" xfId="0" applyFont="1" applyBorder="1" applyAlignment="1">
      <alignment horizontal="center" vertical="center" wrapText="1"/>
    </xf>
    <xf numFmtId="0" fontId="9" fillId="5" borderId="12" xfId="3" applyFont="1" applyFill="1" applyBorder="1" applyAlignment="1" applyProtection="1">
      <alignment horizontal="center" vertical="center" wrapText="1"/>
      <protection locked="0"/>
    </xf>
    <xf numFmtId="0" fontId="10" fillId="5" borderId="8" xfId="3" applyFont="1" applyFill="1" applyBorder="1" applyAlignment="1">
      <alignment horizontal="left" vertical="center" wrapText="1"/>
    </xf>
    <xf numFmtId="0" fontId="10" fillId="5" borderId="14" xfId="3" applyFont="1" applyFill="1" applyBorder="1" applyAlignment="1">
      <alignment horizontal="left" vertical="center" wrapText="1"/>
    </xf>
    <xf numFmtId="0" fontId="10" fillId="0" borderId="57" xfId="0" applyFont="1" applyBorder="1" applyAlignment="1">
      <alignment horizontal="center" vertical="center" wrapText="1"/>
    </xf>
    <xf numFmtId="0" fontId="10" fillId="0" borderId="56" xfId="0" applyFont="1" applyBorder="1" applyAlignment="1">
      <alignment horizontal="center" vertical="center" wrapText="1"/>
    </xf>
    <xf numFmtId="9" fontId="10" fillId="0" borderId="36" xfId="3" applyNumberFormat="1" applyFont="1" applyBorder="1" applyAlignment="1" applyProtection="1">
      <alignment horizontal="center" vertical="center" wrapText="1"/>
      <protection locked="0"/>
    </xf>
    <xf numFmtId="0" fontId="10" fillId="0" borderId="24" xfId="0" applyFont="1" applyBorder="1" applyAlignment="1">
      <alignment horizontal="center" vertical="center" wrapText="1"/>
    </xf>
    <xf numFmtId="0" fontId="10" fillId="5" borderId="9" xfId="3" applyFont="1" applyFill="1" applyBorder="1" applyAlignment="1">
      <alignment horizontal="left" vertical="top" wrapText="1" indent="2"/>
    </xf>
    <xf numFmtId="0" fontId="10" fillId="5" borderId="10" xfId="3" applyFont="1" applyFill="1" applyBorder="1" applyAlignment="1">
      <alignment horizontal="left" vertical="top" wrapText="1" indent="2"/>
    </xf>
    <xf numFmtId="0" fontId="9" fillId="5" borderId="10" xfId="3" applyFont="1" applyFill="1" applyBorder="1" applyAlignment="1">
      <alignment horizontal="left" vertical="top" wrapText="1" indent="2"/>
    </xf>
    <xf numFmtId="165" fontId="14" fillId="0" borderId="60" xfId="2" applyNumberFormat="1" applyFont="1" applyBorder="1" applyAlignment="1" applyProtection="1">
      <alignment horizontal="center" vertical="top" wrapText="1"/>
      <protection locked="0"/>
    </xf>
    <xf numFmtId="165" fontId="14" fillId="0" borderId="33" xfId="2" applyNumberFormat="1" applyFont="1" applyBorder="1" applyAlignment="1" applyProtection="1">
      <alignment horizontal="center" vertical="top" wrapText="1"/>
      <protection locked="0"/>
    </xf>
    <xf numFmtId="0" fontId="10" fillId="0" borderId="20" xfId="3" applyFont="1" applyBorder="1" applyAlignment="1" applyProtection="1">
      <alignment horizontal="center" vertical="top" wrapText="1"/>
      <protection locked="0"/>
    </xf>
    <xf numFmtId="0" fontId="10" fillId="0" borderId="55" xfId="0" applyFont="1" applyBorder="1" applyAlignment="1">
      <alignment horizontal="center" vertical="center" wrapText="1"/>
    </xf>
    <xf numFmtId="0" fontId="30" fillId="0" borderId="58"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55" xfId="0" applyFont="1" applyBorder="1" applyAlignment="1">
      <alignment horizontal="center" vertical="center" wrapText="1"/>
    </xf>
    <xf numFmtId="165" fontId="14" fillId="0" borderId="26" xfId="2" applyNumberFormat="1" applyFont="1" applyBorder="1" applyAlignment="1" applyProtection="1">
      <alignment horizontal="center" vertical="top" wrapText="1"/>
      <protection locked="0"/>
    </xf>
    <xf numFmtId="0" fontId="10" fillId="0" borderId="20" xfId="3" applyFont="1" applyBorder="1" applyAlignment="1" applyProtection="1">
      <alignment horizontal="center" vertical="center" wrapText="1"/>
      <protection locked="0"/>
    </xf>
    <xf numFmtId="0" fontId="10" fillId="0" borderId="9" xfId="0" applyFont="1" applyBorder="1" applyAlignment="1">
      <alignment horizontal="center" vertical="center" wrapText="1"/>
    </xf>
    <xf numFmtId="9" fontId="10" fillId="0" borderId="36" xfId="3" applyNumberFormat="1" applyFont="1" applyBorder="1" applyAlignment="1" applyProtection="1">
      <alignment horizontal="left" vertical="top" wrapText="1"/>
      <protection locked="0"/>
    </xf>
    <xf numFmtId="0" fontId="10" fillId="0" borderId="13" xfId="3" applyFont="1" applyBorder="1" applyAlignment="1" applyProtection="1">
      <alignment horizontal="left" vertical="top" wrapText="1"/>
      <protection locked="0"/>
    </xf>
    <xf numFmtId="165" fontId="13" fillId="0" borderId="46" xfId="2" applyNumberFormat="1" applyFont="1" applyBorder="1" applyAlignment="1" applyProtection="1">
      <alignment horizontal="left" vertical="top" wrapText="1"/>
      <protection locked="0"/>
    </xf>
    <xf numFmtId="165" fontId="13" fillId="0" borderId="33" xfId="2" applyNumberFormat="1" applyFont="1" applyBorder="1" applyAlignment="1" applyProtection="1">
      <alignment horizontal="left" vertical="top" wrapText="1"/>
      <protection locked="0"/>
    </xf>
    <xf numFmtId="0" fontId="9" fillId="0" borderId="6" xfId="3" applyFont="1" applyBorder="1" applyAlignment="1">
      <alignment horizontal="center" vertical="center" wrapText="1"/>
    </xf>
    <xf numFmtId="9" fontId="10" fillId="10" borderId="62" xfId="3" applyNumberFormat="1" applyFont="1" applyFill="1" applyBorder="1" applyAlignment="1">
      <alignment horizontal="center" vertical="center" wrapText="1"/>
    </xf>
    <xf numFmtId="0" fontId="10" fillId="13" borderId="9" xfId="3" applyFont="1" applyFill="1" applyBorder="1" applyAlignment="1">
      <alignment horizontal="left" vertical="top" wrapText="1"/>
    </xf>
    <xf numFmtId="165" fontId="6" fillId="0" borderId="6" xfId="2" applyNumberFormat="1" applyFont="1" applyBorder="1" applyAlignment="1" applyProtection="1">
      <alignment horizontal="center" vertical="top" wrapText="1"/>
      <protection locked="0"/>
    </xf>
    <xf numFmtId="0" fontId="10" fillId="13" borderId="6" xfId="3" applyFont="1" applyFill="1" applyBorder="1" applyAlignment="1">
      <alignment horizontal="center" vertical="center" wrapText="1"/>
    </xf>
    <xf numFmtId="0" fontId="10" fillId="13" borderId="18" xfId="3" applyFont="1" applyFill="1" applyBorder="1" applyAlignment="1">
      <alignment horizontal="left" vertical="center" wrapText="1"/>
    </xf>
    <xf numFmtId="0" fontId="10" fillId="13" borderId="16" xfId="3" applyFont="1" applyFill="1" applyBorder="1" applyAlignment="1">
      <alignment horizontal="center" vertical="center" wrapText="1"/>
    </xf>
    <xf numFmtId="0" fontId="10" fillId="13" borderId="12" xfId="3" applyFont="1" applyFill="1" applyBorder="1" applyAlignment="1">
      <alignment horizontal="center" vertical="center" wrapText="1"/>
    </xf>
    <xf numFmtId="0" fontId="10" fillId="13" borderId="12" xfId="3" applyFont="1" applyFill="1" applyBorder="1" applyAlignment="1" applyProtection="1">
      <alignment horizontal="center" vertical="center" wrapText="1"/>
      <protection locked="0"/>
    </xf>
    <xf numFmtId="0" fontId="10" fillId="13" borderId="8" xfId="3" applyFont="1" applyFill="1" applyBorder="1" applyAlignment="1">
      <alignment horizontal="left" vertical="center" wrapText="1"/>
    </xf>
    <xf numFmtId="0" fontId="10" fillId="13" borderId="14" xfId="3" applyFont="1" applyFill="1" applyBorder="1" applyAlignment="1">
      <alignment horizontal="left" vertical="center" wrapText="1"/>
    </xf>
    <xf numFmtId="0" fontId="10" fillId="13" borderId="10" xfId="3" applyFont="1" applyFill="1" applyBorder="1" applyAlignment="1">
      <alignment horizontal="left" vertical="top" wrapText="1" indent="2"/>
    </xf>
    <xf numFmtId="0" fontId="30" fillId="0" borderId="9" xfId="0" applyFont="1" applyBorder="1" applyAlignment="1">
      <alignment horizontal="center" vertical="center" wrapText="1"/>
    </xf>
    <xf numFmtId="9" fontId="9" fillId="3" borderId="6" xfId="3" applyNumberFormat="1" applyFont="1" applyFill="1" applyBorder="1" applyAlignment="1" applyProtection="1">
      <alignment horizontal="center" vertical="center" wrapText="1"/>
      <protection locked="0"/>
    </xf>
    <xf numFmtId="0" fontId="10" fillId="5" borderId="9" xfId="3" applyFont="1" applyFill="1" applyBorder="1" applyAlignment="1">
      <alignment vertical="top" wrapText="1"/>
    </xf>
    <xf numFmtId="9" fontId="10" fillId="3" borderId="6" xfId="3" applyNumberFormat="1" applyFont="1" applyFill="1" applyBorder="1" applyAlignment="1" applyProtection="1">
      <alignment horizontal="center" vertical="center" wrapText="1"/>
      <protection locked="0"/>
    </xf>
    <xf numFmtId="9" fontId="9" fillId="3" borderId="6" xfId="3" applyNumberFormat="1" applyFont="1" applyFill="1" applyBorder="1" applyAlignment="1" applyProtection="1">
      <alignment horizontal="center" vertical="top" wrapText="1"/>
      <protection locked="0"/>
    </xf>
    <xf numFmtId="0" fontId="9" fillId="3" borderId="6" xfId="3" applyFont="1" applyFill="1" applyBorder="1" applyAlignment="1">
      <alignment horizontal="center" vertical="center" wrapText="1"/>
    </xf>
    <xf numFmtId="0" fontId="10" fillId="3" borderId="9" xfId="3" applyFont="1" applyFill="1" applyBorder="1" applyAlignment="1">
      <alignment horizontal="left" vertical="top" wrapText="1"/>
    </xf>
    <xf numFmtId="0" fontId="10" fillId="3" borderId="12" xfId="3" applyFont="1" applyFill="1" applyBorder="1" applyAlignment="1" applyProtection="1">
      <alignment horizontal="center" vertical="center" wrapText="1"/>
      <protection locked="0"/>
    </xf>
    <xf numFmtId="9" fontId="10" fillId="3" borderId="9" xfId="3" applyNumberFormat="1" applyFont="1" applyFill="1" applyBorder="1" applyAlignment="1" applyProtection="1">
      <alignment horizontal="center" vertical="center" wrapText="1"/>
      <protection locked="0"/>
    </xf>
    <xf numFmtId="0" fontId="10" fillId="5" borderId="11" xfId="3" applyFont="1" applyFill="1" applyBorder="1" applyAlignment="1">
      <alignment horizontal="left" vertical="top" wrapText="1"/>
    </xf>
    <xf numFmtId="0" fontId="6" fillId="0" borderId="0" xfId="3" applyFont="1" applyAlignment="1">
      <alignment horizontal="left" vertical="center" wrapText="1"/>
    </xf>
    <xf numFmtId="0" fontId="10" fillId="0" borderId="12" xfId="3" applyFont="1" applyBorder="1" applyAlignment="1">
      <alignment horizontal="center" vertical="center" wrapText="1"/>
    </xf>
    <xf numFmtId="0" fontId="10" fillId="0" borderId="0" xfId="3" applyFont="1" applyAlignment="1">
      <alignment horizontal="center" vertical="center" wrapText="1"/>
    </xf>
    <xf numFmtId="9" fontId="10" fillId="0" borderId="6" xfId="3" applyNumberFormat="1" applyFont="1" applyBorder="1" applyAlignment="1">
      <alignment horizontal="center" vertical="center" wrapText="1"/>
    </xf>
    <xf numFmtId="9" fontId="10" fillId="0" borderId="10" xfId="3" applyNumberFormat="1" applyFont="1" applyBorder="1" applyAlignment="1">
      <alignment horizontal="center" vertical="center" wrapText="1"/>
    </xf>
    <xf numFmtId="0" fontId="10" fillId="5" borderId="11" xfId="3" applyFont="1" applyFill="1" applyBorder="1" applyAlignment="1">
      <alignment horizontal="left" vertical="center" wrapText="1"/>
    </xf>
    <xf numFmtId="0" fontId="13" fillId="0" borderId="9" xfId="0" applyFont="1" applyBorder="1" applyAlignment="1">
      <alignment horizontal="center" vertical="center" wrapText="1"/>
    </xf>
    <xf numFmtId="0" fontId="10" fillId="0" borderId="36" xfId="3" applyFont="1" applyBorder="1" applyAlignment="1" applyProtection="1">
      <alignment horizontal="center" vertical="center" wrapText="1"/>
      <protection locked="0"/>
    </xf>
    <xf numFmtId="0" fontId="10" fillId="5" borderId="8" xfId="3" applyFont="1" applyFill="1" applyBorder="1" applyAlignment="1">
      <alignment horizontal="left" vertical="top" wrapText="1"/>
    </xf>
    <xf numFmtId="9" fontId="6" fillId="0" borderId="12" xfId="2" applyFont="1" applyBorder="1" applyAlignment="1">
      <alignment horizontal="center" vertical="center" wrapText="1"/>
    </xf>
    <xf numFmtId="0" fontId="6" fillId="0" borderId="12" xfId="3" applyFont="1" applyBorder="1" applyAlignment="1">
      <alignment horizontal="center" vertical="center" wrapText="1"/>
    </xf>
    <xf numFmtId="0" fontId="6" fillId="0" borderId="6" xfId="3" applyFont="1" applyBorder="1" applyAlignment="1">
      <alignment horizontal="center" vertical="center" wrapText="1"/>
    </xf>
    <xf numFmtId="0" fontId="6" fillId="0" borderId="29" xfId="3" applyFont="1" applyBorder="1" applyAlignment="1">
      <alignment horizontal="center" vertical="center" wrapText="1"/>
    </xf>
    <xf numFmtId="0" fontId="27" fillId="0" borderId="0" xfId="0" applyFont="1"/>
    <xf numFmtId="9" fontId="10" fillId="0" borderId="12" xfId="2" applyFont="1" applyFill="1" applyBorder="1" applyAlignment="1" applyProtection="1">
      <alignment horizontal="center" vertical="center" wrapText="1"/>
      <protection locked="0"/>
    </xf>
    <xf numFmtId="9" fontId="6" fillId="0" borderId="12" xfId="2" applyFont="1" applyFill="1" applyBorder="1" applyAlignment="1" applyProtection="1">
      <alignment horizontal="center" vertical="center" wrapText="1"/>
      <protection locked="0"/>
    </xf>
    <xf numFmtId="9" fontId="10" fillId="0" borderId="17" xfId="2" applyFont="1" applyFill="1" applyBorder="1" applyAlignment="1" applyProtection="1">
      <alignment horizontal="center" vertical="center" wrapText="1"/>
      <protection locked="0"/>
    </xf>
    <xf numFmtId="9" fontId="6" fillId="0" borderId="17" xfId="2" applyFont="1" applyFill="1" applyBorder="1" applyAlignment="1" applyProtection="1">
      <alignment horizontal="center" vertical="center" wrapText="1"/>
      <protection locked="0"/>
    </xf>
    <xf numFmtId="2" fontId="0" fillId="0" borderId="0" xfId="0" applyNumberFormat="1"/>
    <xf numFmtId="9" fontId="9" fillId="0" borderId="12" xfId="3" applyNumberFormat="1" applyFont="1" applyBorder="1" applyAlignment="1">
      <alignment horizontal="center" vertical="center" wrapText="1"/>
    </xf>
    <xf numFmtId="9" fontId="30" fillId="0" borderId="9" xfId="3" applyNumberFormat="1" applyFont="1" applyBorder="1" applyAlignment="1" applyProtection="1">
      <alignment horizontal="center" vertical="center" wrapText="1"/>
      <protection locked="0"/>
    </xf>
    <xf numFmtId="9" fontId="13" fillId="0" borderId="9" xfId="3" applyNumberFormat="1" applyFont="1" applyBorder="1" applyAlignment="1" applyProtection="1">
      <alignment horizontal="center" vertical="center" wrapText="1"/>
      <protection locked="0"/>
    </xf>
    <xf numFmtId="0" fontId="6" fillId="5" borderId="62" xfId="3" applyFont="1" applyFill="1" applyBorder="1" applyAlignment="1">
      <alignment horizontal="left" vertical="top" wrapText="1"/>
    </xf>
    <xf numFmtId="0" fontId="6" fillId="5" borderId="38" xfId="3" applyFont="1" applyFill="1" applyBorder="1" applyAlignment="1">
      <alignment horizontal="left" vertical="top" wrapText="1"/>
    </xf>
    <xf numFmtId="0" fontId="9" fillId="5" borderId="0" xfId="3" applyFont="1" applyFill="1" applyAlignment="1">
      <alignment horizontal="left" vertical="top" wrapText="1"/>
    </xf>
    <xf numFmtId="0" fontId="9" fillId="5" borderId="26" xfId="3" applyFont="1" applyFill="1" applyBorder="1" applyAlignment="1">
      <alignment horizontal="left" vertical="top" wrapText="1"/>
    </xf>
    <xf numFmtId="0" fontId="6" fillId="5" borderId="9" xfId="3" applyFont="1" applyFill="1" applyBorder="1" applyAlignment="1">
      <alignment horizontal="left" vertical="center" wrapText="1"/>
    </xf>
    <xf numFmtId="0" fontId="6" fillId="5" borderId="13" xfId="3" applyFont="1" applyFill="1" applyBorder="1" applyAlignment="1">
      <alignment horizontal="left" vertical="center" wrapText="1"/>
    </xf>
    <xf numFmtId="0" fontId="6" fillId="5" borderId="0" xfId="3" applyFont="1" applyFill="1" applyAlignment="1">
      <alignment horizontal="left" vertical="top" wrapText="1"/>
    </xf>
    <xf numFmtId="0" fontId="6" fillId="5" borderId="26" xfId="3" applyFont="1" applyFill="1" applyBorder="1" applyAlignment="1">
      <alignment horizontal="left" vertical="top" wrapText="1"/>
    </xf>
    <xf numFmtId="0" fontId="6" fillId="5" borderId="0" xfId="3" applyFont="1" applyFill="1" applyAlignment="1">
      <alignment horizontal="left" vertical="center" wrapText="1"/>
    </xf>
    <xf numFmtId="0" fontId="6" fillId="5" borderId="26" xfId="3" applyFont="1" applyFill="1" applyBorder="1" applyAlignment="1">
      <alignment horizontal="left" vertical="center" wrapText="1"/>
    </xf>
    <xf numFmtId="0" fontId="6" fillId="5" borderId="9" xfId="0" applyFont="1" applyFill="1" applyBorder="1" applyAlignment="1">
      <alignment horizontal="right"/>
    </xf>
    <xf numFmtId="0" fontId="6" fillId="5" borderId="13" xfId="0" applyFont="1" applyFill="1" applyBorder="1" applyAlignment="1">
      <alignment horizontal="right"/>
    </xf>
    <xf numFmtId="0" fontId="6" fillId="5" borderId="15" xfId="0" applyFont="1" applyFill="1" applyBorder="1" applyAlignment="1">
      <alignment horizontal="right"/>
    </xf>
    <xf numFmtId="0" fontId="6" fillId="5" borderId="24" xfId="0" applyFont="1" applyFill="1" applyBorder="1" applyAlignment="1">
      <alignment horizontal="right"/>
    </xf>
    <xf numFmtId="0" fontId="10" fillId="5" borderId="9" xfId="3" applyFont="1" applyFill="1" applyBorder="1" applyAlignment="1">
      <alignment horizontal="right" vertical="center" wrapText="1" indent="2"/>
    </xf>
    <xf numFmtId="0" fontId="10" fillId="5" borderId="13" xfId="3" applyFont="1" applyFill="1" applyBorder="1" applyAlignment="1">
      <alignment horizontal="right" vertical="center" wrapText="1" indent="2"/>
    </xf>
    <xf numFmtId="0" fontId="6" fillId="7" borderId="4" xfId="3" applyFont="1" applyFill="1" applyBorder="1" applyAlignment="1">
      <alignment horizontal="left" vertical="top" wrapText="1"/>
    </xf>
    <xf numFmtId="0" fontId="6" fillId="7" borderId="5" xfId="3" applyFont="1" applyFill="1" applyBorder="1" applyAlignment="1">
      <alignment horizontal="left" vertical="top" wrapText="1"/>
    </xf>
    <xf numFmtId="0" fontId="6" fillId="7" borderId="32" xfId="3" applyFont="1" applyFill="1" applyBorder="1" applyAlignment="1">
      <alignment horizontal="left" vertical="top" wrapText="1"/>
    </xf>
    <xf numFmtId="0" fontId="6" fillId="4" borderId="4" xfId="3" applyFont="1" applyFill="1" applyBorder="1" applyAlignment="1">
      <alignment horizontal="left" vertical="top" wrapText="1"/>
    </xf>
    <xf numFmtId="0" fontId="6" fillId="4" borderId="5" xfId="3" applyFont="1" applyFill="1" applyBorder="1" applyAlignment="1">
      <alignment horizontal="left" vertical="top" wrapText="1"/>
    </xf>
    <xf numFmtId="0" fontId="6" fillId="4" borderId="32" xfId="3" applyFont="1" applyFill="1" applyBorder="1" applyAlignment="1">
      <alignment horizontal="left" vertical="top" wrapText="1"/>
    </xf>
    <xf numFmtId="0" fontId="6" fillId="4" borderId="23" xfId="3" applyFont="1" applyFill="1" applyBorder="1" applyAlignment="1">
      <alignment horizontal="left" vertical="top" wrapText="1"/>
    </xf>
    <xf numFmtId="0" fontId="10" fillId="5" borderId="11" xfId="3" applyFont="1" applyFill="1" applyBorder="1" applyAlignment="1">
      <alignment horizontal="left" vertical="center" wrapText="1" indent="3"/>
    </xf>
    <xf numFmtId="0" fontId="10" fillId="5" borderId="9" xfId="3" applyFont="1" applyFill="1" applyBorder="1" applyAlignment="1">
      <alignment horizontal="left" vertical="center" wrapText="1" indent="3"/>
    </xf>
    <xf numFmtId="0" fontId="10" fillId="5" borderId="13" xfId="3" applyFont="1" applyFill="1" applyBorder="1" applyAlignment="1">
      <alignment horizontal="left" vertical="center" wrapText="1" indent="3"/>
    </xf>
    <xf numFmtId="0" fontId="9" fillId="9" borderId="11" xfId="3" applyFont="1" applyFill="1" applyBorder="1" applyAlignment="1">
      <alignment horizontal="left" vertical="center" wrapText="1"/>
    </xf>
    <xf numFmtId="0" fontId="9" fillId="9" borderId="9" xfId="3" applyFont="1" applyFill="1" applyBorder="1" applyAlignment="1">
      <alignment horizontal="left" vertical="center" wrapText="1"/>
    </xf>
    <xf numFmtId="0" fontId="9" fillId="9" borderId="13" xfId="3" applyFont="1" applyFill="1" applyBorder="1" applyAlignment="1">
      <alignment horizontal="left" vertical="center" wrapText="1"/>
    </xf>
    <xf numFmtId="0" fontId="9" fillId="8" borderId="14" xfId="3" applyFont="1" applyFill="1" applyBorder="1" applyAlignment="1">
      <alignment horizontal="left" vertical="center" wrapText="1"/>
    </xf>
    <xf numFmtId="0" fontId="9" fillId="8" borderId="15" xfId="3" applyFont="1" applyFill="1" applyBorder="1" applyAlignment="1">
      <alignment horizontal="left" vertical="center" wrapText="1"/>
    </xf>
    <xf numFmtId="0" fontId="9" fillId="8" borderId="24" xfId="3" applyFont="1" applyFill="1" applyBorder="1" applyAlignment="1">
      <alignment horizontal="left" vertical="center" wrapText="1"/>
    </xf>
    <xf numFmtId="0" fontId="9" fillId="8" borderId="11" xfId="3" applyFont="1" applyFill="1" applyBorder="1" applyAlignment="1">
      <alignment horizontal="left" vertical="center" wrapText="1"/>
    </xf>
    <xf numFmtId="0" fontId="9" fillId="8" borderId="9" xfId="3" applyFont="1" applyFill="1" applyBorder="1" applyAlignment="1">
      <alignment horizontal="left" vertical="center" wrapText="1"/>
    </xf>
    <xf numFmtId="0" fontId="9" fillId="8" borderId="13" xfId="3" applyFont="1" applyFill="1" applyBorder="1" applyAlignment="1">
      <alignment horizontal="left" vertical="center" wrapText="1"/>
    </xf>
    <xf numFmtId="0" fontId="9" fillId="9" borderId="8" xfId="3" applyFont="1" applyFill="1" applyBorder="1" applyAlignment="1">
      <alignment horizontal="left" vertical="center" wrapText="1"/>
    </xf>
    <xf numFmtId="0" fontId="9" fillId="9" borderId="18" xfId="3" applyFont="1" applyFill="1" applyBorder="1" applyAlignment="1">
      <alignment horizontal="left" vertical="center" wrapText="1"/>
    </xf>
    <xf numFmtId="0" fontId="9" fillId="9" borderId="27" xfId="3" applyFont="1" applyFill="1" applyBorder="1" applyAlignment="1">
      <alignment horizontal="left" vertical="center" wrapText="1"/>
    </xf>
    <xf numFmtId="0" fontId="6" fillId="5" borderId="15" xfId="3" applyFont="1" applyFill="1" applyBorder="1" applyAlignment="1">
      <alignment horizontal="left" vertical="center" wrapText="1"/>
    </xf>
    <xf numFmtId="0" fontId="6" fillId="5" borderId="24" xfId="3" applyFont="1" applyFill="1" applyBorder="1" applyAlignment="1">
      <alignment horizontal="left" vertical="center" wrapText="1"/>
    </xf>
    <xf numFmtId="0" fontId="10" fillId="6" borderId="29" xfId="3" applyFont="1" applyFill="1" applyBorder="1" applyAlignment="1">
      <alignment horizontal="right" vertical="top" wrapText="1"/>
    </xf>
    <xf numFmtId="0" fontId="10" fillId="6" borderId="0" xfId="3" applyFont="1" applyFill="1" applyAlignment="1">
      <alignment horizontal="right" vertical="top" wrapText="1"/>
    </xf>
    <xf numFmtId="0" fontId="10" fillId="6" borderId="26" xfId="3" applyFont="1" applyFill="1" applyBorder="1" applyAlignment="1">
      <alignment horizontal="right" vertical="top" wrapText="1"/>
    </xf>
    <xf numFmtId="0" fontId="10" fillId="6" borderId="14" xfId="3" applyFont="1" applyFill="1" applyBorder="1" applyAlignment="1">
      <alignment horizontal="right" vertical="top" wrapText="1"/>
    </xf>
    <xf numFmtId="0" fontId="10" fillId="6" borderId="15" xfId="3" applyFont="1" applyFill="1" applyBorder="1" applyAlignment="1">
      <alignment horizontal="right" vertical="top" wrapText="1"/>
    </xf>
    <xf numFmtId="0" fontId="10" fillId="6" borderId="24" xfId="3" applyFont="1" applyFill="1" applyBorder="1" applyAlignment="1">
      <alignment horizontal="right" vertical="top" wrapText="1"/>
    </xf>
    <xf numFmtId="0" fontId="6" fillId="6" borderId="8" xfId="3" applyFont="1" applyFill="1" applyBorder="1" applyAlignment="1">
      <alignment horizontal="right" vertical="top" wrapText="1"/>
    </xf>
    <xf numFmtId="0" fontId="6" fillId="6" borderId="18" xfId="3" applyFont="1" applyFill="1" applyBorder="1" applyAlignment="1">
      <alignment horizontal="right" vertical="top" wrapText="1"/>
    </xf>
    <xf numFmtId="0" fontId="6" fillId="6" borderId="27" xfId="3" applyFont="1" applyFill="1" applyBorder="1" applyAlignment="1">
      <alignment horizontal="right" vertical="top" wrapText="1"/>
    </xf>
    <xf numFmtId="0" fontId="10" fillId="5" borderId="9" xfId="3" applyFont="1" applyFill="1" applyBorder="1" applyAlignment="1">
      <alignment horizontal="left" vertical="center" wrapText="1"/>
    </xf>
    <xf numFmtId="0" fontId="10" fillId="5" borderId="13" xfId="3" applyFont="1" applyFill="1" applyBorder="1" applyAlignment="1">
      <alignment horizontal="left" vertical="center" wrapText="1"/>
    </xf>
    <xf numFmtId="0" fontId="6" fillId="5" borderId="9" xfId="3" applyFont="1" applyFill="1" applyBorder="1" applyAlignment="1">
      <alignment horizontal="left" vertical="top" wrapText="1"/>
    </xf>
    <xf numFmtId="0" fontId="6" fillId="5" borderId="13" xfId="3" applyFont="1" applyFill="1" applyBorder="1" applyAlignment="1">
      <alignment horizontal="left" vertical="top" wrapText="1"/>
    </xf>
    <xf numFmtId="0" fontId="10" fillId="5" borderId="9" xfId="3" applyFont="1" applyFill="1" applyBorder="1" applyAlignment="1">
      <alignment horizontal="left" vertical="top" wrapText="1"/>
    </xf>
    <xf numFmtId="0" fontId="10" fillId="5" borderId="10" xfId="3" applyFont="1" applyFill="1" applyBorder="1" applyAlignment="1">
      <alignment horizontal="left" vertical="top" wrapText="1"/>
    </xf>
    <xf numFmtId="0" fontId="6" fillId="5" borderId="11" xfId="3" applyFont="1" applyFill="1" applyBorder="1" applyAlignment="1">
      <alignment horizontal="center" vertical="top" wrapText="1"/>
    </xf>
    <xf numFmtId="0" fontId="6" fillId="5" borderId="9" xfId="3" applyFont="1" applyFill="1" applyBorder="1" applyAlignment="1">
      <alignment horizontal="center" vertical="top" wrapText="1"/>
    </xf>
    <xf numFmtId="0" fontId="10" fillId="5" borderId="9" xfId="3" applyFont="1" applyFill="1" applyBorder="1" applyAlignment="1">
      <alignment horizontal="right" vertical="top" wrapText="1"/>
    </xf>
    <xf numFmtId="0" fontId="10" fillId="5" borderId="13" xfId="3" applyFont="1" applyFill="1" applyBorder="1" applyAlignment="1">
      <alignment horizontal="right" vertical="top" wrapText="1"/>
    </xf>
    <xf numFmtId="0" fontId="10" fillId="5" borderId="13" xfId="3" applyFont="1" applyFill="1" applyBorder="1" applyAlignment="1">
      <alignment horizontal="left" vertical="top" wrapText="1"/>
    </xf>
    <xf numFmtId="0" fontId="6" fillId="5" borderId="18" xfId="3" applyFont="1" applyFill="1" applyBorder="1" applyAlignment="1">
      <alignment horizontal="left" vertical="top" wrapText="1"/>
    </xf>
    <xf numFmtId="0" fontId="6" fillId="5" borderId="27" xfId="3" applyFont="1" applyFill="1" applyBorder="1" applyAlignment="1">
      <alignment horizontal="left" vertical="top" wrapText="1"/>
    </xf>
    <xf numFmtId="9" fontId="9" fillId="5" borderId="8" xfId="6" applyFont="1" applyFill="1" applyBorder="1" applyAlignment="1">
      <alignment horizontal="right" vertical="top" wrapText="1"/>
    </xf>
    <xf numFmtId="9" fontId="9" fillId="5" borderId="18" xfId="6" applyFont="1" applyFill="1" applyBorder="1" applyAlignment="1">
      <alignment horizontal="right" vertical="top" wrapText="1"/>
    </xf>
    <xf numFmtId="9" fontId="9" fillId="5" borderId="27" xfId="6" applyFont="1" applyFill="1" applyBorder="1" applyAlignment="1">
      <alignment horizontal="right" vertical="top" wrapText="1"/>
    </xf>
    <xf numFmtId="43" fontId="9" fillId="5" borderId="34" xfId="1" applyFont="1" applyFill="1" applyBorder="1" applyAlignment="1">
      <alignment horizontal="right" vertical="top" wrapText="1"/>
    </xf>
    <xf numFmtId="43" fontId="9" fillId="5" borderId="12" xfId="1" applyFont="1" applyFill="1" applyBorder="1" applyAlignment="1">
      <alignment horizontal="right" vertical="top" wrapText="1"/>
    </xf>
    <xf numFmtId="43" fontId="9" fillId="5" borderId="31" xfId="1" applyFont="1" applyFill="1" applyBorder="1" applyAlignment="1">
      <alignment horizontal="right" vertical="top" wrapText="1"/>
    </xf>
    <xf numFmtId="9" fontId="14" fillId="5" borderId="8" xfId="6" applyFont="1" applyFill="1" applyBorder="1" applyAlignment="1">
      <alignment horizontal="right" vertical="top" wrapText="1"/>
    </xf>
    <xf numFmtId="9" fontId="14" fillId="5" borderId="18" xfId="6" applyFont="1" applyFill="1" applyBorder="1" applyAlignment="1">
      <alignment horizontal="right" vertical="top" wrapText="1"/>
    </xf>
    <xf numFmtId="9" fontId="14" fillId="5" borderId="27" xfId="6" applyFont="1" applyFill="1" applyBorder="1" applyAlignment="1">
      <alignment horizontal="right" vertical="top" wrapText="1"/>
    </xf>
    <xf numFmtId="9" fontId="9" fillId="5" borderId="9" xfId="6" applyFont="1" applyFill="1" applyBorder="1" applyAlignment="1">
      <alignment horizontal="right" vertical="top" wrapText="1"/>
    </xf>
    <xf numFmtId="9" fontId="9" fillId="5" borderId="13" xfId="6" applyFont="1" applyFill="1" applyBorder="1" applyAlignment="1">
      <alignment horizontal="right" vertical="top" wrapText="1"/>
    </xf>
    <xf numFmtId="9" fontId="14" fillId="5" borderId="21" xfId="6" applyFont="1" applyFill="1" applyBorder="1" applyAlignment="1">
      <alignment horizontal="right" vertical="top" wrapText="1"/>
    </xf>
    <xf numFmtId="9" fontId="14" fillId="5" borderId="19" xfId="6" applyFont="1" applyFill="1" applyBorder="1" applyAlignment="1">
      <alignment horizontal="right" vertical="top" wrapText="1"/>
    </xf>
    <xf numFmtId="9" fontId="14" fillId="5" borderId="28" xfId="6" applyFont="1" applyFill="1" applyBorder="1" applyAlignment="1">
      <alignment horizontal="right" vertical="top" wrapText="1"/>
    </xf>
    <xf numFmtId="9" fontId="14" fillId="5" borderId="11" xfId="6" applyFont="1" applyFill="1" applyBorder="1" applyAlignment="1">
      <alignment horizontal="right" vertical="top" wrapText="1"/>
    </xf>
    <xf numFmtId="9" fontId="14" fillId="5" borderId="9" xfId="6" applyFont="1" applyFill="1" applyBorder="1" applyAlignment="1">
      <alignment horizontal="right" vertical="top" wrapText="1"/>
    </xf>
    <xf numFmtId="9" fontId="14" fillId="5" borderId="13" xfId="6" applyFont="1" applyFill="1" applyBorder="1" applyAlignment="1">
      <alignment horizontal="right" vertical="top" wrapText="1"/>
    </xf>
    <xf numFmtId="0" fontId="10" fillId="5" borderId="9" xfId="3" applyFont="1" applyFill="1" applyBorder="1" applyAlignment="1">
      <alignment horizontal="right" vertical="top" wrapText="1" indent="2"/>
    </xf>
    <xf numFmtId="0" fontId="10" fillId="5" borderId="13" xfId="3" applyFont="1" applyFill="1" applyBorder="1" applyAlignment="1">
      <alignment horizontal="right" vertical="top" wrapText="1" indent="2"/>
    </xf>
    <xf numFmtId="9" fontId="10" fillId="5" borderId="10" xfId="6" applyFont="1" applyFill="1" applyBorder="1" applyAlignment="1">
      <alignment horizontal="left" vertical="top" wrapText="1"/>
    </xf>
    <xf numFmtId="9" fontId="10" fillId="5" borderId="12" xfId="6" applyFont="1" applyFill="1" applyBorder="1" applyAlignment="1">
      <alignment horizontal="left" vertical="top" wrapText="1"/>
    </xf>
    <xf numFmtId="9" fontId="10" fillId="5" borderId="31" xfId="6" applyFont="1" applyFill="1" applyBorder="1" applyAlignment="1">
      <alignment horizontal="left" vertical="top" wrapText="1"/>
    </xf>
    <xf numFmtId="9" fontId="14" fillId="5" borderId="10" xfId="6" applyFont="1" applyFill="1" applyBorder="1" applyAlignment="1">
      <alignment horizontal="left" vertical="top" wrapText="1"/>
    </xf>
    <xf numFmtId="9" fontId="14" fillId="5" borderId="12" xfId="6" applyFont="1" applyFill="1" applyBorder="1" applyAlignment="1">
      <alignment horizontal="left" vertical="top" wrapText="1"/>
    </xf>
    <xf numFmtId="9" fontId="14" fillId="5" borderId="31" xfId="6" applyFont="1" applyFill="1" applyBorder="1" applyAlignment="1">
      <alignment horizontal="left" vertical="top" wrapText="1"/>
    </xf>
    <xf numFmtId="0" fontId="10" fillId="5" borderId="18" xfId="3" applyFont="1" applyFill="1" applyBorder="1" applyAlignment="1">
      <alignment horizontal="left" vertical="top" wrapText="1"/>
    </xf>
    <xf numFmtId="0" fontId="10" fillId="5" borderId="27" xfId="3" applyFont="1" applyFill="1" applyBorder="1" applyAlignment="1">
      <alignment horizontal="left" vertical="top" wrapText="1"/>
    </xf>
    <xf numFmtId="0" fontId="14" fillId="5" borderId="9" xfId="3" applyFont="1" applyFill="1" applyBorder="1" applyAlignment="1">
      <alignment horizontal="left" vertical="center" wrapText="1"/>
    </xf>
    <xf numFmtId="0" fontId="14" fillId="5" borderId="13" xfId="3" applyFont="1" applyFill="1" applyBorder="1" applyAlignment="1">
      <alignment horizontal="left" vertical="center" wrapText="1"/>
    </xf>
    <xf numFmtId="0" fontId="6" fillId="5" borderId="19" xfId="3" applyFont="1" applyFill="1" applyBorder="1" applyAlignment="1">
      <alignment horizontal="left" vertical="center" wrapText="1"/>
    </xf>
    <xf numFmtId="0" fontId="6" fillId="5" borderId="28" xfId="3" applyFont="1" applyFill="1" applyBorder="1" applyAlignment="1">
      <alignment horizontal="left" vertical="center" wrapText="1"/>
    </xf>
    <xf numFmtId="0" fontId="6" fillId="5" borderId="18" xfId="3" applyFont="1" applyFill="1" applyBorder="1" applyAlignment="1">
      <alignment horizontal="left" vertical="center" wrapText="1"/>
    </xf>
    <xf numFmtId="0" fontId="6" fillId="5" borderId="27" xfId="3" applyFont="1" applyFill="1" applyBorder="1" applyAlignment="1">
      <alignment horizontal="left" vertical="center" wrapText="1"/>
    </xf>
    <xf numFmtId="0" fontId="10" fillId="5" borderId="18" xfId="3" applyFont="1" applyFill="1" applyBorder="1" applyAlignment="1">
      <alignment horizontal="left" vertical="center" wrapText="1"/>
    </xf>
    <xf numFmtId="0" fontId="10" fillId="5" borderId="27" xfId="3" applyFont="1" applyFill="1" applyBorder="1" applyAlignment="1">
      <alignment horizontal="left" vertical="center" wrapText="1"/>
    </xf>
    <xf numFmtId="0" fontId="9" fillId="5" borderId="50" xfId="3" applyFont="1" applyFill="1" applyBorder="1" applyAlignment="1">
      <alignment horizontal="left" vertical="center" wrapText="1"/>
    </xf>
    <xf numFmtId="0" fontId="9" fillId="5" borderId="7" xfId="3" applyFont="1" applyFill="1" applyBorder="1" applyAlignment="1">
      <alignment horizontal="left" vertical="center" wrapText="1"/>
    </xf>
    <xf numFmtId="0" fontId="9" fillId="5" borderId="44" xfId="3" applyFont="1" applyFill="1" applyBorder="1" applyAlignment="1">
      <alignment horizontal="left" vertical="center" wrapText="1"/>
    </xf>
    <xf numFmtId="0" fontId="10" fillId="5" borderId="12" xfId="3" applyFont="1" applyFill="1" applyBorder="1" applyAlignment="1">
      <alignment horizontal="left" vertical="top" wrapText="1"/>
    </xf>
    <xf numFmtId="0" fontId="10" fillId="5" borderId="31" xfId="3" applyFont="1" applyFill="1" applyBorder="1" applyAlignment="1">
      <alignment horizontal="left" vertical="top" wrapText="1"/>
    </xf>
    <xf numFmtId="9" fontId="14" fillId="5" borderId="9" xfId="6" applyFont="1" applyFill="1" applyBorder="1" applyAlignment="1">
      <alignment horizontal="left" vertical="top" wrapText="1"/>
    </xf>
    <xf numFmtId="9" fontId="14" fillId="5" borderId="13" xfId="6" applyFont="1" applyFill="1" applyBorder="1" applyAlignment="1">
      <alignment horizontal="left" vertical="top" wrapText="1"/>
    </xf>
    <xf numFmtId="0" fontId="6" fillId="5" borderId="15" xfId="3" applyFont="1" applyFill="1" applyBorder="1" applyAlignment="1">
      <alignment horizontal="left" vertical="top" wrapText="1"/>
    </xf>
    <xf numFmtId="0" fontId="6" fillId="5" borderId="24" xfId="3" applyFont="1" applyFill="1" applyBorder="1" applyAlignment="1">
      <alignment horizontal="left" vertical="top" wrapText="1"/>
    </xf>
    <xf numFmtId="0" fontId="2" fillId="0" borderId="0" xfId="0" applyFont="1" applyAlignment="1">
      <alignment horizontal="center" wrapText="1"/>
    </xf>
    <xf numFmtId="0" fontId="9" fillId="3" borderId="0" xfId="4" applyFont="1" applyFill="1" applyAlignment="1" applyProtection="1">
      <alignment horizontal="left" vertical="center" wrapText="1"/>
      <protection locked="0"/>
    </xf>
    <xf numFmtId="0" fontId="10" fillId="0" borderId="0" xfId="3" applyFont="1" applyAlignment="1">
      <alignment horizontal="left" vertical="top" wrapText="1"/>
    </xf>
    <xf numFmtId="0" fontId="6" fillId="0" borderId="0" xfId="3" applyFont="1" applyAlignment="1">
      <alignment horizontal="left" vertical="top" wrapText="1"/>
    </xf>
    <xf numFmtId="0" fontId="10" fillId="5" borderId="0" xfId="3" applyFont="1" applyFill="1" applyAlignment="1">
      <alignment horizontal="left" vertical="top" wrapText="1"/>
    </xf>
    <xf numFmtId="0" fontId="10" fillId="5" borderId="26" xfId="3" applyFont="1" applyFill="1" applyBorder="1" applyAlignment="1">
      <alignment horizontal="left" vertical="top" wrapText="1"/>
    </xf>
    <xf numFmtId="0" fontId="10" fillId="0" borderId="20" xfId="3" applyFont="1" applyBorder="1" applyAlignment="1">
      <alignment horizontal="center" vertical="center" wrapText="1"/>
    </xf>
    <xf numFmtId="0" fontId="10" fillId="0" borderId="36" xfId="3" applyFont="1" applyBorder="1" applyAlignment="1">
      <alignment horizontal="center" vertical="center" wrapText="1"/>
    </xf>
    <xf numFmtId="0" fontId="10" fillId="0" borderId="17" xfId="3" applyFont="1" applyBorder="1" applyAlignment="1">
      <alignment horizontal="center" vertical="center" wrapText="1"/>
    </xf>
    <xf numFmtId="0" fontId="10" fillId="0" borderId="22" xfId="3" applyFont="1" applyBorder="1" applyAlignment="1">
      <alignment horizontal="center" vertical="center" wrapText="1"/>
    </xf>
    <xf numFmtId="0" fontId="14" fillId="5" borderId="9" xfId="3" applyFont="1" applyFill="1" applyBorder="1" applyAlignment="1">
      <alignment horizontal="left" vertical="top" wrapText="1"/>
    </xf>
    <xf numFmtId="0" fontId="14" fillId="5" borderId="13" xfId="3" applyFont="1" applyFill="1" applyBorder="1" applyAlignment="1">
      <alignment horizontal="left" vertical="top" wrapText="1"/>
    </xf>
    <xf numFmtId="9" fontId="10" fillId="5" borderId="9" xfId="6" applyFont="1" applyFill="1" applyBorder="1" applyAlignment="1">
      <alignment horizontal="left" vertical="top" wrapText="1"/>
    </xf>
    <xf numFmtId="9" fontId="10" fillId="5" borderId="13" xfId="6" applyFont="1" applyFill="1" applyBorder="1" applyAlignment="1">
      <alignment horizontal="left" vertical="top" wrapText="1"/>
    </xf>
    <xf numFmtId="0" fontId="6" fillId="5" borderId="19" xfId="3" applyFont="1" applyFill="1" applyBorder="1" applyAlignment="1">
      <alignment horizontal="left" vertical="top" wrapText="1"/>
    </xf>
    <xf numFmtId="0" fontId="6" fillId="5" borderId="28" xfId="3" applyFont="1" applyFill="1" applyBorder="1" applyAlignment="1">
      <alignment horizontal="left" vertical="top" wrapText="1"/>
    </xf>
    <xf numFmtId="0" fontId="10" fillId="10" borderId="17" xfId="3" applyFont="1" applyFill="1" applyBorder="1" applyAlignment="1">
      <alignment horizontal="center" vertical="center" wrapText="1"/>
    </xf>
    <xf numFmtId="0" fontId="10" fillId="10" borderId="22" xfId="3" applyFont="1" applyFill="1" applyBorder="1" applyAlignment="1">
      <alignment horizontal="center" vertical="center" wrapText="1"/>
    </xf>
    <xf numFmtId="0" fontId="5" fillId="0" borderId="43" xfId="3" applyFont="1" applyBorder="1" applyAlignment="1">
      <alignment horizontal="left" vertical="top" wrapText="1"/>
    </xf>
    <xf numFmtId="0" fontId="5" fillId="0" borderId="22" xfId="3" applyFont="1" applyBorder="1" applyAlignment="1">
      <alignment horizontal="left" vertical="top" wrapText="1"/>
    </xf>
    <xf numFmtId="0" fontId="5" fillId="0" borderId="16" xfId="3" applyFont="1" applyBorder="1" applyAlignment="1">
      <alignment horizontal="left" vertical="top" wrapText="1"/>
    </xf>
    <xf numFmtId="0" fontId="6" fillId="5" borderId="4" xfId="3" applyFont="1" applyFill="1" applyBorder="1" applyAlignment="1">
      <alignment horizontal="center" vertical="center" wrapText="1"/>
    </xf>
    <xf numFmtId="0" fontId="6" fillId="5" borderId="32" xfId="3" applyFont="1" applyFill="1" applyBorder="1" applyAlignment="1">
      <alignment horizontal="center" vertical="center" wrapText="1"/>
    </xf>
    <xf numFmtId="0" fontId="38" fillId="17" borderId="0" xfId="0" applyFont="1" applyFill="1" applyAlignment="1">
      <alignment horizontal="center"/>
    </xf>
    <xf numFmtId="0" fontId="10" fillId="5" borderId="45" xfId="3" applyFont="1" applyFill="1" applyBorder="1" applyAlignment="1">
      <alignment horizontal="left" vertical="center" wrapText="1"/>
    </xf>
    <xf numFmtId="0" fontId="10" fillId="0" borderId="6" xfId="3" applyFont="1" applyBorder="1" applyAlignment="1" applyProtection="1">
      <alignment horizontal="center" vertical="top" wrapText="1"/>
      <protection locked="0"/>
    </xf>
    <xf numFmtId="0" fontId="10" fillId="0" borderId="9" xfId="3" applyFont="1" applyBorder="1" applyAlignment="1" applyProtection="1">
      <alignment horizontal="center" vertical="top" wrapText="1"/>
      <protection locked="0"/>
    </xf>
    <xf numFmtId="0" fontId="10" fillId="0" borderId="13" xfId="3" applyFont="1" applyBorder="1" applyAlignment="1" applyProtection="1">
      <alignment horizontal="center" vertical="top" wrapText="1"/>
      <protection locked="0"/>
    </xf>
    <xf numFmtId="0" fontId="10" fillId="0" borderId="57" xfId="0" applyFont="1" applyBorder="1" applyAlignment="1">
      <alignment horizontal="center" vertical="center" wrapText="1"/>
    </xf>
    <xf numFmtId="0" fontId="10" fillId="0" borderId="81" xfId="0" applyFont="1" applyBorder="1" applyAlignment="1">
      <alignment horizontal="center" vertical="center" wrapText="1"/>
    </xf>
    <xf numFmtId="0" fontId="10" fillId="5" borderId="76" xfId="3" applyFont="1" applyFill="1" applyBorder="1" applyAlignment="1">
      <alignment horizontal="left" vertical="center" wrapText="1"/>
    </xf>
    <xf numFmtId="0" fontId="10" fillId="5" borderId="77" xfId="3" applyFont="1" applyFill="1" applyBorder="1" applyAlignment="1">
      <alignment horizontal="left" vertical="center" wrapText="1"/>
    </xf>
    <xf numFmtId="0" fontId="10" fillId="0" borderId="77" xfId="3" applyFont="1" applyBorder="1" applyAlignment="1" applyProtection="1">
      <alignment horizontal="center" vertical="top" wrapText="1"/>
      <protection locked="0"/>
    </xf>
    <xf numFmtId="0" fontId="10" fillId="0" borderId="78" xfId="3" applyFont="1" applyBorder="1" applyAlignment="1" applyProtection="1">
      <alignment horizontal="center" vertical="top" wrapText="1"/>
      <protection locked="0"/>
    </xf>
    <xf numFmtId="0" fontId="10" fillId="0" borderId="79" xfId="3" applyFont="1" applyBorder="1" applyAlignment="1" applyProtection="1">
      <alignment horizontal="center" vertical="top" wrapText="1"/>
      <protection locked="0"/>
    </xf>
    <xf numFmtId="0" fontId="10" fillId="0" borderId="80" xfId="3" applyFont="1" applyBorder="1" applyAlignment="1" applyProtection="1">
      <alignment horizontal="center" vertical="top" wrapText="1"/>
      <protection locked="0"/>
    </xf>
    <xf numFmtId="0" fontId="10" fillId="0" borderId="6" xfId="3" applyFont="1" applyBorder="1" applyAlignment="1" applyProtection="1">
      <alignment horizontal="center" vertical="center" wrapText="1"/>
      <protection locked="0"/>
    </xf>
    <xf numFmtId="0" fontId="10" fillId="0" borderId="9" xfId="3" applyFont="1" applyBorder="1" applyAlignment="1" applyProtection="1">
      <alignment horizontal="center" vertical="center" wrapText="1"/>
      <protection locked="0"/>
    </xf>
    <xf numFmtId="0" fontId="10" fillId="0" borderId="20" xfId="3" applyFont="1" applyBorder="1" applyAlignment="1" applyProtection="1">
      <alignment horizontal="center" vertical="top" wrapText="1"/>
      <protection locked="0"/>
    </xf>
    <xf numFmtId="0" fontId="10" fillId="0" borderId="18" xfId="3" applyFont="1" applyBorder="1" applyAlignment="1" applyProtection="1">
      <alignment horizontal="center" vertical="top" wrapText="1"/>
      <protection locked="0"/>
    </xf>
    <xf numFmtId="0" fontId="10" fillId="0" borderId="27" xfId="3" applyFont="1" applyBorder="1" applyAlignment="1" applyProtection="1">
      <alignment horizontal="center" vertical="top" wrapText="1"/>
      <protection locked="0"/>
    </xf>
    <xf numFmtId="0" fontId="10" fillId="0" borderId="36" xfId="3" applyFont="1" applyBorder="1" applyAlignment="1" applyProtection="1">
      <alignment horizontal="center" vertical="top" wrapText="1"/>
      <protection locked="0"/>
    </xf>
    <xf numFmtId="0" fontId="10" fillId="0" borderId="15" xfId="3" applyFont="1" applyBorder="1" applyAlignment="1" applyProtection="1">
      <alignment horizontal="center" vertical="top" wrapText="1"/>
      <protection locked="0"/>
    </xf>
    <xf numFmtId="0" fontId="10" fillId="0" borderId="24" xfId="3" applyFont="1" applyBorder="1" applyAlignment="1" applyProtection="1">
      <alignment horizontal="center" vertical="top" wrapText="1"/>
      <protection locked="0"/>
    </xf>
    <xf numFmtId="0" fontId="10" fillId="0" borderId="56" xfId="0" applyFont="1" applyBorder="1" applyAlignment="1">
      <alignment horizontal="center" vertical="center" wrapText="1"/>
    </xf>
    <xf numFmtId="0" fontId="10" fillId="0" borderId="10" xfId="3" applyFont="1" applyBorder="1" applyAlignment="1" applyProtection="1">
      <alignment horizontal="center" vertical="top" wrapText="1"/>
      <protection locked="0"/>
    </xf>
    <xf numFmtId="0" fontId="10" fillId="5" borderId="15" xfId="3" applyFont="1" applyFill="1" applyBorder="1" applyAlignment="1">
      <alignment horizontal="left" vertical="center" wrapText="1"/>
    </xf>
    <xf numFmtId="0" fontId="10" fillId="5" borderId="17" xfId="3" applyFont="1" applyFill="1" applyBorder="1" applyAlignment="1" applyProtection="1">
      <alignment horizontal="center" vertical="center" wrapText="1"/>
      <protection locked="0"/>
    </xf>
    <xf numFmtId="0" fontId="10" fillId="5" borderId="43" xfId="3" applyFont="1" applyFill="1" applyBorder="1" applyAlignment="1" applyProtection="1">
      <alignment horizontal="center" vertical="center" wrapText="1"/>
      <protection locked="0"/>
    </xf>
    <xf numFmtId="0" fontId="10" fillId="5" borderId="22" xfId="3" applyFont="1" applyFill="1" applyBorder="1" applyAlignment="1" applyProtection="1">
      <alignment horizontal="center" vertical="center" wrapText="1"/>
      <protection locked="0"/>
    </xf>
    <xf numFmtId="0" fontId="10" fillId="0" borderId="66" xfId="3" applyFont="1" applyBorder="1" applyAlignment="1" applyProtection="1">
      <alignment horizontal="center" vertical="top" wrapText="1"/>
      <protection locked="0"/>
    </xf>
    <xf numFmtId="0" fontId="10" fillId="0" borderId="23" xfId="3" applyFont="1" applyBorder="1" applyAlignment="1" applyProtection="1">
      <alignment horizontal="center" vertical="top" wrapText="1"/>
      <protection locked="0"/>
    </xf>
    <xf numFmtId="0" fontId="10" fillId="0" borderId="67" xfId="3" applyFont="1" applyBorder="1" applyAlignment="1" applyProtection="1">
      <alignment horizontal="center" vertical="top" wrapText="1"/>
      <protection locked="0"/>
    </xf>
    <xf numFmtId="0" fontId="10" fillId="0" borderId="55" xfId="0" applyFont="1" applyBorder="1" applyAlignment="1">
      <alignment horizontal="center" vertical="center" wrapText="1"/>
    </xf>
    <xf numFmtId="0" fontId="0" fillId="0" borderId="6"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1" fillId="5" borderId="9" xfId="3" applyFont="1" applyFill="1" applyBorder="1" applyAlignment="1">
      <alignment horizontal="left" vertical="center" wrapText="1"/>
    </xf>
    <xf numFmtId="0" fontId="10" fillId="5" borderId="10" xfId="3" applyFont="1" applyFill="1" applyBorder="1" applyAlignment="1">
      <alignment horizontal="left" vertical="center" wrapText="1"/>
    </xf>
    <xf numFmtId="0" fontId="10" fillId="5" borderId="63" xfId="3" applyFont="1" applyFill="1" applyBorder="1" applyAlignment="1" applyProtection="1">
      <alignment horizontal="center" vertical="center" wrapText="1"/>
      <protection locked="0"/>
    </xf>
    <xf numFmtId="0" fontId="13" fillId="0" borderId="20" xfId="0" applyFont="1" applyBorder="1" applyAlignment="1">
      <alignment horizontal="left" vertical="center" wrapText="1"/>
    </xf>
    <xf numFmtId="0" fontId="13" fillId="0" borderId="18" xfId="0" applyFont="1" applyBorder="1" applyAlignment="1">
      <alignment horizontal="left" vertical="center" wrapText="1"/>
    </xf>
    <xf numFmtId="0" fontId="13" fillId="0" borderId="27" xfId="0" applyFont="1" applyBorder="1" applyAlignment="1">
      <alignment horizontal="left" vertical="center" wrapText="1"/>
    </xf>
    <xf numFmtId="0" fontId="13" fillId="0" borderId="25" xfId="0" applyFont="1" applyBorder="1" applyAlignment="1">
      <alignment horizontal="left" vertical="center" wrapText="1"/>
    </xf>
    <xf numFmtId="0" fontId="13" fillId="0" borderId="0" xfId="0" applyFont="1" applyAlignment="1">
      <alignment horizontal="left" vertical="center" wrapText="1"/>
    </xf>
    <xf numFmtId="0" fontId="13" fillId="0" borderId="26" xfId="0" applyFont="1" applyBorder="1" applyAlignment="1">
      <alignment horizontal="left" vertical="center" wrapText="1"/>
    </xf>
    <xf numFmtId="0" fontId="13" fillId="0" borderId="71" xfId="0" applyFont="1" applyBorder="1" applyAlignment="1">
      <alignment horizontal="left" vertical="center" wrapText="1"/>
    </xf>
    <xf numFmtId="0" fontId="13" fillId="0" borderId="3" xfId="0" applyFont="1" applyBorder="1" applyAlignment="1">
      <alignment horizontal="left" vertical="center" wrapText="1"/>
    </xf>
    <xf numFmtId="0" fontId="13" fillId="0" borderId="74" xfId="0" applyFont="1" applyBorder="1" applyAlignment="1">
      <alignment horizontal="left" vertical="center" wrapText="1"/>
    </xf>
    <xf numFmtId="0" fontId="13" fillId="0" borderId="57" xfId="0" applyFont="1" applyBorder="1" applyAlignment="1">
      <alignment horizontal="center" wrapText="1"/>
    </xf>
    <xf numFmtId="0" fontId="13" fillId="0" borderId="56" xfId="0" applyFont="1" applyBorder="1" applyAlignment="1">
      <alignment horizont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70" xfId="0" applyFont="1" applyBorder="1" applyAlignment="1">
      <alignment horizontal="center" vertical="center" wrapText="1"/>
    </xf>
    <xf numFmtId="0" fontId="10" fillId="5" borderId="45" xfId="3" applyFont="1" applyFill="1" applyBorder="1" applyAlignment="1">
      <alignment horizontal="left" vertical="top" wrapText="1"/>
    </xf>
    <xf numFmtId="0" fontId="13" fillId="0" borderId="56" xfId="0" applyFont="1" applyBorder="1" applyAlignment="1">
      <alignment horizontal="center" vertical="center" wrapText="1"/>
    </xf>
    <xf numFmtId="0" fontId="10" fillId="5" borderId="11" xfId="3" applyFont="1" applyFill="1" applyBorder="1" applyAlignment="1">
      <alignment horizontal="left" vertical="top" wrapText="1" indent="2"/>
    </xf>
    <xf numFmtId="0" fontId="10" fillId="5" borderId="9" xfId="3" applyFont="1" applyFill="1" applyBorder="1" applyAlignment="1">
      <alignment horizontal="left" vertical="top" wrapText="1" indent="2"/>
    </xf>
    <xf numFmtId="0" fontId="10" fillId="5" borderId="13" xfId="3" applyFont="1" applyFill="1" applyBorder="1" applyAlignment="1">
      <alignment horizontal="left" vertical="top" wrapText="1" indent="2"/>
    </xf>
    <xf numFmtId="0" fontId="10" fillId="5" borderId="15" xfId="3" applyFont="1" applyFill="1" applyBorder="1" applyAlignment="1">
      <alignment horizontal="left" vertical="top" wrapText="1"/>
    </xf>
    <xf numFmtId="0" fontId="10" fillId="5" borderId="16" xfId="3" applyFont="1" applyFill="1" applyBorder="1" applyAlignment="1">
      <alignment horizontal="left" vertical="top" wrapText="1"/>
    </xf>
    <xf numFmtId="0" fontId="13" fillId="0" borderId="36" xfId="0" applyFont="1" applyBorder="1" applyAlignment="1">
      <alignment horizontal="left" vertical="center" wrapText="1"/>
    </xf>
    <xf numFmtId="0" fontId="13" fillId="0" borderId="15" xfId="0" applyFont="1" applyBorder="1" applyAlignment="1">
      <alignment horizontal="left" vertical="center" wrapText="1"/>
    </xf>
    <xf numFmtId="0" fontId="13" fillId="0" borderId="24" xfId="0" applyFont="1" applyBorder="1" applyAlignment="1">
      <alignment horizontal="left" vertical="center" wrapText="1"/>
    </xf>
    <xf numFmtId="0" fontId="11" fillId="0" borderId="20" xfId="3" applyFont="1" applyBorder="1" applyAlignment="1" applyProtection="1">
      <alignment horizontal="left" vertical="top" wrapText="1"/>
      <protection locked="0"/>
    </xf>
    <xf numFmtId="0" fontId="11" fillId="0" borderId="18" xfId="3" applyFont="1" applyBorder="1" applyAlignment="1" applyProtection="1">
      <alignment horizontal="left" vertical="top" wrapText="1"/>
      <protection locked="0"/>
    </xf>
    <xf numFmtId="0" fontId="11" fillId="0" borderId="27" xfId="3" applyFont="1" applyBorder="1" applyAlignment="1" applyProtection="1">
      <alignment horizontal="left" vertical="top" wrapText="1"/>
      <protection locked="0"/>
    </xf>
    <xf numFmtId="0" fontId="11" fillId="13" borderId="18" xfId="3" applyFont="1" applyFill="1" applyBorder="1" applyAlignment="1" applyProtection="1">
      <alignment horizontal="left" vertical="top" wrapText="1"/>
      <protection locked="0"/>
    </xf>
    <xf numFmtId="0" fontId="11" fillId="13" borderId="27" xfId="3" applyFont="1" applyFill="1" applyBorder="1" applyAlignment="1" applyProtection="1">
      <alignment horizontal="left" vertical="top" wrapText="1"/>
      <protection locked="0"/>
    </xf>
    <xf numFmtId="0" fontId="0" fillId="0" borderId="72" xfId="0" applyBorder="1" applyAlignment="1">
      <alignment horizontal="center" vertical="center"/>
    </xf>
    <xf numFmtId="0" fontId="0" fillId="0" borderId="37" xfId="0" applyBorder="1" applyAlignment="1">
      <alignment horizontal="center" vertical="center"/>
    </xf>
    <xf numFmtId="0" fontId="10" fillId="5" borderId="66" xfId="3" applyFont="1" applyFill="1" applyBorder="1" applyAlignment="1" applyProtection="1">
      <alignment horizontal="center" vertical="center" wrapText="1"/>
      <protection locked="0"/>
    </xf>
    <xf numFmtId="0" fontId="10" fillId="5" borderId="36" xfId="3" applyFont="1" applyFill="1" applyBorder="1" applyAlignment="1" applyProtection="1">
      <alignment horizontal="center" vertical="center" wrapText="1"/>
      <protection locked="0"/>
    </xf>
    <xf numFmtId="0" fontId="13" fillId="0" borderId="66" xfId="0" applyFont="1" applyBorder="1" applyAlignment="1">
      <alignment horizontal="left" vertical="center" wrapText="1"/>
    </xf>
    <xf numFmtId="0" fontId="13" fillId="0" borderId="23" xfId="0" applyFont="1" applyBorder="1" applyAlignment="1">
      <alignment horizontal="left" vertical="center" wrapText="1"/>
    </xf>
    <xf numFmtId="0" fontId="13" fillId="0" borderId="67" xfId="0" applyFont="1" applyBorder="1" applyAlignment="1">
      <alignment horizontal="left" vertical="center" wrapText="1"/>
    </xf>
    <xf numFmtId="0" fontId="10" fillId="5" borderId="10" xfId="3" applyFont="1" applyFill="1" applyBorder="1" applyAlignment="1">
      <alignment horizontal="left" vertical="top" wrapText="1" indent="2"/>
    </xf>
    <xf numFmtId="165" fontId="6" fillId="0" borderId="46" xfId="2" applyNumberFormat="1" applyFont="1" applyBorder="1" applyAlignment="1" applyProtection="1">
      <alignment horizontal="center" vertical="top" wrapText="1"/>
      <protection locked="0"/>
    </xf>
    <xf numFmtId="165" fontId="6" fillId="0" borderId="33" xfId="2" applyNumberFormat="1" applyFont="1" applyBorder="1" applyAlignment="1" applyProtection="1">
      <alignment horizontal="center" vertical="top" wrapText="1"/>
      <protection locked="0"/>
    </xf>
    <xf numFmtId="0" fontId="10" fillId="16" borderId="9" xfId="3" applyFont="1" applyFill="1" applyBorder="1" applyAlignment="1">
      <alignment horizontal="left" vertical="top" wrapText="1"/>
    </xf>
    <xf numFmtId="9" fontId="10" fillId="0" borderId="6" xfId="3" applyNumberFormat="1" applyFont="1" applyBorder="1" applyAlignment="1" applyProtection="1">
      <alignment horizontal="center" vertical="center" wrapText="1"/>
      <protection locked="0"/>
    </xf>
    <xf numFmtId="9" fontId="10" fillId="0" borderId="9" xfId="3" applyNumberFormat="1" applyFont="1" applyBorder="1" applyAlignment="1" applyProtection="1">
      <alignment horizontal="center" vertical="center" wrapText="1"/>
      <protection locked="0"/>
    </xf>
    <xf numFmtId="0" fontId="10" fillId="5" borderId="54" xfId="3" applyFont="1" applyFill="1" applyBorder="1" applyAlignment="1">
      <alignment horizontal="center" vertical="center" wrapText="1"/>
    </xf>
    <xf numFmtId="0" fontId="10" fillId="5" borderId="14" xfId="3" applyFont="1" applyFill="1" applyBorder="1" applyAlignment="1">
      <alignment horizontal="center" vertical="center" wrapText="1"/>
    </xf>
    <xf numFmtId="0" fontId="10" fillId="5" borderId="23" xfId="3" applyFont="1" applyFill="1" applyBorder="1" applyAlignment="1">
      <alignment horizontal="left" vertical="top" wrapText="1"/>
    </xf>
    <xf numFmtId="0" fontId="10" fillId="5" borderId="73" xfId="3" applyFont="1" applyFill="1" applyBorder="1" applyAlignment="1">
      <alignment horizontal="left" vertical="top" wrapText="1"/>
    </xf>
    <xf numFmtId="0" fontId="10" fillId="5" borderId="72" xfId="3" applyFont="1" applyFill="1" applyBorder="1" applyAlignment="1" applyProtection="1">
      <alignment horizontal="left" vertical="top" wrapText="1"/>
      <protection locked="0"/>
    </xf>
    <xf numFmtId="0" fontId="10" fillId="5" borderId="37" xfId="3" applyFont="1" applyFill="1" applyBorder="1" applyAlignment="1" applyProtection="1">
      <alignment horizontal="left" vertical="top" wrapText="1"/>
      <protection locked="0"/>
    </xf>
    <xf numFmtId="0" fontId="10" fillId="5" borderId="50" xfId="3" applyFont="1" applyFill="1" applyBorder="1" applyAlignment="1" applyProtection="1">
      <alignment horizontal="left" vertical="top" wrapText="1"/>
      <protection locked="0"/>
    </xf>
    <xf numFmtId="0" fontId="10" fillId="5" borderId="69" xfId="3" applyFont="1" applyFill="1" applyBorder="1" applyAlignment="1" applyProtection="1">
      <alignment horizontal="left" vertical="top" wrapText="1"/>
      <protection locked="0"/>
    </xf>
    <xf numFmtId="0" fontId="10" fillId="0" borderId="67"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24" xfId="0" applyFont="1" applyBorder="1" applyAlignment="1">
      <alignment horizontal="center" vertical="center" wrapText="1"/>
    </xf>
    <xf numFmtId="0" fontId="9" fillId="16" borderId="9" xfId="3" applyFont="1" applyFill="1" applyBorder="1" applyAlignment="1">
      <alignment horizontal="left" vertical="top" wrapText="1"/>
    </xf>
    <xf numFmtId="0" fontId="9" fillId="16" borderId="13" xfId="3" applyFont="1" applyFill="1" applyBorder="1" applyAlignment="1">
      <alignment horizontal="left" vertical="top" wrapText="1"/>
    </xf>
    <xf numFmtId="0" fontId="10" fillId="16" borderId="13" xfId="3" applyFont="1" applyFill="1" applyBorder="1" applyAlignment="1">
      <alignment horizontal="left" vertical="top" wrapText="1"/>
    </xf>
    <xf numFmtId="165" fontId="6" fillId="0" borderId="60" xfId="2" applyNumberFormat="1" applyFont="1" applyBorder="1" applyAlignment="1" applyProtection="1">
      <alignment horizontal="center" vertical="top" wrapText="1"/>
      <protection locked="0"/>
    </xf>
    <xf numFmtId="0" fontId="9" fillId="5" borderId="9" xfId="3" applyFont="1" applyFill="1" applyBorder="1" applyAlignment="1">
      <alignment horizontal="left" vertical="top" wrapText="1" indent="2"/>
    </xf>
    <xf numFmtId="0" fontId="9" fillId="5" borderId="10" xfId="3" applyFont="1" applyFill="1" applyBorder="1" applyAlignment="1">
      <alignment horizontal="left" vertical="top" wrapText="1" indent="2"/>
    </xf>
    <xf numFmtId="165" fontId="14" fillId="0" borderId="46" xfId="2" applyNumberFormat="1" applyFont="1" applyBorder="1" applyAlignment="1" applyProtection="1">
      <alignment horizontal="center" vertical="top" wrapText="1"/>
      <protection locked="0"/>
    </xf>
    <xf numFmtId="165" fontId="14" fillId="0" borderId="60" xfId="2" applyNumberFormat="1" applyFont="1" applyBorder="1" applyAlignment="1" applyProtection="1">
      <alignment horizontal="center" vertical="top" wrapText="1"/>
      <protection locked="0"/>
    </xf>
    <xf numFmtId="165" fontId="14" fillId="0" borderId="33" xfId="2" applyNumberFormat="1" applyFont="1" applyBorder="1" applyAlignment="1" applyProtection="1">
      <alignment horizontal="center" vertical="top" wrapText="1"/>
      <protection locked="0"/>
    </xf>
    <xf numFmtId="0" fontId="9" fillId="0" borderId="6" xfId="3" applyFont="1" applyBorder="1" applyAlignment="1">
      <alignment horizontal="center" vertical="top" wrapText="1"/>
    </xf>
    <xf numFmtId="0" fontId="9" fillId="0" borderId="10" xfId="3" applyFont="1" applyBorder="1" applyAlignment="1">
      <alignment horizontal="center" vertical="top" wrapText="1"/>
    </xf>
    <xf numFmtId="0" fontId="10" fillId="16" borderId="16" xfId="3" applyFont="1" applyFill="1" applyBorder="1" applyAlignment="1">
      <alignment horizontal="left" vertical="top" wrapText="1"/>
    </xf>
    <xf numFmtId="0" fontId="10" fillId="0" borderId="18" xfId="3" applyFont="1" applyBorder="1" applyAlignment="1">
      <alignment horizontal="center" vertical="center" wrapText="1"/>
    </xf>
    <xf numFmtId="0" fontId="10" fillId="0" borderId="15" xfId="3" applyFont="1" applyBorder="1" applyAlignment="1">
      <alignment horizontal="center" vertical="center" wrapText="1"/>
    </xf>
    <xf numFmtId="0" fontId="10" fillId="0" borderId="57" xfId="3" applyFont="1" applyBorder="1" applyAlignment="1">
      <alignment horizontal="center" vertical="center" wrapText="1"/>
    </xf>
    <xf numFmtId="0" fontId="10" fillId="0" borderId="56" xfId="3" applyFont="1" applyBorder="1" applyAlignment="1">
      <alignment horizontal="center" vertical="center" wrapText="1"/>
    </xf>
    <xf numFmtId="0" fontId="10" fillId="2" borderId="6" xfId="3" applyFont="1" applyFill="1" applyBorder="1" applyAlignment="1" applyProtection="1">
      <alignment horizontal="center" vertical="top" wrapText="1"/>
      <protection locked="0"/>
    </xf>
    <xf numFmtId="0" fontId="10" fillId="2" borderId="9" xfId="3" applyFont="1" applyFill="1" applyBorder="1" applyAlignment="1" applyProtection="1">
      <alignment horizontal="center" vertical="top" wrapText="1"/>
      <protection locked="0"/>
    </xf>
    <xf numFmtId="0" fontId="10" fillId="2" borderId="13" xfId="3" applyFont="1" applyFill="1" applyBorder="1" applyAlignment="1" applyProtection="1">
      <alignment horizontal="center" vertical="top" wrapText="1"/>
      <protection locked="0"/>
    </xf>
    <xf numFmtId="0" fontId="10" fillId="6" borderId="9" xfId="3" applyFont="1" applyFill="1" applyBorder="1" applyAlignment="1">
      <alignment horizontal="left" vertical="top" wrapText="1"/>
    </xf>
    <xf numFmtId="0" fontId="10" fillId="6" borderId="10" xfId="3" applyFont="1" applyFill="1" applyBorder="1" applyAlignment="1">
      <alignment horizontal="left" vertical="top" wrapText="1"/>
    </xf>
    <xf numFmtId="0" fontId="10" fillId="0" borderId="6" xfId="3" applyFont="1" applyBorder="1" applyAlignment="1">
      <alignment horizontal="center" vertical="top" wrapText="1"/>
    </xf>
    <xf numFmtId="0" fontId="10" fillId="0" borderId="9" xfId="3" applyFont="1" applyBorder="1" applyAlignment="1">
      <alignment horizontal="center" vertical="top" wrapText="1"/>
    </xf>
    <xf numFmtId="0" fontId="10" fillId="0" borderId="10" xfId="3" applyFont="1" applyBorder="1" applyAlignment="1">
      <alignment horizontal="center" vertical="top" wrapText="1"/>
    </xf>
    <xf numFmtId="0" fontId="10" fillId="5" borderId="9" xfId="3" applyFont="1" applyFill="1" applyBorder="1" applyAlignment="1">
      <alignment horizontal="left" vertical="top"/>
    </xf>
    <xf numFmtId="0" fontId="10" fillId="5" borderId="15" xfId="3" applyFont="1" applyFill="1" applyBorder="1" applyAlignment="1">
      <alignment horizontal="left" vertical="top"/>
    </xf>
    <xf numFmtId="0" fontId="10" fillId="5" borderId="16" xfId="3" applyFont="1" applyFill="1" applyBorder="1" applyAlignment="1">
      <alignment horizontal="left" vertical="top"/>
    </xf>
    <xf numFmtId="0" fontId="10" fillId="0" borderId="6" xfId="3" applyFont="1" applyBorder="1" applyAlignment="1" applyProtection="1">
      <alignment horizontal="left" vertical="top" wrapText="1"/>
      <protection locked="0"/>
    </xf>
    <xf numFmtId="0" fontId="10" fillId="0" borderId="9" xfId="3" applyFont="1" applyBorder="1" applyAlignment="1" applyProtection="1">
      <alignment horizontal="left" vertical="top" wrapText="1"/>
      <protection locked="0"/>
    </xf>
    <xf numFmtId="9" fontId="10" fillId="5" borderId="17" xfId="3" applyNumberFormat="1" applyFont="1" applyFill="1" applyBorder="1" applyAlignment="1" applyProtection="1">
      <alignment horizontal="center" vertical="center" wrapText="1"/>
      <protection locked="0"/>
    </xf>
    <xf numFmtId="9" fontId="10" fillId="5" borderId="43" xfId="3" applyNumberFormat="1" applyFont="1" applyFill="1" applyBorder="1" applyAlignment="1" applyProtection="1">
      <alignment horizontal="center" vertical="center" wrapText="1"/>
      <protection locked="0"/>
    </xf>
    <xf numFmtId="9" fontId="10" fillId="5" borderId="22" xfId="3" applyNumberFormat="1" applyFont="1" applyFill="1" applyBorder="1" applyAlignment="1" applyProtection="1">
      <alignment horizontal="center" vertical="center" wrapText="1"/>
      <protection locked="0"/>
    </xf>
    <xf numFmtId="9" fontId="10" fillId="0" borderId="20" xfId="3" applyNumberFormat="1" applyFont="1" applyBorder="1" applyAlignment="1" applyProtection="1">
      <alignment horizontal="center" vertical="center" wrapText="1"/>
      <protection locked="0"/>
    </xf>
    <xf numFmtId="9" fontId="10" fillId="0" borderId="27" xfId="3" applyNumberFormat="1" applyFont="1" applyBorder="1" applyAlignment="1" applyProtection="1">
      <alignment horizontal="center" vertical="center" wrapText="1"/>
      <protection locked="0"/>
    </xf>
    <xf numFmtId="9" fontId="10" fillId="0" borderId="25" xfId="3" applyNumberFormat="1" applyFont="1" applyBorder="1" applyAlignment="1" applyProtection="1">
      <alignment horizontal="center" vertical="center" wrapText="1"/>
      <protection locked="0"/>
    </xf>
    <xf numFmtId="9" fontId="10" fillId="0" borderId="26" xfId="3" applyNumberFormat="1" applyFont="1" applyBorder="1" applyAlignment="1" applyProtection="1">
      <alignment horizontal="center" vertical="center" wrapText="1"/>
      <protection locked="0"/>
    </xf>
    <xf numFmtId="9" fontId="10" fillId="0" borderId="36" xfId="3" applyNumberFormat="1" applyFont="1" applyBorder="1" applyAlignment="1" applyProtection="1">
      <alignment horizontal="center" vertical="center" wrapText="1"/>
      <protection locked="0"/>
    </xf>
    <xf numFmtId="9" fontId="10" fillId="0" borderId="24" xfId="3" applyNumberFormat="1" applyFont="1" applyBorder="1" applyAlignment="1" applyProtection="1">
      <alignment horizontal="center" vertical="center" wrapText="1"/>
      <protection locked="0"/>
    </xf>
    <xf numFmtId="0" fontId="10" fillId="0" borderId="20" xfId="3" applyFont="1" applyBorder="1" applyAlignment="1" applyProtection="1">
      <alignment horizontal="left" vertical="top" wrapText="1"/>
      <protection locked="0"/>
    </xf>
    <xf numFmtId="0" fontId="10" fillId="0" borderId="18" xfId="3" applyFont="1" applyBorder="1" applyAlignment="1" applyProtection="1">
      <alignment horizontal="left" vertical="top" wrapText="1"/>
      <protection locked="0"/>
    </xf>
    <xf numFmtId="0" fontId="10" fillId="5" borderId="8" xfId="3" applyFont="1" applyFill="1" applyBorder="1" applyAlignment="1">
      <alignment horizontal="left" vertical="center" wrapText="1"/>
    </xf>
    <xf numFmtId="0" fontId="10" fillId="5" borderId="14" xfId="3" applyFont="1" applyFill="1" applyBorder="1" applyAlignment="1">
      <alignment horizontal="left" vertical="center" wrapText="1"/>
    </xf>
    <xf numFmtId="0" fontId="10" fillId="5" borderId="16" xfId="3" applyFont="1" applyFill="1" applyBorder="1" applyAlignment="1">
      <alignment horizontal="left" vertical="center" wrapText="1"/>
    </xf>
    <xf numFmtId="0" fontId="10" fillId="5" borderId="6" xfId="3" applyFont="1" applyFill="1" applyBorder="1" applyAlignment="1" applyProtection="1">
      <alignment horizontal="center" vertical="top" wrapText="1"/>
      <protection locked="0"/>
    </xf>
    <xf numFmtId="0" fontId="10" fillId="5" borderId="13" xfId="3" applyFont="1" applyFill="1" applyBorder="1" applyAlignment="1" applyProtection="1">
      <alignment horizontal="center" vertical="top" wrapText="1"/>
      <protection locked="0"/>
    </xf>
    <xf numFmtId="0" fontId="10" fillId="3" borderId="6" xfId="3" applyFont="1" applyFill="1" applyBorder="1" applyAlignment="1" applyProtection="1">
      <alignment horizontal="center" vertical="top" wrapText="1"/>
      <protection locked="0"/>
    </xf>
    <xf numFmtId="0" fontId="10" fillId="3" borderId="13" xfId="3" applyFont="1" applyFill="1" applyBorder="1" applyAlignment="1" applyProtection="1">
      <alignment horizontal="center" vertical="top" wrapText="1"/>
      <protection locked="0"/>
    </xf>
    <xf numFmtId="0" fontId="10" fillId="5" borderId="0" xfId="3" applyFont="1" applyFill="1" applyAlignment="1">
      <alignment horizontal="left" vertical="center" wrapText="1"/>
    </xf>
    <xf numFmtId="0" fontId="10" fillId="3" borderId="9" xfId="3" applyFont="1" applyFill="1" applyBorder="1" applyAlignment="1" applyProtection="1">
      <alignment horizontal="center" vertical="top" wrapText="1"/>
      <protection locked="0"/>
    </xf>
    <xf numFmtId="0" fontId="10" fillId="3" borderId="10" xfId="3" applyFont="1" applyFill="1" applyBorder="1" applyAlignment="1" applyProtection="1">
      <alignment horizontal="center" vertical="top" wrapText="1"/>
      <protection locked="0"/>
    </xf>
    <xf numFmtId="9" fontId="10" fillId="0" borderId="6" xfId="3" applyNumberFormat="1" applyFont="1" applyBorder="1" applyAlignment="1" applyProtection="1">
      <alignment horizontal="center" vertical="top" wrapText="1"/>
      <protection locked="0"/>
    </xf>
    <xf numFmtId="9" fontId="10" fillId="0" borderId="9" xfId="3" applyNumberFormat="1" applyFont="1" applyBorder="1" applyAlignment="1" applyProtection="1">
      <alignment horizontal="center" vertical="top" wrapText="1"/>
      <protection locked="0"/>
    </xf>
    <xf numFmtId="9" fontId="10" fillId="0" borderId="10" xfId="3" applyNumberFormat="1" applyFont="1" applyBorder="1" applyAlignment="1" applyProtection="1">
      <alignment horizontal="center" vertical="top" wrapText="1"/>
      <protection locked="0"/>
    </xf>
    <xf numFmtId="0" fontId="9" fillId="0" borderId="6" xfId="3" applyFont="1" applyBorder="1" applyAlignment="1" applyProtection="1">
      <alignment horizontal="center" vertical="top" wrapText="1"/>
      <protection locked="0"/>
    </xf>
    <xf numFmtId="0" fontId="9" fillId="0" borderId="9" xfId="3" applyFont="1" applyBorder="1" applyAlignment="1" applyProtection="1">
      <alignment horizontal="center" vertical="top" wrapText="1"/>
      <protection locked="0"/>
    </xf>
    <xf numFmtId="0" fontId="9" fillId="0" borderId="10" xfId="3" applyFont="1" applyBorder="1" applyAlignment="1" applyProtection="1">
      <alignment horizontal="center" vertical="top" wrapText="1"/>
      <protection locked="0"/>
    </xf>
    <xf numFmtId="0" fontId="13" fillId="0" borderId="58" xfId="0" applyFont="1" applyBorder="1" applyAlignment="1">
      <alignment horizontal="center" wrapText="1"/>
    </xf>
    <xf numFmtId="0" fontId="9" fillId="5" borderId="12" xfId="3" applyFont="1" applyFill="1" applyBorder="1" applyAlignment="1" applyProtection="1">
      <alignment horizontal="center" vertical="center" wrapText="1"/>
      <protection locked="0"/>
    </xf>
    <xf numFmtId="9" fontId="9" fillId="0" borderId="20" xfId="3" applyNumberFormat="1" applyFont="1" applyBorder="1" applyAlignment="1" applyProtection="1">
      <alignment horizontal="center" vertical="top" wrapText="1"/>
      <protection locked="0"/>
    </xf>
    <xf numFmtId="9" fontId="9" fillId="0" borderId="18" xfId="3" applyNumberFormat="1" applyFont="1" applyBorder="1" applyAlignment="1" applyProtection="1">
      <alignment horizontal="center" vertical="top" wrapText="1"/>
      <protection locked="0"/>
    </xf>
    <xf numFmtId="9" fontId="9" fillId="0" borderId="27" xfId="3" applyNumberFormat="1" applyFont="1" applyBorder="1" applyAlignment="1" applyProtection="1">
      <alignment horizontal="center" vertical="top" wrapText="1"/>
      <protection locked="0"/>
    </xf>
    <xf numFmtId="9" fontId="9" fillId="0" borderId="25" xfId="3" applyNumberFormat="1" applyFont="1" applyBorder="1" applyAlignment="1" applyProtection="1">
      <alignment horizontal="center" vertical="top" wrapText="1"/>
      <protection locked="0"/>
    </xf>
    <xf numFmtId="9" fontId="9" fillId="0" borderId="0" xfId="3" applyNumberFormat="1" applyFont="1" applyAlignment="1" applyProtection="1">
      <alignment horizontal="center" vertical="top" wrapText="1"/>
      <protection locked="0"/>
    </xf>
    <xf numFmtId="9" fontId="9" fillId="0" borderId="26" xfId="3" applyNumberFormat="1" applyFont="1" applyBorder="1" applyAlignment="1" applyProtection="1">
      <alignment horizontal="center" vertical="top" wrapText="1"/>
      <protection locked="0"/>
    </xf>
    <xf numFmtId="9" fontId="9" fillId="0" borderId="36" xfId="3" applyNumberFormat="1" applyFont="1" applyBorder="1" applyAlignment="1" applyProtection="1">
      <alignment horizontal="center" vertical="top" wrapText="1"/>
      <protection locked="0"/>
    </xf>
    <xf numFmtId="9" fontId="9" fillId="0" borderId="15" xfId="3" applyNumberFormat="1" applyFont="1" applyBorder="1" applyAlignment="1" applyProtection="1">
      <alignment horizontal="center" vertical="top" wrapText="1"/>
      <protection locked="0"/>
    </xf>
    <xf numFmtId="9" fontId="9" fillId="0" borderId="24" xfId="3" applyNumberFormat="1" applyFont="1" applyBorder="1" applyAlignment="1" applyProtection="1">
      <alignment horizontal="center" vertical="top" wrapText="1"/>
      <protection locked="0"/>
    </xf>
    <xf numFmtId="9" fontId="10" fillId="0" borderId="6" xfId="3" applyNumberFormat="1" applyFont="1" applyBorder="1" applyAlignment="1" applyProtection="1">
      <alignment horizontal="left" vertical="top" wrapText="1"/>
      <protection locked="0"/>
    </xf>
    <xf numFmtId="9" fontId="10" fillId="0" borderId="9" xfId="3" applyNumberFormat="1" applyFont="1" applyBorder="1" applyAlignment="1" applyProtection="1">
      <alignment horizontal="left" vertical="top" wrapText="1"/>
      <protection locked="0"/>
    </xf>
    <xf numFmtId="9" fontId="10" fillId="0" borderId="10" xfId="3" applyNumberFormat="1" applyFont="1" applyBorder="1" applyAlignment="1" applyProtection="1">
      <alignment horizontal="left" vertical="top" wrapText="1"/>
      <protection locked="0"/>
    </xf>
    <xf numFmtId="9" fontId="10" fillId="0" borderId="13" xfId="3" applyNumberFormat="1" applyFont="1" applyBorder="1" applyAlignment="1" applyProtection="1">
      <alignment horizontal="center" vertical="center" wrapText="1"/>
      <protection locked="0"/>
    </xf>
    <xf numFmtId="9" fontId="10" fillId="0" borderId="6" xfId="3" applyNumberFormat="1" applyFont="1" applyBorder="1" applyAlignment="1">
      <alignment horizontal="center" vertical="top" wrapText="1"/>
    </xf>
    <xf numFmtId="9" fontId="10" fillId="0" borderId="9" xfId="3" applyNumberFormat="1" applyFont="1" applyBorder="1" applyAlignment="1">
      <alignment horizontal="center" vertical="top" wrapText="1"/>
    </xf>
    <xf numFmtId="9" fontId="10" fillId="0" borderId="10" xfId="3" applyNumberFormat="1" applyFont="1" applyBorder="1" applyAlignment="1">
      <alignment horizontal="center" vertical="top" wrapText="1"/>
    </xf>
    <xf numFmtId="9" fontId="10" fillId="0" borderId="6" xfId="3" applyNumberFormat="1" applyFont="1" applyBorder="1" applyAlignment="1">
      <alignment horizontal="left" vertical="top" wrapText="1"/>
    </xf>
    <xf numFmtId="9" fontId="10" fillId="0" borderId="9" xfId="3" applyNumberFormat="1" applyFont="1" applyBorder="1" applyAlignment="1">
      <alignment horizontal="left" vertical="top" wrapText="1"/>
    </xf>
    <xf numFmtId="9" fontId="10" fillId="0" borderId="10" xfId="3" applyNumberFormat="1" applyFont="1" applyBorder="1" applyAlignment="1">
      <alignment horizontal="left" vertical="top" wrapText="1"/>
    </xf>
    <xf numFmtId="9" fontId="10" fillId="0" borderId="20" xfId="3" applyNumberFormat="1" applyFont="1" applyBorder="1" applyAlignment="1" applyProtection="1">
      <alignment horizontal="left" vertical="top" wrapText="1"/>
      <protection locked="0"/>
    </xf>
    <xf numFmtId="9" fontId="10" fillId="0" borderId="18" xfId="3" applyNumberFormat="1" applyFont="1" applyBorder="1" applyAlignment="1" applyProtection="1">
      <alignment horizontal="left" vertical="top" wrapText="1"/>
      <protection locked="0"/>
    </xf>
    <xf numFmtId="9" fontId="10" fillId="0" borderId="45" xfId="3" applyNumberFormat="1" applyFont="1" applyBorder="1" applyAlignment="1" applyProtection="1">
      <alignment horizontal="left" vertical="top" wrapText="1"/>
      <protection locked="0"/>
    </xf>
    <xf numFmtId="9" fontId="10" fillId="14" borderId="6" xfId="3" applyNumberFormat="1" applyFont="1" applyFill="1" applyBorder="1" applyAlignment="1">
      <alignment horizontal="center" vertical="center" wrapText="1"/>
    </xf>
    <xf numFmtId="9" fontId="10" fillId="14" borderId="9" xfId="3" applyNumberFormat="1" applyFont="1" applyFill="1" applyBorder="1" applyAlignment="1">
      <alignment horizontal="center" vertical="center" wrapText="1"/>
    </xf>
    <xf numFmtId="9" fontId="10" fillId="14" borderId="10" xfId="3" applyNumberFormat="1" applyFont="1" applyFill="1" applyBorder="1" applyAlignment="1">
      <alignment horizontal="center" vertical="center" wrapText="1"/>
    </xf>
    <xf numFmtId="0" fontId="10" fillId="15" borderId="6" xfId="3" applyFont="1" applyFill="1" applyBorder="1" applyAlignment="1">
      <alignment horizontal="center" vertical="center" wrapText="1"/>
    </xf>
    <xf numFmtId="0" fontId="10" fillId="15" borderId="9" xfId="3" applyFont="1" applyFill="1" applyBorder="1" applyAlignment="1">
      <alignment horizontal="center" vertical="center" wrapText="1"/>
    </xf>
    <xf numFmtId="0" fontId="10" fillId="15" borderId="13" xfId="3" applyFont="1" applyFill="1" applyBorder="1" applyAlignment="1">
      <alignment horizontal="center" vertical="center" wrapText="1"/>
    </xf>
    <xf numFmtId="9" fontId="9" fillId="0" borderId="6" xfId="3" applyNumberFormat="1" applyFont="1" applyBorder="1" applyAlignment="1" applyProtection="1">
      <alignment horizontal="center" vertical="center" wrapText="1"/>
      <protection locked="0"/>
    </xf>
    <xf numFmtId="9" fontId="9" fillId="0" borderId="10" xfId="3" applyNumberFormat="1" applyFont="1" applyBorder="1" applyAlignment="1" applyProtection="1">
      <alignment horizontal="center" vertical="center" wrapText="1"/>
      <protection locked="0"/>
    </xf>
    <xf numFmtId="9" fontId="9" fillId="0" borderId="9" xfId="3" applyNumberFormat="1" applyFont="1" applyBorder="1" applyAlignment="1" applyProtection="1">
      <alignment horizontal="center" vertical="center" wrapText="1"/>
      <protection locked="0"/>
    </xf>
    <xf numFmtId="9" fontId="9" fillId="0" borderId="9" xfId="3" applyNumberFormat="1" applyFont="1" applyBorder="1" applyAlignment="1" applyProtection="1">
      <alignment horizontal="center" vertical="top" wrapText="1"/>
      <protection locked="0"/>
    </xf>
    <xf numFmtId="9" fontId="9" fillId="0" borderId="13" xfId="3" applyNumberFormat="1" applyFont="1" applyBorder="1" applyAlignment="1" applyProtection="1">
      <alignment horizontal="center" vertical="top" wrapText="1"/>
      <protection locked="0"/>
    </xf>
    <xf numFmtId="0" fontId="10" fillId="0" borderId="27" xfId="0" applyFont="1" applyBorder="1" applyAlignment="1">
      <alignment horizontal="center" vertical="center" wrapText="1"/>
    </xf>
    <xf numFmtId="9" fontId="9" fillId="0" borderId="6" xfId="3" applyNumberFormat="1" applyFont="1" applyBorder="1" applyAlignment="1" applyProtection="1">
      <alignment horizontal="center" vertical="top" wrapText="1"/>
      <protection locked="0"/>
    </xf>
    <xf numFmtId="9" fontId="10" fillId="0" borderId="18" xfId="3" applyNumberFormat="1" applyFont="1" applyBorder="1" applyAlignment="1" applyProtection="1">
      <alignment horizontal="center" vertical="center" wrapText="1"/>
      <protection locked="0"/>
    </xf>
    <xf numFmtId="9" fontId="10" fillId="0" borderId="15" xfId="3" applyNumberFormat="1" applyFont="1" applyBorder="1" applyAlignment="1" applyProtection="1">
      <alignment horizontal="center" vertical="center" wrapText="1"/>
      <protection locked="0"/>
    </xf>
    <xf numFmtId="0" fontId="9" fillId="12" borderId="35" xfId="3" applyFont="1" applyFill="1" applyBorder="1" applyAlignment="1">
      <alignment horizontal="left" vertical="center" wrapText="1" indent="5"/>
    </xf>
    <xf numFmtId="0" fontId="9" fillId="12" borderId="37" xfId="3" applyFont="1" applyFill="1" applyBorder="1" applyAlignment="1">
      <alignment horizontal="left" vertical="center" wrapText="1" indent="5"/>
    </xf>
    <xf numFmtId="0" fontId="9" fillId="12" borderId="15" xfId="3" applyFont="1" applyFill="1" applyBorder="1" applyAlignment="1">
      <alignment horizontal="left" vertical="center" wrapText="1" indent="5"/>
    </xf>
    <xf numFmtId="0" fontId="9" fillId="12" borderId="69" xfId="3" applyFont="1" applyFill="1" applyBorder="1" applyAlignment="1">
      <alignment horizontal="left" vertical="center" wrapText="1" indent="5"/>
    </xf>
    <xf numFmtId="0" fontId="9" fillId="5" borderId="15" xfId="3" applyFont="1" applyFill="1" applyBorder="1" applyAlignment="1">
      <alignment horizontal="center" vertical="center" wrapText="1"/>
    </xf>
    <xf numFmtId="0" fontId="9" fillId="5" borderId="16" xfId="3" applyFont="1" applyFill="1" applyBorder="1" applyAlignment="1">
      <alignment horizontal="center" vertical="center" wrapText="1"/>
    </xf>
    <xf numFmtId="9" fontId="9" fillId="5" borderId="6" xfId="3" applyNumberFormat="1" applyFont="1" applyFill="1" applyBorder="1" applyAlignment="1">
      <alignment horizontal="left" vertical="top" wrapText="1"/>
    </xf>
    <xf numFmtId="9" fontId="9" fillId="5" borderId="9" xfId="3" applyNumberFormat="1" applyFont="1" applyFill="1" applyBorder="1" applyAlignment="1">
      <alignment horizontal="left" vertical="top" wrapText="1"/>
    </xf>
    <xf numFmtId="9" fontId="9" fillId="5" borderId="10" xfId="3" applyNumberFormat="1" applyFont="1" applyFill="1" applyBorder="1" applyAlignment="1">
      <alignment horizontal="left" vertical="top" wrapText="1"/>
    </xf>
    <xf numFmtId="9" fontId="9" fillId="5" borderId="6" xfId="3" applyNumberFormat="1" applyFont="1" applyFill="1" applyBorder="1" applyAlignment="1">
      <alignment horizontal="center" vertical="center" wrapText="1"/>
    </xf>
    <xf numFmtId="9" fontId="9" fillId="5" borderId="13" xfId="3" applyNumberFormat="1" applyFont="1" applyFill="1" applyBorder="1" applyAlignment="1">
      <alignment horizontal="center" vertical="center" wrapText="1"/>
    </xf>
    <xf numFmtId="0" fontId="9" fillId="5" borderId="19" xfId="3" applyFont="1" applyFill="1" applyBorder="1" applyAlignment="1">
      <alignment horizontal="left" vertical="top" wrapText="1"/>
    </xf>
    <xf numFmtId="0" fontId="9" fillId="5" borderId="62" xfId="3" applyFont="1" applyFill="1" applyBorder="1" applyAlignment="1">
      <alignment horizontal="left" vertical="top" wrapText="1"/>
    </xf>
    <xf numFmtId="0" fontId="9" fillId="0" borderId="61" xfId="3" applyFont="1" applyBorder="1" applyAlignment="1" applyProtection="1">
      <alignment horizontal="center" vertical="center" wrapText="1"/>
      <protection locked="0"/>
    </xf>
    <xf numFmtId="0" fontId="9" fillId="0" borderId="19" xfId="3" applyFont="1" applyBorder="1" applyAlignment="1" applyProtection="1">
      <alignment horizontal="center" vertical="center" wrapText="1"/>
      <protection locked="0"/>
    </xf>
    <xf numFmtId="0" fontId="9" fillId="0" borderId="19" xfId="3" applyFont="1" applyBorder="1" applyAlignment="1" applyProtection="1">
      <alignment horizontal="center" vertical="top" wrapText="1"/>
      <protection locked="0"/>
    </xf>
    <xf numFmtId="0" fontId="9" fillId="0" borderId="28" xfId="3" applyFont="1" applyBorder="1" applyAlignment="1" applyProtection="1">
      <alignment horizontal="center" vertical="top" wrapText="1"/>
      <protection locked="0"/>
    </xf>
    <xf numFmtId="9" fontId="10" fillId="0" borderId="20" xfId="3" applyNumberFormat="1" applyFont="1" applyBorder="1" applyAlignment="1" applyProtection="1">
      <alignment horizontal="center" vertical="top" wrapText="1"/>
      <protection locked="0"/>
    </xf>
    <xf numFmtId="9" fontId="10" fillId="0" borderId="18" xfId="3" applyNumberFormat="1" applyFont="1" applyBorder="1" applyAlignment="1" applyProtection="1">
      <alignment horizontal="center" vertical="top" wrapText="1"/>
      <protection locked="0"/>
    </xf>
    <xf numFmtId="9" fontId="10" fillId="0" borderId="27" xfId="3" applyNumberFormat="1" applyFont="1" applyBorder="1" applyAlignment="1" applyProtection="1">
      <alignment horizontal="center" vertical="top" wrapText="1"/>
      <protection locked="0"/>
    </xf>
    <xf numFmtId="9" fontId="10" fillId="0" borderId="25" xfId="3" applyNumberFormat="1" applyFont="1" applyBorder="1" applyAlignment="1" applyProtection="1">
      <alignment horizontal="center" vertical="top" wrapText="1"/>
      <protection locked="0"/>
    </xf>
    <xf numFmtId="9" fontId="10" fillId="0" borderId="0" xfId="3" applyNumberFormat="1" applyFont="1" applyAlignment="1" applyProtection="1">
      <alignment horizontal="center" vertical="top" wrapText="1"/>
      <protection locked="0"/>
    </xf>
    <xf numFmtId="9" fontId="10" fillId="0" borderId="26" xfId="3" applyNumberFormat="1" applyFont="1" applyBorder="1" applyAlignment="1" applyProtection="1">
      <alignment horizontal="center" vertical="top" wrapText="1"/>
      <protection locked="0"/>
    </xf>
    <xf numFmtId="9" fontId="10" fillId="0" borderId="36" xfId="3" applyNumberFormat="1" applyFont="1" applyBorder="1" applyAlignment="1" applyProtection="1">
      <alignment horizontal="center" vertical="top" wrapText="1"/>
      <protection locked="0"/>
    </xf>
    <xf numFmtId="9" fontId="10" fillId="0" borderId="15" xfId="3" applyNumberFormat="1" applyFont="1" applyBorder="1" applyAlignment="1" applyProtection="1">
      <alignment horizontal="center" vertical="top" wrapText="1"/>
      <protection locked="0"/>
    </xf>
    <xf numFmtId="9" fontId="10" fillId="0" borderId="24" xfId="3" applyNumberFormat="1" applyFont="1" applyBorder="1" applyAlignment="1" applyProtection="1">
      <alignment horizontal="center" vertical="top" wrapText="1"/>
      <protection locked="0"/>
    </xf>
    <xf numFmtId="0" fontId="10" fillId="0" borderId="20" xfId="3" applyFont="1" applyBorder="1" applyAlignment="1">
      <alignment horizontal="center" vertical="top" wrapText="1"/>
    </xf>
    <xf numFmtId="0" fontId="10" fillId="0" borderId="18" xfId="3" applyFont="1" applyBorder="1" applyAlignment="1">
      <alignment horizontal="center" vertical="top" wrapText="1"/>
    </xf>
    <xf numFmtId="0" fontId="10" fillId="0" borderId="27" xfId="3" applyFont="1" applyBorder="1" applyAlignment="1">
      <alignment horizontal="center" vertical="top" wrapText="1"/>
    </xf>
    <xf numFmtId="0" fontId="10" fillId="0" borderId="25" xfId="3" applyFont="1" applyBorder="1" applyAlignment="1">
      <alignment horizontal="center" vertical="top" wrapText="1"/>
    </xf>
    <xf numFmtId="0" fontId="10" fillId="0" borderId="0" xfId="3" applyFont="1" applyAlignment="1">
      <alignment horizontal="center" vertical="top" wrapText="1"/>
    </xf>
    <xf numFmtId="0" fontId="10" fillId="0" borderId="26" xfId="3" applyFont="1" applyBorder="1" applyAlignment="1">
      <alignment horizontal="center" vertical="top" wrapText="1"/>
    </xf>
    <xf numFmtId="0" fontId="10" fillId="0" borderId="36" xfId="3" applyFont="1" applyBorder="1" applyAlignment="1">
      <alignment horizontal="center" vertical="top" wrapText="1"/>
    </xf>
    <xf numFmtId="0" fontId="10" fillId="0" borderId="15" xfId="3" applyFont="1" applyBorder="1" applyAlignment="1">
      <alignment horizontal="center" vertical="top" wrapText="1"/>
    </xf>
    <xf numFmtId="0" fontId="10" fillId="0" borderId="24" xfId="3" applyFont="1" applyBorder="1" applyAlignment="1">
      <alignment horizontal="center" vertical="top" wrapText="1"/>
    </xf>
    <xf numFmtId="0" fontId="10" fillId="12" borderId="11" xfId="3" applyFont="1" applyFill="1" applyBorder="1" applyAlignment="1">
      <alignment horizontal="left" vertical="top" wrapText="1" indent="140"/>
    </xf>
    <xf numFmtId="0" fontId="10" fillId="12" borderId="9" xfId="3" applyFont="1" applyFill="1" applyBorder="1" applyAlignment="1">
      <alignment horizontal="left" vertical="top" wrapText="1" indent="140"/>
    </xf>
    <xf numFmtId="0" fontId="10" fillId="12" borderId="13" xfId="3" applyFont="1" applyFill="1" applyBorder="1" applyAlignment="1">
      <alignment horizontal="left" vertical="top" wrapText="1" indent="140"/>
    </xf>
    <xf numFmtId="0" fontId="10" fillId="5" borderId="12" xfId="3" applyFont="1" applyFill="1" applyBorder="1" applyAlignment="1" applyProtection="1">
      <alignment horizontal="center" vertical="center" wrapText="1"/>
      <protection locked="0"/>
    </xf>
    <xf numFmtId="0" fontId="10" fillId="5" borderId="38" xfId="3" applyFont="1" applyFill="1" applyBorder="1" applyAlignment="1" applyProtection="1">
      <alignment horizontal="center" vertical="center" wrapText="1"/>
      <protection locked="0"/>
    </xf>
    <xf numFmtId="0" fontId="10" fillId="0" borderId="0" xfId="3" applyFont="1" applyAlignment="1" applyProtection="1">
      <alignment horizontal="center" vertical="top" wrapText="1"/>
      <protection locked="0"/>
    </xf>
    <xf numFmtId="0" fontId="10" fillId="0" borderId="26" xfId="3" applyFont="1" applyBorder="1" applyAlignment="1" applyProtection="1">
      <alignment horizontal="center" vertical="top" wrapText="1"/>
      <protection locked="0"/>
    </xf>
    <xf numFmtId="0" fontId="13" fillId="5" borderId="57" xfId="0" applyFont="1" applyFill="1" applyBorder="1" applyAlignment="1">
      <alignment horizontal="center" vertical="center" wrapText="1"/>
    </xf>
    <xf numFmtId="0" fontId="13" fillId="5" borderId="58" xfId="0" applyFont="1" applyFill="1" applyBorder="1" applyAlignment="1">
      <alignment horizontal="center" vertical="center" wrapText="1"/>
    </xf>
    <xf numFmtId="0" fontId="13" fillId="5" borderId="56" xfId="0" applyFont="1" applyFill="1" applyBorder="1" applyAlignment="1">
      <alignment horizontal="center" vertical="center" wrapText="1"/>
    </xf>
    <xf numFmtId="0" fontId="10" fillId="0" borderId="18" xfId="3" applyFont="1" applyBorder="1" applyAlignment="1" applyProtection="1">
      <alignment horizontal="center" vertical="center" wrapText="1"/>
      <protection locked="0"/>
    </xf>
    <xf numFmtId="0" fontId="10" fillId="0" borderId="27" xfId="3" applyFont="1" applyBorder="1" applyAlignment="1" applyProtection="1">
      <alignment horizontal="center" vertical="center" wrapText="1"/>
      <protection locked="0"/>
    </xf>
    <xf numFmtId="0" fontId="10" fillId="0" borderId="15" xfId="3" applyFont="1" applyBorder="1" applyAlignment="1" applyProtection="1">
      <alignment horizontal="center" vertical="center" wrapText="1"/>
      <protection locked="0"/>
    </xf>
    <xf numFmtId="0" fontId="10" fillId="0" borderId="24" xfId="3" applyFont="1" applyBorder="1" applyAlignment="1" applyProtection="1">
      <alignment horizontal="center" vertical="center" wrapText="1"/>
      <protection locked="0"/>
    </xf>
    <xf numFmtId="0" fontId="10" fillId="5" borderId="8" xfId="3" applyFont="1" applyFill="1" applyBorder="1" applyAlignment="1">
      <alignment horizontal="left" vertical="top" wrapText="1"/>
    </xf>
    <xf numFmtId="0" fontId="9" fillId="5" borderId="37" xfId="3" applyFont="1" applyFill="1" applyBorder="1" applyAlignment="1">
      <alignment horizontal="left" vertical="top" wrapText="1"/>
    </xf>
    <xf numFmtId="0" fontId="10" fillId="5" borderId="72" xfId="3" applyFont="1" applyFill="1" applyBorder="1" applyAlignment="1">
      <alignment horizontal="center" vertical="center" wrapText="1"/>
    </xf>
    <xf numFmtId="0" fontId="10" fillId="5" borderId="50" xfId="3" applyFont="1" applyFill="1" applyBorder="1" applyAlignment="1">
      <alignment horizontal="center" vertical="center" wrapText="1"/>
    </xf>
    <xf numFmtId="0" fontId="10" fillId="0" borderId="72" xfId="3" applyFont="1" applyBorder="1" applyAlignment="1">
      <alignment horizontal="center" vertical="top" wrapText="1"/>
    </xf>
    <xf numFmtId="0" fontId="10" fillId="0" borderId="37" xfId="3" applyFont="1" applyBorder="1" applyAlignment="1">
      <alignment horizontal="center" vertical="top" wrapText="1"/>
    </xf>
    <xf numFmtId="0" fontId="10" fillId="0" borderId="69" xfId="3" applyFont="1" applyBorder="1" applyAlignment="1">
      <alignment horizontal="center" vertical="top" wrapText="1"/>
    </xf>
    <xf numFmtId="0" fontId="10" fillId="6" borderId="9" xfId="3" applyFont="1" applyFill="1" applyBorder="1" applyAlignment="1">
      <alignment horizontal="left" vertical="top" wrapText="1" indent="3"/>
    </xf>
    <xf numFmtId="0" fontId="10" fillId="0" borderId="12" xfId="3" applyFont="1" applyBorder="1" applyAlignment="1">
      <alignment horizontal="center" vertical="top" wrapText="1"/>
    </xf>
    <xf numFmtId="9" fontId="10" fillId="0" borderId="10" xfId="3" applyNumberFormat="1" applyFont="1" applyBorder="1" applyAlignment="1" applyProtection="1">
      <alignment horizontal="center" vertical="center" wrapText="1"/>
      <protection locked="0"/>
    </xf>
    <xf numFmtId="0" fontId="13" fillId="5" borderId="70" xfId="0" applyFont="1" applyFill="1" applyBorder="1" applyAlignment="1">
      <alignment horizontal="center" vertical="center" wrapText="1"/>
    </xf>
    <xf numFmtId="0" fontId="10" fillId="6" borderId="13" xfId="3" applyFont="1" applyFill="1" applyBorder="1" applyAlignment="1">
      <alignment horizontal="left" vertical="top" wrapText="1"/>
    </xf>
    <xf numFmtId="0" fontId="10" fillId="6" borderId="6" xfId="3" applyFont="1" applyFill="1" applyBorder="1" applyAlignment="1">
      <alignment horizontal="center" vertical="center" wrapText="1"/>
    </xf>
    <xf numFmtId="0" fontId="10" fillId="6" borderId="10" xfId="3" applyFont="1" applyFill="1" applyBorder="1" applyAlignment="1">
      <alignment horizontal="center" vertical="center" wrapText="1"/>
    </xf>
    <xf numFmtId="0" fontId="10" fillId="6" borderId="9" xfId="3" applyFont="1" applyFill="1" applyBorder="1" applyAlignment="1">
      <alignment horizontal="center" vertical="center" wrapText="1"/>
    </xf>
    <xf numFmtId="0" fontId="10" fillId="6" borderId="13" xfId="3" applyFont="1" applyFill="1" applyBorder="1" applyAlignment="1">
      <alignment horizontal="center" vertical="center" wrapText="1"/>
    </xf>
    <xf numFmtId="9" fontId="10" fillId="0" borderId="61" xfId="3" applyNumberFormat="1" applyFont="1" applyBorder="1" applyAlignment="1" applyProtection="1">
      <alignment horizontal="center" vertical="center" wrapText="1"/>
      <protection locked="0"/>
    </xf>
    <xf numFmtId="0" fontId="0" fillId="0" borderId="19" xfId="0" applyBorder="1" applyAlignment="1">
      <alignment horizontal="center" vertical="center" wrapText="1"/>
    </xf>
    <xf numFmtId="0" fontId="0" fillId="0" borderId="62" xfId="0" applyBorder="1" applyAlignment="1">
      <alignment horizontal="center" vertical="center" wrapText="1"/>
    </xf>
    <xf numFmtId="0" fontId="10" fillId="0" borderId="6" xfId="5" applyNumberFormat="1" applyFont="1" applyBorder="1" applyAlignment="1" applyProtection="1">
      <alignment horizontal="center" vertical="center" wrapText="1"/>
      <protection locked="0"/>
    </xf>
    <xf numFmtId="0" fontId="10" fillId="0" borderId="10" xfId="5" applyNumberFormat="1" applyFont="1" applyBorder="1" applyAlignment="1" applyProtection="1">
      <alignment horizontal="center" vertical="center" wrapText="1"/>
      <protection locked="0"/>
    </xf>
    <xf numFmtId="1" fontId="10" fillId="0" borderId="6" xfId="3" applyNumberFormat="1" applyFont="1" applyBorder="1" applyAlignment="1" applyProtection="1">
      <alignment horizontal="center" vertical="center" wrapText="1"/>
      <protection locked="0"/>
    </xf>
    <xf numFmtId="1" fontId="10" fillId="0" borderId="9" xfId="3" applyNumberFormat="1" applyFont="1" applyBorder="1" applyAlignment="1" applyProtection="1">
      <alignment horizontal="center" vertical="center" wrapText="1"/>
      <protection locked="0"/>
    </xf>
    <xf numFmtId="1" fontId="10" fillId="0" borderId="13" xfId="3" applyNumberFormat="1" applyFont="1" applyBorder="1" applyAlignment="1" applyProtection="1">
      <alignment horizontal="center" vertical="center" wrapText="1"/>
      <protection locked="0"/>
    </xf>
    <xf numFmtId="0" fontId="10" fillId="6" borderId="15" xfId="3" applyFont="1" applyFill="1" applyBorder="1" applyAlignment="1">
      <alignment horizontal="left" vertical="top" wrapText="1"/>
    </xf>
    <xf numFmtId="0" fontId="13" fillId="0" borderId="55" xfId="0" applyFont="1" applyBorder="1" applyAlignment="1">
      <alignment horizontal="center" vertical="center" wrapText="1"/>
    </xf>
    <xf numFmtId="0" fontId="10" fillId="6" borderId="8" xfId="3" applyFont="1" applyFill="1" applyBorder="1" applyAlignment="1">
      <alignment horizontal="center" vertical="center" wrapText="1"/>
    </xf>
    <xf numFmtId="0" fontId="10" fillId="6" borderId="18" xfId="3" applyFont="1" applyFill="1" applyBorder="1" applyAlignment="1">
      <alignment horizontal="center" vertical="center" wrapText="1"/>
    </xf>
    <xf numFmtId="0" fontId="10" fillId="6" borderId="45" xfId="3" applyFont="1" applyFill="1" applyBorder="1" applyAlignment="1">
      <alignment horizontal="center" vertical="center" wrapText="1"/>
    </xf>
    <xf numFmtId="0" fontId="10" fillId="6" borderId="14" xfId="3" applyFont="1" applyFill="1" applyBorder="1" applyAlignment="1">
      <alignment horizontal="center" vertical="center" wrapText="1"/>
    </xf>
    <xf numFmtId="0" fontId="10" fillId="6" borderId="15" xfId="3" applyFont="1" applyFill="1" applyBorder="1" applyAlignment="1">
      <alignment horizontal="center" vertical="center" wrapText="1"/>
    </xf>
    <xf numFmtId="0" fontId="10" fillId="6" borderId="16" xfId="3" applyFont="1" applyFill="1" applyBorder="1" applyAlignment="1">
      <alignment horizontal="center" vertical="center" wrapText="1"/>
    </xf>
    <xf numFmtId="0" fontId="10" fillId="6" borderId="12" xfId="3" applyFont="1" applyFill="1" applyBorder="1" applyAlignment="1">
      <alignment horizontal="center" vertical="center" wrapText="1"/>
    </xf>
    <xf numFmtId="0" fontId="10" fillId="12" borderId="6" xfId="3" applyFont="1" applyFill="1" applyBorder="1" applyAlignment="1">
      <alignment horizontal="left" vertical="center" wrapText="1" indent="5"/>
    </xf>
    <xf numFmtId="0" fontId="10" fillId="12" borderId="9" xfId="3" applyFont="1" applyFill="1" applyBorder="1" applyAlignment="1">
      <alignment horizontal="left" vertical="center" wrapText="1" indent="5"/>
    </xf>
    <xf numFmtId="0" fontId="10" fillId="12" borderId="13" xfId="3" applyFont="1" applyFill="1" applyBorder="1" applyAlignment="1">
      <alignment horizontal="left" vertical="center" wrapText="1" indent="5"/>
    </xf>
    <xf numFmtId="1" fontId="10" fillId="5" borderId="6" xfId="3" applyNumberFormat="1" applyFont="1" applyFill="1" applyBorder="1" applyAlignment="1">
      <alignment horizontal="right" vertical="center" wrapText="1"/>
    </xf>
    <xf numFmtId="1" fontId="10" fillId="5" borderId="9" xfId="3" applyNumberFormat="1" applyFont="1" applyFill="1" applyBorder="1" applyAlignment="1">
      <alignment horizontal="right" vertical="center" wrapText="1"/>
    </xf>
    <xf numFmtId="0" fontId="10" fillId="5" borderId="8" xfId="3" applyFont="1" applyFill="1" applyBorder="1" applyAlignment="1">
      <alignment horizontal="center" vertical="center" wrapText="1"/>
    </xf>
    <xf numFmtId="0" fontId="10" fillId="5" borderId="18" xfId="3" applyFont="1" applyFill="1" applyBorder="1" applyAlignment="1">
      <alignment horizontal="center" vertical="center" wrapText="1"/>
    </xf>
    <xf numFmtId="0" fontId="10" fillId="5" borderId="45" xfId="3" applyFont="1" applyFill="1" applyBorder="1" applyAlignment="1">
      <alignment horizontal="center" vertical="center" wrapText="1"/>
    </xf>
    <xf numFmtId="0" fontId="10" fillId="5" borderId="29" xfId="3" applyFont="1" applyFill="1" applyBorder="1" applyAlignment="1">
      <alignment horizontal="center" vertical="center" wrapText="1"/>
    </xf>
    <xf numFmtId="0" fontId="10" fillId="5" borderId="0" xfId="3" applyFont="1" applyFill="1" applyAlignment="1">
      <alignment horizontal="center" vertical="center" wrapText="1"/>
    </xf>
    <xf numFmtId="0" fontId="10" fillId="5" borderId="49" xfId="3" applyFont="1" applyFill="1" applyBorder="1" applyAlignment="1">
      <alignment horizontal="center" vertical="center" wrapText="1"/>
    </xf>
    <xf numFmtId="0" fontId="10" fillId="5" borderId="30" xfId="3" applyFont="1" applyFill="1" applyBorder="1" applyAlignment="1">
      <alignment horizontal="center" vertical="center" wrapText="1"/>
    </xf>
    <xf numFmtId="0" fontId="10" fillId="5" borderId="3" xfId="3" applyFont="1" applyFill="1" applyBorder="1" applyAlignment="1">
      <alignment horizontal="center" vertical="center" wrapText="1"/>
    </xf>
    <xf numFmtId="0" fontId="10" fillId="5" borderId="48" xfId="3" applyFont="1" applyFill="1" applyBorder="1" applyAlignment="1">
      <alignment horizontal="center" vertical="center" wrapText="1"/>
    </xf>
    <xf numFmtId="1" fontId="10" fillId="5" borderId="6" xfId="3" applyNumberFormat="1" applyFont="1" applyFill="1" applyBorder="1" applyAlignment="1">
      <alignment horizontal="center" vertical="top" wrapText="1"/>
    </xf>
    <xf numFmtId="1" fontId="10" fillId="5" borderId="9" xfId="3" applyNumberFormat="1" applyFont="1" applyFill="1" applyBorder="1" applyAlignment="1">
      <alignment horizontal="center" vertical="top" wrapText="1"/>
    </xf>
    <xf numFmtId="1" fontId="10" fillId="5" borderId="10" xfId="3" applyNumberFormat="1" applyFont="1" applyFill="1" applyBorder="1" applyAlignment="1">
      <alignment horizontal="center" vertical="top" wrapText="1"/>
    </xf>
    <xf numFmtId="1" fontId="31" fillId="5" borderId="6" xfId="3" applyNumberFormat="1" applyFont="1" applyFill="1" applyBorder="1" applyAlignment="1">
      <alignment horizontal="center" vertical="top" wrapText="1"/>
    </xf>
    <xf numFmtId="1" fontId="31" fillId="5" borderId="9" xfId="3" applyNumberFormat="1" applyFont="1" applyFill="1" applyBorder="1" applyAlignment="1">
      <alignment horizontal="center" vertical="top" wrapText="1"/>
    </xf>
    <xf numFmtId="1" fontId="31" fillId="5" borderId="13" xfId="3" applyNumberFormat="1" applyFont="1" applyFill="1" applyBorder="1" applyAlignment="1">
      <alignment horizontal="center" vertical="top" wrapText="1"/>
    </xf>
    <xf numFmtId="1" fontId="31" fillId="3" borderId="6" xfId="3" applyNumberFormat="1" applyFont="1" applyFill="1" applyBorder="1" applyAlignment="1">
      <alignment horizontal="center" vertical="top" wrapText="1"/>
    </xf>
    <xf numFmtId="1" fontId="31" fillId="3" borderId="10" xfId="3" applyNumberFormat="1" applyFont="1" applyFill="1" applyBorder="1" applyAlignment="1">
      <alignment horizontal="center" vertical="top" wrapText="1"/>
    </xf>
    <xf numFmtId="0" fontId="13" fillId="5" borderId="11" xfId="0" applyFont="1" applyFill="1" applyBorder="1" applyAlignment="1">
      <alignment horizontal="center" wrapText="1"/>
    </xf>
    <xf numFmtId="0" fontId="13" fillId="5" borderId="13" xfId="0" applyFont="1" applyFill="1" applyBorder="1" applyAlignment="1">
      <alignment horizontal="center" wrapText="1"/>
    </xf>
    <xf numFmtId="9" fontId="9" fillId="5" borderId="18" xfId="6" applyFont="1" applyFill="1" applyBorder="1" applyAlignment="1">
      <alignment horizontal="left" vertical="top" wrapText="1"/>
    </xf>
    <xf numFmtId="9" fontId="9" fillId="5" borderId="45" xfId="6" applyFont="1" applyFill="1" applyBorder="1" applyAlignment="1">
      <alignment horizontal="left" vertical="top" wrapText="1"/>
    </xf>
    <xf numFmtId="1" fontId="10" fillId="0" borderId="20" xfId="3" applyNumberFormat="1" applyFont="1" applyBorder="1" applyAlignment="1" applyProtection="1">
      <alignment horizontal="left" vertical="top" wrapText="1"/>
      <protection locked="0"/>
    </xf>
    <xf numFmtId="1" fontId="10" fillId="0" borderId="18" xfId="3" applyNumberFormat="1" applyFont="1" applyBorder="1" applyAlignment="1" applyProtection="1">
      <alignment horizontal="left" vertical="top" wrapText="1"/>
      <protection locked="0"/>
    </xf>
    <xf numFmtId="167" fontId="10" fillId="0" borderId="6" xfId="5" applyNumberFormat="1" applyFont="1" applyBorder="1" applyAlignment="1" applyProtection="1">
      <alignment horizontal="center" vertical="center" wrapText="1"/>
      <protection locked="0"/>
    </xf>
    <xf numFmtId="167" fontId="10" fillId="0" borderId="10" xfId="5" applyNumberFormat="1" applyFont="1" applyBorder="1" applyAlignment="1" applyProtection="1">
      <alignment horizontal="center" vertical="center" wrapText="1"/>
      <protection locked="0"/>
    </xf>
    <xf numFmtId="9" fontId="9" fillId="5" borderId="9" xfId="6" applyFont="1" applyFill="1" applyBorder="1" applyAlignment="1">
      <alignment horizontal="left" vertical="top" wrapText="1"/>
    </xf>
    <xf numFmtId="9" fontId="9" fillId="5" borderId="10" xfId="6" applyFont="1" applyFill="1" applyBorder="1" applyAlignment="1">
      <alignment horizontal="left" vertical="top" wrapText="1"/>
    </xf>
    <xf numFmtId="9" fontId="34" fillId="13" borderId="6" xfId="6" applyFont="1" applyFill="1" applyBorder="1" applyAlignment="1" applyProtection="1">
      <alignment horizontal="center" vertical="center" wrapText="1"/>
      <protection locked="0"/>
    </xf>
    <xf numFmtId="9" fontId="34" fillId="13" borderId="9" xfId="6" applyFont="1" applyFill="1" applyBorder="1" applyAlignment="1" applyProtection="1">
      <alignment horizontal="center" vertical="center" wrapText="1"/>
      <protection locked="0"/>
    </xf>
    <xf numFmtId="9" fontId="34" fillId="13" borderId="10" xfId="6" applyFont="1" applyFill="1" applyBorder="1" applyAlignment="1" applyProtection="1">
      <alignment horizontal="center" vertical="center" wrapText="1"/>
      <protection locked="0"/>
    </xf>
    <xf numFmtId="1" fontId="10" fillId="0" borderId="6" xfId="3" applyNumberFormat="1" applyFont="1" applyBorder="1" applyAlignment="1" applyProtection="1">
      <alignment horizontal="left" vertical="top" wrapText="1"/>
      <protection locked="0"/>
    </xf>
    <xf numFmtId="1" fontId="10" fillId="0" borderId="9" xfId="3" applyNumberFormat="1" applyFont="1" applyBorder="1" applyAlignment="1" applyProtection="1">
      <alignment horizontal="left" vertical="top" wrapText="1"/>
      <protection locked="0"/>
    </xf>
    <xf numFmtId="0" fontId="5" fillId="5" borderId="9" xfId="3" applyFont="1" applyFill="1" applyBorder="1" applyAlignment="1">
      <alignment horizontal="left" vertical="top"/>
    </xf>
    <xf numFmtId="0" fontId="5" fillId="5" borderId="10" xfId="3" applyFont="1" applyFill="1" applyBorder="1" applyAlignment="1">
      <alignment horizontal="left" vertical="top"/>
    </xf>
    <xf numFmtId="167" fontId="34" fillId="13" borderId="61" xfId="5" applyNumberFormat="1" applyFont="1" applyFill="1" applyBorder="1" applyAlignment="1" applyProtection="1">
      <alignment horizontal="center" vertical="center" wrapText="1"/>
      <protection locked="0"/>
    </xf>
    <xf numFmtId="167" fontId="34" fillId="13" borderId="62" xfId="5" applyNumberFormat="1" applyFont="1" applyFill="1" applyBorder="1" applyAlignment="1" applyProtection="1">
      <alignment horizontal="center" vertical="center" wrapText="1"/>
      <protection locked="0"/>
    </xf>
    <xf numFmtId="9" fontId="10" fillId="10" borderId="61" xfId="3" applyNumberFormat="1" applyFont="1" applyFill="1" applyBorder="1" applyAlignment="1">
      <alignment horizontal="center" vertical="top" wrapText="1"/>
    </xf>
    <xf numFmtId="9" fontId="10" fillId="10" borderId="62" xfId="3" applyNumberFormat="1" applyFont="1" applyFill="1" applyBorder="1" applyAlignment="1">
      <alignment horizontal="center" vertical="top" wrapText="1"/>
    </xf>
    <xf numFmtId="9" fontId="10" fillId="10" borderId="19" xfId="3" applyNumberFormat="1" applyFont="1" applyFill="1" applyBorder="1" applyAlignment="1">
      <alignment horizontal="center" vertical="top" wrapText="1"/>
    </xf>
    <xf numFmtId="9" fontId="10" fillId="10" borderId="28" xfId="3" applyNumberFormat="1" applyFont="1" applyFill="1" applyBorder="1" applyAlignment="1">
      <alignment horizontal="center" vertical="top" wrapText="1"/>
    </xf>
    <xf numFmtId="0" fontId="10" fillId="12" borderId="35" xfId="3" applyFont="1" applyFill="1" applyBorder="1" applyAlignment="1">
      <alignment horizontal="left" vertical="center" wrapText="1" indent="5"/>
    </xf>
    <xf numFmtId="0" fontId="10" fillId="12" borderId="37" xfId="3" applyFont="1" applyFill="1" applyBorder="1" applyAlignment="1">
      <alignment horizontal="left" vertical="center" wrapText="1" indent="5"/>
    </xf>
    <xf numFmtId="0" fontId="10" fillId="12" borderId="69" xfId="3" applyFont="1" applyFill="1" applyBorder="1" applyAlignment="1">
      <alignment horizontal="left" vertical="center" wrapText="1" indent="5"/>
    </xf>
    <xf numFmtId="9" fontId="10" fillId="5" borderId="15" xfId="6" applyFont="1" applyFill="1" applyBorder="1" applyAlignment="1">
      <alignment horizontal="left" vertical="top" wrapText="1"/>
    </xf>
    <xf numFmtId="9" fontId="10" fillId="5" borderId="16" xfId="6" applyFont="1" applyFill="1" applyBorder="1" applyAlignment="1">
      <alignment horizontal="left" vertical="top" wrapText="1"/>
    </xf>
    <xf numFmtId="1" fontId="10" fillId="0" borderId="36" xfId="3" applyNumberFormat="1" applyFont="1" applyBorder="1" applyAlignment="1" applyProtection="1">
      <alignment horizontal="left" vertical="top" wrapText="1"/>
      <protection locked="0"/>
    </xf>
    <xf numFmtId="1" fontId="10" fillId="0" borderId="15" xfId="3" applyNumberFormat="1" applyFont="1" applyBorder="1" applyAlignment="1" applyProtection="1">
      <alignment horizontal="left" vertical="top" wrapText="1"/>
      <protection locked="0"/>
    </xf>
    <xf numFmtId="0" fontId="10" fillId="0" borderId="6" xfId="3" applyFont="1" applyBorder="1" applyAlignment="1" applyProtection="1">
      <alignment horizontal="center" vertical="center" wrapText="1" shrinkToFit="1"/>
      <protection locked="0"/>
    </xf>
    <xf numFmtId="0" fontId="10" fillId="0" borderId="9" xfId="3" applyFont="1" applyBorder="1" applyAlignment="1" applyProtection="1">
      <alignment horizontal="center" vertical="center" wrapText="1" shrinkToFit="1"/>
      <protection locked="0"/>
    </xf>
    <xf numFmtId="0" fontId="10" fillId="0" borderId="13" xfId="3" applyFont="1" applyBorder="1" applyAlignment="1" applyProtection="1">
      <alignment horizontal="center" vertical="center" wrapText="1" shrinkToFit="1"/>
      <protection locked="0"/>
    </xf>
    <xf numFmtId="0" fontId="10" fillId="12" borderId="35" xfId="3" applyFont="1" applyFill="1" applyBorder="1" applyAlignment="1">
      <alignment horizontal="left" vertical="top" wrapText="1" indent="5"/>
    </xf>
    <xf numFmtId="0" fontId="10" fillId="12" borderId="37" xfId="3" applyFont="1" applyFill="1" applyBorder="1" applyAlignment="1">
      <alignment horizontal="left" vertical="top" wrapText="1" indent="5"/>
    </xf>
    <xf numFmtId="0" fontId="10" fillId="12" borderId="69" xfId="3" applyFont="1" applyFill="1" applyBorder="1" applyAlignment="1">
      <alignment horizontal="left" vertical="top" wrapText="1" indent="5"/>
    </xf>
    <xf numFmtId="1" fontId="31" fillId="5" borderId="10" xfId="3" applyNumberFormat="1" applyFont="1" applyFill="1" applyBorder="1" applyAlignment="1">
      <alignment horizontal="center" vertical="top" wrapText="1"/>
    </xf>
    <xf numFmtId="167" fontId="10" fillId="0" borderId="9" xfId="5" applyNumberFormat="1" applyFont="1" applyBorder="1" applyAlignment="1" applyProtection="1">
      <alignment horizontal="center" vertical="center" wrapText="1"/>
      <protection locked="0"/>
    </xf>
    <xf numFmtId="167" fontId="10" fillId="0" borderId="13" xfId="5" applyNumberFormat="1" applyFont="1" applyBorder="1" applyAlignment="1" applyProtection="1">
      <alignment horizontal="center" vertical="center" wrapText="1"/>
      <protection locked="0"/>
    </xf>
    <xf numFmtId="0" fontId="10" fillId="5" borderId="3" xfId="3" applyFont="1" applyFill="1" applyBorder="1" applyAlignment="1">
      <alignment horizontal="left" vertical="top" wrapText="1"/>
    </xf>
    <xf numFmtId="0" fontId="10" fillId="5" borderId="48" xfId="3" applyFont="1" applyFill="1" applyBorder="1" applyAlignment="1">
      <alignment horizontal="left" vertical="top" wrapText="1"/>
    </xf>
    <xf numFmtId="0" fontId="9" fillId="12" borderId="72" xfId="3" applyFont="1" applyFill="1" applyBorder="1" applyAlignment="1">
      <alignment horizontal="center" vertical="center"/>
    </xf>
    <xf numFmtId="0" fontId="9" fillId="12" borderId="37" xfId="3" applyFont="1" applyFill="1" applyBorder="1" applyAlignment="1">
      <alignment horizontal="center" vertical="center"/>
    </xf>
    <xf numFmtId="0" fontId="9" fillId="12" borderId="69" xfId="3" applyFont="1" applyFill="1" applyBorder="1" applyAlignment="1">
      <alignment horizontal="center" vertical="center"/>
    </xf>
    <xf numFmtId="0" fontId="22" fillId="5" borderId="16" xfId="3" applyFont="1" applyFill="1" applyBorder="1" applyAlignment="1">
      <alignment horizontal="left" vertical="center"/>
    </xf>
    <xf numFmtId="0" fontId="10" fillId="5" borderId="9" xfId="3" applyFont="1" applyFill="1" applyBorder="1" applyAlignment="1">
      <alignment vertical="center" wrapText="1"/>
    </xf>
    <xf numFmtId="0" fontId="10" fillId="5" borderId="10" xfId="3" applyFont="1" applyFill="1" applyBorder="1" applyAlignment="1">
      <alignment vertical="center" wrapText="1"/>
    </xf>
    <xf numFmtId="0" fontId="10" fillId="5" borderId="19" xfId="3" applyFont="1" applyFill="1" applyBorder="1" applyAlignment="1">
      <alignment vertical="center" wrapText="1"/>
    </xf>
    <xf numFmtId="0" fontId="10" fillId="5" borderId="62" xfId="3" applyFont="1" applyFill="1" applyBorder="1" applyAlignment="1">
      <alignment vertical="center" wrapText="1"/>
    </xf>
    <xf numFmtId="167" fontId="34" fillId="13" borderId="61" xfId="5" applyNumberFormat="1" applyFont="1" applyFill="1" applyBorder="1" applyAlignment="1" applyProtection="1">
      <alignment horizontal="center" vertical="top" wrapText="1"/>
      <protection locked="0"/>
    </xf>
    <xf numFmtId="167" fontId="34" fillId="13" borderId="62" xfId="5" applyNumberFormat="1" applyFont="1" applyFill="1" applyBorder="1" applyAlignment="1" applyProtection="1">
      <alignment horizontal="center" vertical="top" wrapText="1"/>
      <protection locked="0"/>
    </xf>
    <xf numFmtId="0" fontId="10" fillId="12" borderId="35" xfId="3" applyFont="1" applyFill="1" applyBorder="1" applyAlignment="1">
      <alignment horizontal="left" vertical="center" wrapText="1"/>
    </xf>
    <xf numFmtId="0" fontId="10" fillId="12" borderId="37" xfId="3" applyFont="1" applyFill="1" applyBorder="1" applyAlignment="1">
      <alignment horizontal="left" vertical="center" wrapText="1"/>
    </xf>
    <xf numFmtId="0" fontId="10" fillId="12" borderId="69" xfId="3" applyFont="1" applyFill="1" applyBorder="1" applyAlignment="1">
      <alignment horizontal="left" vertical="center" wrapText="1"/>
    </xf>
    <xf numFmtId="0" fontId="9" fillId="12" borderId="35" xfId="3" applyFont="1" applyFill="1" applyBorder="1" applyAlignment="1">
      <alignment horizontal="left" vertical="center" indent="5"/>
    </xf>
    <xf numFmtId="0" fontId="9" fillId="12" borderId="37" xfId="3" applyFont="1" applyFill="1" applyBorder="1" applyAlignment="1">
      <alignment horizontal="left" vertical="center" indent="5"/>
    </xf>
    <xf numFmtId="0" fontId="9" fillId="12" borderId="69" xfId="3" applyFont="1" applyFill="1" applyBorder="1" applyAlignment="1">
      <alignment horizontal="left" vertical="center" indent="5"/>
    </xf>
    <xf numFmtId="0" fontId="14" fillId="5" borderId="15" xfId="3" applyFont="1" applyFill="1" applyBorder="1" applyAlignment="1">
      <alignment horizontal="center" vertical="center" wrapText="1"/>
    </xf>
    <xf numFmtId="0" fontId="14" fillId="5" borderId="16" xfId="3" applyFont="1" applyFill="1" applyBorder="1" applyAlignment="1">
      <alignment horizontal="center" vertical="center" wrapText="1"/>
    </xf>
    <xf numFmtId="0" fontId="13" fillId="5" borderId="57" xfId="0" applyFont="1" applyFill="1" applyBorder="1" applyAlignment="1">
      <alignment horizontal="center" wrapText="1"/>
    </xf>
    <xf numFmtId="0" fontId="13" fillId="5" borderId="58" xfId="0" applyFont="1" applyFill="1" applyBorder="1" applyAlignment="1">
      <alignment horizontal="center" wrapText="1"/>
    </xf>
    <xf numFmtId="0" fontId="13" fillId="5" borderId="70" xfId="0" applyFont="1" applyFill="1" applyBorder="1" applyAlignment="1">
      <alignment horizontal="center" wrapText="1"/>
    </xf>
    <xf numFmtId="0" fontId="9" fillId="5" borderId="9" xfId="3" applyFont="1" applyFill="1" applyBorder="1" applyAlignment="1">
      <alignment horizontal="left" vertical="center" wrapText="1"/>
    </xf>
    <xf numFmtId="0" fontId="9" fillId="5" borderId="10" xfId="3" applyFont="1" applyFill="1" applyBorder="1" applyAlignment="1">
      <alignment horizontal="left" vertical="center" wrapText="1"/>
    </xf>
    <xf numFmtId="0" fontId="10" fillId="5" borderId="19" xfId="3" applyFont="1" applyFill="1" applyBorder="1" applyAlignment="1">
      <alignment horizontal="left" vertical="center" wrapText="1"/>
    </xf>
    <xf numFmtId="0" fontId="10" fillId="3" borderId="61" xfId="3" applyFont="1" applyFill="1" applyBorder="1" applyAlignment="1" applyProtection="1">
      <alignment horizontal="center" vertical="center" wrapText="1"/>
      <protection locked="0"/>
    </xf>
    <xf numFmtId="0" fontId="10" fillId="3" borderId="19" xfId="3" applyFont="1" applyFill="1" applyBorder="1" applyAlignment="1" applyProtection="1">
      <alignment horizontal="center" vertical="center" wrapText="1"/>
      <protection locked="0"/>
    </xf>
    <xf numFmtId="0" fontId="9" fillId="0" borderId="61" xfId="3" applyFont="1" applyBorder="1" applyAlignment="1">
      <alignment horizontal="center" vertical="top" wrapText="1"/>
    </xf>
    <xf numFmtId="0" fontId="9" fillId="0" borderId="28" xfId="3" applyFont="1" applyBorder="1" applyAlignment="1">
      <alignment horizontal="center" vertical="top" wrapText="1"/>
    </xf>
    <xf numFmtId="0" fontId="10" fillId="12" borderId="14" xfId="3" applyFont="1" applyFill="1" applyBorder="1" applyAlignment="1">
      <alignment horizontal="left" vertical="center" wrapText="1" indent="5"/>
    </xf>
    <xf numFmtId="0" fontId="10" fillId="12" borderId="15" xfId="3" applyFont="1" applyFill="1" applyBorder="1" applyAlignment="1">
      <alignment horizontal="left" vertical="center" wrapText="1" indent="5"/>
    </xf>
    <xf numFmtId="0" fontId="10" fillId="12" borderId="24" xfId="3" applyFont="1" applyFill="1" applyBorder="1" applyAlignment="1">
      <alignment horizontal="left" vertical="center" wrapText="1" indent="5"/>
    </xf>
    <xf numFmtId="0" fontId="10" fillId="5" borderId="9" xfId="3" applyFont="1" applyFill="1" applyBorder="1" applyAlignment="1">
      <alignment horizontal="left" vertical="center" wrapText="1" indent="2"/>
    </xf>
    <xf numFmtId="0" fontId="10" fillId="5" borderId="10" xfId="3" applyFont="1" applyFill="1" applyBorder="1" applyAlignment="1">
      <alignment horizontal="left" vertical="center" wrapText="1" indent="2"/>
    </xf>
    <xf numFmtId="165" fontId="10" fillId="3" borderId="6" xfId="2" applyNumberFormat="1" applyFont="1" applyFill="1" applyBorder="1" applyAlignment="1" applyProtection="1">
      <alignment horizontal="center" vertical="top" wrapText="1"/>
      <protection locked="0"/>
    </xf>
    <xf numFmtId="165" fontId="10" fillId="3" borderId="9" xfId="2" applyNumberFormat="1" applyFont="1" applyFill="1" applyBorder="1" applyAlignment="1" applyProtection="1">
      <alignment horizontal="center" vertical="top" wrapText="1"/>
      <protection locked="0"/>
    </xf>
    <xf numFmtId="165" fontId="10" fillId="3" borderId="13" xfId="2" applyNumberFormat="1" applyFont="1" applyFill="1" applyBorder="1" applyAlignment="1" applyProtection="1">
      <alignment horizontal="center" vertical="top" wrapText="1"/>
      <protection locked="0"/>
    </xf>
    <xf numFmtId="165" fontId="10" fillId="3" borderId="6" xfId="2" applyNumberFormat="1" applyFont="1" applyFill="1" applyBorder="1" applyAlignment="1" applyProtection="1">
      <alignment horizontal="center" vertical="center" wrapText="1"/>
      <protection locked="0"/>
    </xf>
    <xf numFmtId="165" fontId="10" fillId="3" borderId="9" xfId="2" applyNumberFormat="1" applyFont="1" applyFill="1" applyBorder="1" applyAlignment="1" applyProtection="1">
      <alignment horizontal="center" vertical="center" wrapText="1"/>
      <protection locked="0"/>
    </xf>
    <xf numFmtId="165" fontId="10" fillId="3" borderId="13" xfId="2" applyNumberFormat="1" applyFont="1" applyFill="1" applyBorder="1" applyAlignment="1" applyProtection="1">
      <alignment horizontal="center" vertical="center" wrapText="1"/>
      <protection locked="0"/>
    </xf>
    <xf numFmtId="0" fontId="13" fillId="0" borderId="27" xfId="0" applyFont="1" applyBorder="1" applyAlignment="1">
      <alignment horizontal="center" vertical="center" wrapText="1"/>
    </xf>
    <xf numFmtId="0" fontId="13" fillId="0" borderId="24" xfId="0" applyFont="1" applyBorder="1" applyAlignment="1">
      <alignment horizontal="center" vertical="center" wrapText="1"/>
    </xf>
    <xf numFmtId="0" fontId="21" fillId="5" borderId="11" xfId="3" applyFont="1" applyFill="1" applyBorder="1" applyAlignment="1">
      <alignment horizontal="center" vertical="center" wrapText="1"/>
    </xf>
    <xf numFmtId="0" fontId="21" fillId="5" borderId="9" xfId="3" applyFont="1" applyFill="1" applyBorder="1" applyAlignment="1">
      <alignment horizontal="center" vertical="center" wrapText="1"/>
    </xf>
    <xf numFmtId="0" fontId="21" fillId="5" borderId="10" xfId="3" applyFont="1" applyFill="1" applyBorder="1" applyAlignment="1">
      <alignment horizontal="center" vertical="center" wrapText="1"/>
    </xf>
    <xf numFmtId="0" fontId="10" fillId="5" borderId="6" xfId="3" applyFont="1" applyFill="1" applyBorder="1" applyAlignment="1">
      <alignment horizontal="center" vertical="center" wrapText="1"/>
    </xf>
    <xf numFmtId="0" fontId="10" fillId="5" borderId="9" xfId="3" applyFont="1" applyFill="1" applyBorder="1" applyAlignment="1">
      <alignment horizontal="center" vertical="center" wrapText="1"/>
    </xf>
    <xf numFmtId="0" fontId="10" fillId="5" borderId="13" xfId="3" applyFont="1" applyFill="1" applyBorder="1" applyAlignment="1">
      <alignment horizontal="center" vertical="center" wrapText="1"/>
    </xf>
    <xf numFmtId="0" fontId="9" fillId="5" borderId="13" xfId="3" applyFont="1" applyFill="1" applyBorder="1" applyAlignment="1">
      <alignment horizontal="left" vertical="center" wrapText="1"/>
    </xf>
    <xf numFmtId="0" fontId="12" fillId="5" borderId="57" xfId="0" applyFon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56" xfId="0" applyFont="1" applyFill="1" applyBorder="1" applyAlignment="1">
      <alignment horizontal="center" vertical="center" wrapText="1"/>
    </xf>
    <xf numFmtId="0" fontId="10" fillId="0" borderId="6"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0" fontId="10" fillId="5" borderId="37" xfId="3" applyFont="1" applyFill="1" applyBorder="1" applyAlignment="1">
      <alignment horizontal="left" vertical="top" wrapText="1"/>
    </xf>
    <xf numFmtId="0" fontId="10" fillId="5" borderId="50" xfId="3" applyFont="1" applyFill="1" applyBorder="1" applyAlignment="1">
      <alignment horizontal="left" vertical="top" wrapText="1"/>
    </xf>
    <xf numFmtId="0" fontId="10" fillId="5" borderId="51" xfId="3" applyFont="1" applyFill="1" applyBorder="1" applyAlignment="1">
      <alignment horizontal="center" vertical="center" wrapText="1"/>
    </xf>
    <xf numFmtId="0" fontId="10" fillId="5" borderId="43" xfId="3" applyFont="1" applyFill="1" applyBorder="1" applyAlignment="1">
      <alignment horizontal="center" vertical="center" wrapText="1"/>
    </xf>
    <xf numFmtId="0" fontId="10" fillId="5" borderId="22" xfId="3" applyFont="1" applyFill="1" applyBorder="1" applyAlignment="1">
      <alignment horizontal="center" vertical="center" wrapText="1"/>
    </xf>
    <xf numFmtId="0" fontId="0" fillId="0" borderId="66" xfId="0" applyBorder="1" applyAlignment="1">
      <alignment horizontal="left"/>
    </xf>
    <xf numFmtId="0" fontId="0" fillId="0" borderId="23" xfId="0" applyBorder="1" applyAlignment="1">
      <alignment horizontal="left"/>
    </xf>
    <xf numFmtId="0" fontId="0" fillId="0" borderId="67" xfId="0" applyBorder="1" applyAlignment="1">
      <alignment horizontal="left"/>
    </xf>
    <xf numFmtId="0" fontId="0" fillId="0" borderId="25" xfId="0" applyBorder="1" applyAlignment="1">
      <alignment horizontal="left"/>
    </xf>
    <xf numFmtId="0" fontId="0" fillId="0" borderId="0" xfId="0" applyAlignment="1">
      <alignment horizontal="left"/>
    </xf>
    <xf numFmtId="0" fontId="0" fillId="0" borderId="26" xfId="0" applyBorder="1" applyAlignment="1">
      <alignment horizontal="left"/>
    </xf>
    <xf numFmtId="0" fontId="0" fillId="0" borderId="36" xfId="0" applyBorder="1" applyAlignment="1">
      <alignment horizontal="left"/>
    </xf>
    <xf numFmtId="0" fontId="0" fillId="0" borderId="15" xfId="0" applyBorder="1" applyAlignment="1">
      <alignment horizontal="left"/>
    </xf>
    <xf numFmtId="0" fontId="0" fillId="0" borderId="24" xfId="0" applyBorder="1" applyAlignment="1">
      <alignment horizontal="left"/>
    </xf>
    <xf numFmtId="0" fontId="10" fillId="0" borderId="20" xfId="3" applyFont="1" applyBorder="1" applyAlignment="1" applyProtection="1">
      <alignment horizontal="center" wrapText="1"/>
      <protection locked="0"/>
    </xf>
    <xf numFmtId="0" fontId="10" fillId="0" borderId="18" xfId="3" applyFont="1" applyBorder="1" applyAlignment="1" applyProtection="1">
      <alignment horizontal="center" wrapText="1"/>
      <protection locked="0"/>
    </xf>
    <xf numFmtId="0" fontId="10" fillId="0" borderId="45" xfId="3" applyFont="1" applyBorder="1" applyAlignment="1" applyProtection="1">
      <alignment horizontal="center" wrapText="1"/>
      <protection locked="0"/>
    </xf>
    <xf numFmtId="0" fontId="5" fillId="5" borderId="9" xfId="3" applyFont="1" applyFill="1" applyBorder="1" applyAlignment="1">
      <alignment horizontal="center" vertical="center"/>
    </xf>
    <xf numFmtId="0" fontId="5" fillId="5" borderId="13" xfId="3" applyFont="1" applyFill="1" applyBorder="1" applyAlignment="1">
      <alignment horizontal="center" vertical="center"/>
    </xf>
    <xf numFmtId="0" fontId="10" fillId="5" borderId="17" xfId="3" applyFont="1" applyFill="1" applyBorder="1" applyAlignment="1">
      <alignment horizontal="left" vertical="center" wrapText="1"/>
    </xf>
    <xf numFmtId="0" fontId="10" fillId="5" borderId="43" xfId="3" applyFont="1" applyFill="1" applyBorder="1" applyAlignment="1">
      <alignment horizontal="left" vertical="center" wrapText="1"/>
    </xf>
    <xf numFmtId="0" fontId="10" fillId="5" borderId="63" xfId="3" applyFont="1" applyFill="1" applyBorder="1" applyAlignment="1">
      <alignment horizontal="left" vertical="center" wrapText="1"/>
    </xf>
    <xf numFmtId="9" fontId="10" fillId="0" borderId="46" xfId="3" applyNumberFormat="1" applyFont="1" applyBorder="1" applyAlignment="1" applyProtection="1">
      <alignment horizontal="center" vertical="top" wrapText="1"/>
      <protection locked="0"/>
    </xf>
    <xf numFmtId="9" fontId="10" fillId="0" borderId="60" xfId="3" applyNumberFormat="1" applyFont="1" applyBorder="1" applyAlignment="1" applyProtection="1">
      <alignment horizontal="center" vertical="top" wrapText="1"/>
      <protection locked="0"/>
    </xf>
    <xf numFmtId="9" fontId="10" fillId="0" borderId="64" xfId="3" applyNumberFormat="1" applyFont="1" applyBorder="1" applyAlignment="1" applyProtection="1">
      <alignment horizontal="center" vertical="top" wrapText="1"/>
      <protection locked="0"/>
    </xf>
    <xf numFmtId="0" fontId="10" fillId="5" borderId="61" xfId="3" applyFont="1" applyFill="1" applyBorder="1" applyAlignment="1">
      <alignment horizontal="left" vertical="top" wrapText="1"/>
    </xf>
    <xf numFmtId="0" fontId="10" fillId="5" borderId="62" xfId="3" applyFont="1" applyFill="1" applyBorder="1" applyAlignment="1">
      <alignment horizontal="left" vertical="top" wrapText="1"/>
    </xf>
    <xf numFmtId="0" fontId="10" fillId="0" borderId="61" xfId="3" applyFont="1" applyBorder="1" applyAlignment="1" applyProtection="1">
      <alignment horizontal="center" vertical="top" wrapText="1"/>
      <protection locked="0"/>
    </xf>
    <xf numFmtId="0" fontId="10" fillId="0" borderId="19" xfId="3" applyFont="1" applyBorder="1" applyAlignment="1" applyProtection="1">
      <alignment horizontal="center" vertical="top" wrapText="1"/>
      <protection locked="0"/>
    </xf>
    <xf numFmtId="0" fontId="10" fillId="5" borderId="16" xfId="3" applyFont="1" applyFill="1" applyBorder="1" applyAlignment="1">
      <alignment horizontal="left"/>
    </xf>
    <xf numFmtId="0" fontId="11" fillId="0" borderId="3" xfId="3" applyFont="1" applyBorder="1" applyAlignment="1">
      <alignment horizontal="center" vertical="top" wrapText="1"/>
    </xf>
    <xf numFmtId="0" fontId="40" fillId="0" borderId="83" xfId="12" applyBorder="1" applyAlignment="1">
      <alignment horizontal="center" vertical="center"/>
    </xf>
    <xf numFmtId="0" fontId="40" fillId="0" borderId="84" xfId="12" applyBorder="1" applyAlignment="1">
      <alignment horizontal="center" vertical="center"/>
    </xf>
    <xf numFmtId="0" fontId="9" fillId="0" borderId="20" xfId="3" applyFont="1" applyBorder="1" applyAlignment="1" applyProtection="1">
      <alignment horizontal="left" vertical="top" wrapText="1"/>
      <protection locked="0"/>
    </xf>
    <xf numFmtId="0" fontId="9" fillId="0" borderId="18" xfId="3" applyFont="1" applyBorder="1" applyAlignment="1" applyProtection="1">
      <alignment horizontal="left" vertical="top" wrapText="1"/>
      <protection locked="0"/>
    </xf>
    <xf numFmtId="0" fontId="9" fillId="0" borderId="27" xfId="3" applyFont="1" applyBorder="1" applyAlignment="1" applyProtection="1">
      <alignment horizontal="left" vertical="top" wrapText="1"/>
      <protection locked="0"/>
    </xf>
    <xf numFmtId="0" fontId="0" fillId="0" borderId="72" xfId="0" applyBorder="1" applyAlignment="1">
      <alignment horizontal="center" vertical="center" wrapText="1"/>
    </xf>
    <xf numFmtId="0" fontId="0" fillId="0" borderId="37" xfId="0" applyBorder="1" applyAlignment="1">
      <alignment horizontal="center" vertical="center" wrapText="1"/>
    </xf>
    <xf numFmtId="0" fontId="9" fillId="10" borderId="6" xfId="3" applyFont="1" applyFill="1" applyBorder="1" applyAlignment="1" applyProtection="1">
      <alignment horizontal="center" vertical="top" wrapText="1"/>
      <protection locked="0"/>
    </xf>
    <xf numFmtId="0" fontId="9" fillId="10" borderId="9" xfId="3" applyFont="1" applyFill="1" applyBorder="1" applyAlignment="1" applyProtection="1">
      <alignment horizontal="center" vertical="top" wrapText="1"/>
      <protection locked="0"/>
    </xf>
    <xf numFmtId="0" fontId="9" fillId="10" borderId="10" xfId="3" applyFont="1" applyFill="1" applyBorder="1" applyAlignment="1" applyProtection="1">
      <alignment horizontal="center" vertical="top" wrapText="1"/>
      <protection locked="0"/>
    </xf>
    <xf numFmtId="9" fontId="9" fillId="10" borderId="6" xfId="3" applyNumberFormat="1" applyFont="1" applyFill="1" applyBorder="1" applyAlignment="1" applyProtection="1">
      <alignment horizontal="center" vertical="top" wrapText="1"/>
      <protection locked="0"/>
    </xf>
    <xf numFmtId="9" fontId="9" fillId="10" borderId="9" xfId="3" applyNumberFormat="1" applyFont="1" applyFill="1" applyBorder="1" applyAlignment="1" applyProtection="1">
      <alignment horizontal="center" vertical="top" wrapText="1"/>
      <protection locked="0"/>
    </xf>
    <xf numFmtId="9" fontId="9" fillId="10" borderId="10" xfId="3" applyNumberFormat="1" applyFont="1" applyFill="1" applyBorder="1" applyAlignment="1" applyProtection="1">
      <alignment horizontal="center" vertical="top" wrapText="1"/>
      <protection locked="0"/>
    </xf>
    <xf numFmtId="9" fontId="10" fillId="0" borderId="18" xfId="3" applyNumberFormat="1" applyFont="1" applyBorder="1" applyAlignment="1" applyProtection="1">
      <alignment horizontal="left" vertical="center" wrapText="1"/>
      <protection locked="0"/>
    </xf>
    <xf numFmtId="9" fontId="10" fillId="0" borderId="27" xfId="3" applyNumberFormat="1" applyFont="1" applyBorder="1" applyAlignment="1" applyProtection="1">
      <alignment horizontal="left" vertical="center" wrapText="1"/>
      <protection locked="0"/>
    </xf>
    <xf numFmtId="9" fontId="10" fillId="0" borderId="15" xfId="3" applyNumberFormat="1" applyFont="1" applyBorder="1" applyAlignment="1" applyProtection="1">
      <alignment horizontal="left" vertical="center" wrapText="1"/>
      <protection locked="0"/>
    </xf>
    <xf numFmtId="9" fontId="10" fillId="0" borderId="24" xfId="3" applyNumberFormat="1" applyFont="1" applyBorder="1" applyAlignment="1" applyProtection="1">
      <alignment horizontal="left" vertical="center" wrapText="1"/>
      <protection locked="0"/>
    </xf>
    <xf numFmtId="0" fontId="10" fillId="5" borderId="6" xfId="3" applyFont="1" applyFill="1" applyBorder="1" applyAlignment="1">
      <alignment horizontal="left" vertical="top" wrapText="1"/>
    </xf>
    <xf numFmtId="1" fontId="10" fillId="0" borderId="6" xfId="3" applyNumberFormat="1" applyFont="1" applyBorder="1" applyAlignment="1" applyProtection="1">
      <alignment horizontal="left" vertical="center" wrapText="1"/>
      <protection locked="0"/>
    </xf>
    <xf numFmtId="1" fontId="10" fillId="0" borderId="9" xfId="3" applyNumberFormat="1" applyFont="1" applyBorder="1" applyAlignment="1" applyProtection="1">
      <alignment horizontal="left" vertical="center" wrapText="1"/>
      <protection locked="0"/>
    </xf>
    <xf numFmtId="1" fontId="10" fillId="0" borderId="13" xfId="3" applyNumberFormat="1" applyFont="1" applyBorder="1" applyAlignment="1" applyProtection="1">
      <alignment horizontal="left" vertical="center" wrapText="1"/>
      <protection locked="0"/>
    </xf>
    <xf numFmtId="37" fontId="10" fillId="0" borderId="6" xfId="5" applyNumberFormat="1" applyFont="1" applyBorder="1" applyAlignment="1" applyProtection="1">
      <alignment horizontal="center" vertical="center" wrapText="1"/>
      <protection locked="0"/>
    </xf>
    <xf numFmtId="37" fontId="10" fillId="0" borderId="10" xfId="5" applyNumberFormat="1" applyFont="1" applyBorder="1" applyAlignment="1" applyProtection="1">
      <alignment horizontal="center" vertical="center" wrapText="1"/>
      <protection locked="0"/>
    </xf>
    <xf numFmtId="37" fontId="34" fillId="13" borderId="61" xfId="5" applyNumberFormat="1" applyFont="1" applyFill="1" applyBorder="1" applyAlignment="1" applyProtection="1">
      <alignment horizontal="right" vertical="top" wrapText="1"/>
      <protection locked="0"/>
    </xf>
    <xf numFmtId="37" fontId="34" fillId="13" borderId="62" xfId="5" applyNumberFormat="1" applyFont="1" applyFill="1" applyBorder="1" applyAlignment="1" applyProtection="1">
      <alignment horizontal="right" vertical="top" wrapText="1"/>
      <protection locked="0"/>
    </xf>
    <xf numFmtId="0" fontId="9" fillId="0" borderId="61" xfId="3" applyFont="1" applyBorder="1" applyAlignment="1">
      <alignment horizontal="left" vertical="top" wrapText="1"/>
    </xf>
    <xf numFmtId="0" fontId="9" fillId="0" borderId="28" xfId="3" applyFont="1" applyBorder="1" applyAlignment="1">
      <alignment horizontal="left" vertical="top" wrapText="1"/>
    </xf>
    <xf numFmtId="165" fontId="6" fillId="3" borderId="6" xfId="2" applyNumberFormat="1" applyFont="1" applyFill="1" applyBorder="1" applyAlignment="1" applyProtection="1">
      <alignment horizontal="center" vertical="top" wrapText="1"/>
      <protection locked="0"/>
    </xf>
    <xf numFmtId="165" fontId="6" fillId="3" borderId="9" xfId="2" applyNumberFormat="1" applyFont="1" applyFill="1" applyBorder="1" applyAlignment="1" applyProtection="1">
      <alignment horizontal="center" vertical="top" wrapText="1"/>
      <protection locked="0"/>
    </xf>
    <xf numFmtId="165" fontId="6" fillId="3" borderId="13" xfId="2" applyNumberFormat="1" applyFont="1" applyFill="1" applyBorder="1" applyAlignment="1" applyProtection="1">
      <alignment horizontal="center" vertical="top" wrapText="1"/>
      <protection locked="0"/>
    </xf>
    <xf numFmtId="0" fontId="10" fillId="0" borderId="66" xfId="0" applyFont="1" applyBorder="1" applyAlignment="1">
      <alignment horizontal="left" vertical="top" wrapText="1"/>
    </xf>
    <xf numFmtId="0" fontId="10" fillId="0" borderId="23" xfId="0" applyFont="1" applyBorder="1" applyAlignment="1">
      <alignment horizontal="left" vertical="top" wrapText="1"/>
    </xf>
    <xf numFmtId="0" fontId="10" fillId="0" borderId="67" xfId="0" applyFont="1" applyBorder="1" applyAlignment="1">
      <alignment horizontal="left" vertical="top" wrapText="1"/>
    </xf>
    <xf numFmtId="0" fontId="10" fillId="0" borderId="25" xfId="0" applyFont="1" applyBorder="1" applyAlignment="1">
      <alignment horizontal="left" vertical="top" wrapText="1"/>
    </xf>
    <xf numFmtId="0" fontId="10" fillId="0" borderId="0" xfId="0" applyFont="1" applyAlignment="1">
      <alignment horizontal="left" vertical="top" wrapText="1"/>
    </xf>
    <xf numFmtId="0" fontId="10" fillId="0" borderId="26" xfId="0" applyFont="1" applyBorder="1" applyAlignment="1">
      <alignment horizontal="left" vertical="top" wrapText="1"/>
    </xf>
    <xf numFmtId="0" fontId="10" fillId="0" borderId="36" xfId="0" applyFont="1" applyBorder="1" applyAlignment="1">
      <alignment horizontal="left" vertical="top" wrapText="1"/>
    </xf>
    <xf numFmtId="0" fontId="10" fillId="0" borderId="15" xfId="0" applyFont="1" applyBorder="1" applyAlignment="1">
      <alignment horizontal="left" vertical="top" wrapText="1"/>
    </xf>
    <xf numFmtId="0" fontId="10" fillId="0" borderId="24" xfId="0" applyFont="1" applyBorder="1" applyAlignment="1">
      <alignment horizontal="left" vertical="top" wrapText="1"/>
    </xf>
    <xf numFmtId="9" fontId="10" fillId="0" borderId="46" xfId="3" applyNumberFormat="1" applyFont="1" applyBorder="1" applyAlignment="1" applyProtection="1">
      <alignment horizontal="left" vertical="top" wrapText="1"/>
      <protection locked="0"/>
    </xf>
    <xf numFmtId="9" fontId="10" fillId="0" borderId="60" xfId="3" applyNumberFormat="1" applyFont="1" applyBorder="1" applyAlignment="1" applyProtection="1">
      <alignment horizontal="left" vertical="top" wrapText="1"/>
      <protection locked="0"/>
    </xf>
    <xf numFmtId="9" fontId="10" fillId="0" borderId="64" xfId="3" applyNumberFormat="1" applyFont="1" applyBorder="1" applyAlignment="1" applyProtection="1">
      <alignment horizontal="left" vertical="top" wrapText="1"/>
      <protection locked="0"/>
    </xf>
    <xf numFmtId="0" fontId="9" fillId="3" borderId="6" xfId="3" applyFont="1" applyFill="1" applyBorder="1" applyAlignment="1" applyProtection="1">
      <alignment horizontal="left" vertical="top" wrapText="1"/>
      <protection locked="0"/>
    </xf>
    <xf numFmtId="0" fontId="9" fillId="3" borderId="9" xfId="3" applyFont="1" applyFill="1" applyBorder="1" applyAlignment="1" applyProtection="1">
      <alignment horizontal="left" vertical="top" wrapText="1"/>
      <protection locked="0"/>
    </xf>
    <xf numFmtId="0" fontId="40" fillId="0" borderId="4" xfId="12" applyBorder="1" applyAlignment="1">
      <alignment horizontal="center" vertical="center"/>
    </xf>
    <xf numFmtId="0" fontId="40" fillId="0" borderId="32" xfId="12" applyBorder="1" applyAlignment="1">
      <alignment horizontal="center" vertical="center"/>
    </xf>
    <xf numFmtId="0" fontId="9" fillId="0" borderId="13" xfId="3" applyFont="1" applyBorder="1" applyAlignment="1" applyProtection="1">
      <alignment horizontal="center" vertical="top" wrapText="1"/>
      <protection locked="0"/>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9" fillId="0" borderId="6" xfId="3" applyFont="1" applyBorder="1" applyAlignment="1" applyProtection="1">
      <alignment horizontal="center" vertical="center" wrapText="1"/>
      <protection locked="0"/>
    </xf>
    <xf numFmtId="0" fontId="9" fillId="0" borderId="9" xfId="3" applyFont="1" applyBorder="1" applyAlignment="1" applyProtection="1">
      <alignment horizontal="center" vertical="center" wrapText="1"/>
      <protection locked="0"/>
    </xf>
    <xf numFmtId="0" fontId="9" fillId="16" borderId="16" xfId="3" applyFont="1" applyFill="1" applyBorder="1" applyAlignment="1">
      <alignment horizontal="left" vertical="top" wrapText="1"/>
    </xf>
    <xf numFmtId="0" fontId="9" fillId="0" borderId="18" xfId="3" applyFont="1" applyBorder="1" applyAlignment="1">
      <alignment horizontal="center" vertical="center" wrapText="1"/>
    </xf>
    <xf numFmtId="0" fontId="9" fillId="0" borderId="15" xfId="3" applyFont="1" applyBorder="1" applyAlignment="1">
      <alignment horizontal="center" vertical="center" wrapText="1"/>
    </xf>
    <xf numFmtId="0" fontId="9" fillId="0" borderId="6" xfId="3" applyFont="1" applyBorder="1" applyAlignment="1" applyProtection="1">
      <alignment horizontal="left" vertical="top" wrapText="1"/>
      <protection locked="0"/>
    </xf>
    <xf numFmtId="0" fontId="9" fillId="0" borderId="9" xfId="3" applyFont="1" applyBorder="1" applyAlignment="1" applyProtection="1">
      <alignment horizontal="left" vertical="top" wrapText="1"/>
      <protection locked="0"/>
    </xf>
    <xf numFmtId="0" fontId="9" fillId="3" borderId="6" xfId="3" applyFont="1" applyFill="1" applyBorder="1" applyAlignment="1" applyProtection="1">
      <alignment horizontal="center" vertical="top" wrapText="1"/>
      <protection locked="0"/>
    </xf>
    <xf numFmtId="0" fontId="9" fillId="3" borderId="13" xfId="3" applyFont="1" applyFill="1" applyBorder="1" applyAlignment="1" applyProtection="1">
      <alignment horizontal="center" vertical="top" wrapText="1"/>
      <protection locked="0"/>
    </xf>
    <xf numFmtId="0" fontId="10" fillId="0" borderId="10" xfId="3" applyFont="1" applyBorder="1" applyAlignment="1" applyProtection="1">
      <alignment horizontal="center" vertical="center" wrapText="1"/>
      <protection locked="0"/>
    </xf>
    <xf numFmtId="9" fontId="9" fillId="0" borderId="13" xfId="3" applyNumberFormat="1" applyFont="1" applyBorder="1" applyAlignment="1" applyProtection="1">
      <alignment horizontal="center" vertical="center" wrapText="1"/>
      <protection locked="0"/>
    </xf>
    <xf numFmtId="9" fontId="9" fillId="0" borderId="18" xfId="3" applyNumberFormat="1" applyFont="1" applyBorder="1" applyAlignment="1" applyProtection="1">
      <alignment horizontal="center" vertical="center" wrapText="1"/>
      <protection locked="0"/>
    </xf>
    <xf numFmtId="9" fontId="9" fillId="0" borderId="27" xfId="3" applyNumberFormat="1" applyFont="1" applyBorder="1" applyAlignment="1" applyProtection="1">
      <alignment horizontal="center" vertical="center" wrapText="1"/>
      <protection locked="0"/>
    </xf>
    <xf numFmtId="9" fontId="9" fillId="0" borderId="15" xfId="3" applyNumberFormat="1" applyFont="1" applyBorder="1" applyAlignment="1" applyProtection="1">
      <alignment horizontal="center" vertical="center" wrapText="1"/>
      <protection locked="0"/>
    </xf>
    <xf numFmtId="9" fontId="9" fillId="0" borderId="24" xfId="3" applyNumberFormat="1" applyFont="1" applyBorder="1" applyAlignment="1" applyProtection="1">
      <alignment horizontal="center" vertical="center" wrapText="1"/>
      <protection locked="0"/>
    </xf>
    <xf numFmtId="0" fontId="39" fillId="0" borderId="6" xfId="0" applyFont="1" applyBorder="1" applyAlignment="1">
      <alignment horizontal="center"/>
    </xf>
    <xf numFmtId="0" fontId="39" fillId="0" borderId="9" xfId="0" applyFont="1" applyBorder="1" applyAlignment="1">
      <alignment horizontal="center"/>
    </xf>
    <xf numFmtId="0" fontId="39" fillId="0" borderId="10" xfId="0" applyFont="1" applyBorder="1" applyAlignment="1">
      <alignment horizontal="center"/>
    </xf>
    <xf numFmtId="167" fontId="9" fillId="3" borderId="6" xfId="7" applyNumberFormat="1" applyFont="1" applyFill="1" applyBorder="1" applyAlignment="1">
      <alignment horizontal="center" vertical="top" wrapText="1"/>
    </xf>
    <xf numFmtId="167" fontId="9" fillId="3" borderId="10" xfId="7" applyNumberFormat="1" applyFont="1" applyFill="1" applyBorder="1" applyAlignment="1">
      <alignment horizontal="center" vertical="top" wrapText="1"/>
    </xf>
    <xf numFmtId="167" fontId="9" fillId="0" borderId="6" xfId="5" applyNumberFormat="1" applyFont="1" applyBorder="1" applyAlignment="1" applyProtection="1">
      <alignment horizontal="center" vertical="center" wrapText="1"/>
      <protection locked="0"/>
    </xf>
    <xf numFmtId="167" fontId="9" fillId="0" borderId="10" xfId="5" applyNumberFormat="1" applyFont="1" applyBorder="1" applyAlignment="1" applyProtection="1">
      <alignment horizontal="center" vertical="center" wrapText="1"/>
      <protection locked="0"/>
    </xf>
    <xf numFmtId="0" fontId="9" fillId="0" borderId="6" xfId="5" applyNumberFormat="1" applyFont="1" applyBorder="1" applyAlignment="1" applyProtection="1">
      <alignment horizontal="center" vertical="center" wrapText="1"/>
      <protection locked="0"/>
    </xf>
    <xf numFmtId="0" fontId="9" fillId="0" borderId="10" xfId="5" applyNumberFormat="1" applyFont="1" applyBorder="1" applyAlignment="1" applyProtection="1">
      <alignment horizontal="center" vertical="center" wrapText="1"/>
      <protection locked="0"/>
    </xf>
    <xf numFmtId="1" fontId="9" fillId="0" borderId="6" xfId="3" applyNumberFormat="1" applyFont="1" applyBorder="1" applyAlignment="1" applyProtection="1">
      <alignment horizontal="center" vertical="center" wrapText="1"/>
      <protection locked="0"/>
    </xf>
    <xf numFmtId="1" fontId="9" fillId="0" borderId="9" xfId="3" applyNumberFormat="1" applyFont="1" applyBorder="1" applyAlignment="1" applyProtection="1">
      <alignment horizontal="center" vertical="center" wrapText="1"/>
      <protection locked="0"/>
    </xf>
    <xf numFmtId="1" fontId="9" fillId="0" borderId="13" xfId="3" applyNumberFormat="1" applyFont="1" applyBorder="1" applyAlignment="1" applyProtection="1">
      <alignment horizontal="center" vertical="center" wrapText="1"/>
      <protection locked="0"/>
    </xf>
    <xf numFmtId="0" fontId="17" fillId="0" borderId="66" xfId="0" applyFont="1" applyBorder="1" applyAlignment="1">
      <alignment horizontal="left" vertical="center"/>
    </xf>
    <xf numFmtId="0" fontId="17" fillId="0" borderId="23" xfId="0" applyFont="1" applyBorder="1" applyAlignment="1">
      <alignment horizontal="left" vertical="center"/>
    </xf>
    <xf numFmtId="0" fontId="17" fillId="0" borderId="67" xfId="0" applyFont="1" applyBorder="1" applyAlignment="1">
      <alignment horizontal="left" vertical="center"/>
    </xf>
    <xf numFmtId="0" fontId="17" fillId="0" borderId="25" xfId="0" applyFont="1" applyBorder="1" applyAlignment="1">
      <alignment horizontal="left" vertical="center"/>
    </xf>
    <xf numFmtId="0" fontId="17" fillId="0" borderId="0" xfId="0" applyFont="1" applyAlignment="1">
      <alignment horizontal="left" vertical="center"/>
    </xf>
    <xf numFmtId="0" fontId="17" fillId="0" borderId="26" xfId="0" applyFont="1" applyBorder="1" applyAlignment="1">
      <alignment horizontal="left" vertical="center"/>
    </xf>
    <xf numFmtId="0" fontId="17" fillId="0" borderId="36" xfId="0" applyFont="1" applyBorder="1" applyAlignment="1">
      <alignment horizontal="left" vertical="center"/>
    </xf>
    <xf numFmtId="0" fontId="17" fillId="0" borderId="15" xfId="0" applyFont="1" applyBorder="1" applyAlignment="1">
      <alignment horizontal="left" vertical="center"/>
    </xf>
    <xf numFmtId="0" fontId="17" fillId="0" borderId="24" xfId="0" applyFont="1" applyBorder="1" applyAlignment="1">
      <alignment horizontal="left" vertical="center"/>
    </xf>
    <xf numFmtId="0" fontId="10" fillId="0" borderId="20" xfId="3" applyFont="1" applyBorder="1" applyAlignment="1" applyProtection="1">
      <alignment horizontal="left" wrapText="1"/>
      <protection locked="0"/>
    </xf>
    <xf numFmtId="0" fontId="10" fillId="0" borderId="18" xfId="3" applyFont="1" applyBorder="1" applyAlignment="1" applyProtection="1">
      <alignment horizontal="left" wrapText="1"/>
      <protection locked="0"/>
    </xf>
    <xf numFmtId="0" fontId="10" fillId="0" borderId="45" xfId="3" applyFont="1" applyBorder="1" applyAlignment="1" applyProtection="1">
      <alignment horizontal="left" wrapText="1"/>
      <protection locked="0"/>
    </xf>
    <xf numFmtId="0" fontId="10" fillId="0" borderId="61" xfId="3" applyFont="1" applyBorder="1" applyAlignment="1" applyProtection="1">
      <alignment horizontal="left" vertical="top" wrapText="1"/>
      <protection locked="0"/>
    </xf>
    <xf numFmtId="0" fontId="10" fillId="0" borderId="19" xfId="3" applyFont="1" applyBorder="1" applyAlignment="1" applyProtection="1">
      <alignment horizontal="left" vertical="top" wrapText="1"/>
      <protection locked="0"/>
    </xf>
    <xf numFmtId="0" fontId="9" fillId="5" borderId="18" xfId="3" applyFont="1" applyFill="1" applyBorder="1" applyAlignment="1">
      <alignment horizontal="left" vertical="center" wrapText="1"/>
    </xf>
    <xf numFmtId="0" fontId="9" fillId="5" borderId="45" xfId="3" applyFont="1" applyFill="1" applyBorder="1" applyAlignment="1">
      <alignment horizontal="left" vertical="center" wrapText="1"/>
    </xf>
    <xf numFmtId="0" fontId="9" fillId="0" borderId="20" xfId="3" applyFont="1" applyBorder="1" applyAlignment="1" applyProtection="1">
      <alignment horizontal="center" vertical="top" wrapText="1"/>
      <protection locked="0"/>
    </xf>
    <xf numFmtId="0" fontId="9" fillId="0" borderId="18" xfId="3" applyFont="1" applyBorder="1" applyAlignment="1" applyProtection="1">
      <alignment horizontal="center" vertical="top" wrapText="1"/>
      <protection locked="0"/>
    </xf>
    <xf numFmtId="0" fontId="9" fillId="0" borderId="27" xfId="3" applyFont="1" applyBorder="1" applyAlignment="1" applyProtection="1">
      <alignment horizontal="center" vertical="top" wrapText="1"/>
      <protection locked="0"/>
    </xf>
    <xf numFmtId="0" fontId="9" fillId="0" borderId="36" xfId="3" applyFont="1" applyBorder="1" applyAlignment="1" applyProtection="1">
      <alignment horizontal="center" vertical="top" wrapText="1"/>
      <protection locked="0"/>
    </xf>
    <xf numFmtId="0" fontId="9" fillId="0" borderId="15" xfId="3" applyFont="1" applyBorder="1" applyAlignment="1" applyProtection="1">
      <alignment horizontal="center" vertical="top" wrapText="1"/>
      <protection locked="0"/>
    </xf>
    <xf numFmtId="0" fontId="9" fillId="0" borderId="24" xfId="3" applyFont="1" applyBorder="1" applyAlignment="1" applyProtection="1">
      <alignment horizontal="center" vertical="top" wrapText="1"/>
      <protection locked="0"/>
    </xf>
    <xf numFmtId="0" fontId="9" fillId="5" borderId="9" xfId="3" applyFont="1" applyFill="1" applyBorder="1" applyAlignment="1">
      <alignment horizontal="left" vertical="top" wrapText="1"/>
    </xf>
    <xf numFmtId="0" fontId="9" fillId="5" borderId="10" xfId="3" applyFont="1" applyFill="1" applyBorder="1" applyAlignment="1">
      <alignment horizontal="left" vertical="top" wrapText="1"/>
    </xf>
    <xf numFmtId="0" fontId="9" fillId="5" borderId="15" xfId="3" applyFont="1" applyFill="1" applyBorder="1" applyAlignment="1">
      <alignment horizontal="left" vertical="center" wrapText="1"/>
    </xf>
    <xf numFmtId="0" fontId="9" fillId="5" borderId="17" xfId="3" applyFont="1" applyFill="1" applyBorder="1" applyAlignment="1" applyProtection="1">
      <alignment horizontal="center" vertical="center" wrapText="1"/>
      <protection locked="0"/>
    </xf>
    <xf numFmtId="0" fontId="9" fillId="5" borderId="43" xfId="3" applyFont="1" applyFill="1" applyBorder="1" applyAlignment="1" applyProtection="1">
      <alignment horizontal="center" vertical="center" wrapText="1"/>
      <protection locked="0"/>
    </xf>
    <xf numFmtId="0" fontId="9" fillId="5" borderId="22" xfId="3" applyFont="1" applyFill="1" applyBorder="1" applyAlignment="1" applyProtection="1">
      <alignment horizontal="center" vertical="center" wrapText="1"/>
      <protection locked="0"/>
    </xf>
    <xf numFmtId="0" fontId="9" fillId="0" borderId="66" xfId="3" applyFont="1" applyBorder="1" applyAlignment="1" applyProtection="1">
      <alignment horizontal="center" vertical="top" wrapText="1"/>
      <protection locked="0"/>
    </xf>
    <xf numFmtId="0" fontId="9" fillId="0" borderId="23" xfId="3" applyFont="1" applyBorder="1" applyAlignment="1" applyProtection="1">
      <alignment horizontal="center" vertical="top" wrapText="1"/>
      <protection locked="0"/>
    </xf>
    <xf numFmtId="0" fontId="9" fillId="0" borderId="67" xfId="3" applyFont="1" applyBorder="1" applyAlignment="1" applyProtection="1">
      <alignment horizontal="center" vertical="top" wrapText="1"/>
      <protection locked="0"/>
    </xf>
    <xf numFmtId="9" fontId="9" fillId="0" borderId="10" xfId="3" applyNumberFormat="1" applyFont="1" applyBorder="1" applyAlignment="1" applyProtection="1">
      <alignment horizontal="center" vertical="top" wrapText="1"/>
      <protection locked="0"/>
    </xf>
    <xf numFmtId="0" fontId="0" fillId="0" borderId="6" xfId="0" applyBorder="1" applyAlignment="1">
      <alignment horizontal="center" wrapText="1"/>
    </xf>
    <xf numFmtId="0" fontId="0" fillId="0" borderId="9" xfId="0" applyBorder="1" applyAlignment="1">
      <alignment horizontal="center" wrapText="1"/>
    </xf>
    <xf numFmtId="0" fontId="0" fillId="0" borderId="13" xfId="0" applyBorder="1" applyAlignment="1">
      <alignment horizontal="center" wrapText="1"/>
    </xf>
    <xf numFmtId="1" fontId="11" fillId="0" borderId="6" xfId="3" applyNumberFormat="1" applyFont="1" applyBorder="1" applyAlignment="1" applyProtection="1">
      <alignment horizontal="center" vertical="center" wrapText="1"/>
      <protection locked="0"/>
    </xf>
    <xf numFmtId="1" fontId="11" fillId="0" borderId="9" xfId="3" applyNumberFormat="1" applyFont="1" applyBorder="1" applyAlignment="1" applyProtection="1">
      <alignment horizontal="center" vertical="center" wrapText="1"/>
      <protection locked="0"/>
    </xf>
    <xf numFmtId="1" fontId="11" fillId="0" borderId="13" xfId="3" applyNumberFormat="1" applyFont="1" applyBorder="1" applyAlignment="1" applyProtection="1">
      <alignment horizontal="center" vertical="center" wrapText="1"/>
      <protection locked="0"/>
    </xf>
    <xf numFmtId="0" fontId="25" fillId="11" borderId="53" xfId="11" applyAlignment="1">
      <alignment horizontal="left" wrapText="1"/>
    </xf>
    <xf numFmtId="0" fontId="9" fillId="0" borderId="20" xfId="3" applyFont="1" applyBorder="1" applyAlignment="1" applyProtection="1">
      <alignment horizontal="center" wrapText="1"/>
      <protection locked="0"/>
    </xf>
    <xf numFmtId="0" fontId="9" fillId="0" borderId="18" xfId="3" applyFont="1" applyBorder="1" applyAlignment="1" applyProtection="1">
      <alignment horizontal="center" wrapText="1"/>
      <protection locked="0"/>
    </xf>
    <xf numFmtId="0" fontId="9" fillId="0" borderId="45" xfId="3" applyFont="1" applyBorder="1" applyAlignment="1" applyProtection="1">
      <alignment horizontal="center" wrapText="1"/>
      <protection locked="0"/>
    </xf>
    <xf numFmtId="0" fontId="9" fillId="0" borderId="57" xfId="0" applyFont="1" applyBorder="1" applyAlignment="1">
      <alignment horizontal="center" vertical="center" wrapText="1"/>
    </xf>
    <xf numFmtId="0" fontId="9" fillId="0" borderId="56"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9" xfId="3" applyFont="1" applyBorder="1" applyAlignment="1">
      <alignment horizontal="left" vertical="center" wrapText="1"/>
    </xf>
    <xf numFmtId="0" fontId="9" fillId="0" borderId="10" xfId="3" applyFont="1" applyBorder="1" applyAlignment="1">
      <alignment horizontal="left" vertical="center" wrapText="1"/>
    </xf>
    <xf numFmtId="0" fontId="30" fillId="0" borderId="57"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70" xfId="0" applyFont="1" applyBorder="1" applyAlignment="1">
      <alignment horizontal="center" vertical="center" wrapText="1"/>
    </xf>
    <xf numFmtId="0" fontId="9" fillId="0" borderId="9" xfId="3" applyFont="1" applyBorder="1" applyAlignment="1">
      <alignment horizontal="left" vertical="top" wrapText="1"/>
    </xf>
    <xf numFmtId="0" fontId="9" fillId="0" borderId="10" xfId="3" applyFont="1" applyBorder="1" applyAlignment="1">
      <alignment horizontal="left" vertical="top" wrapText="1"/>
    </xf>
    <xf numFmtId="0" fontId="9" fillId="0" borderId="18" xfId="3" applyFont="1" applyBorder="1" applyAlignment="1">
      <alignment horizontal="left" vertical="top" wrapText="1"/>
    </xf>
    <xf numFmtId="0" fontId="9" fillId="0" borderId="45" xfId="3" applyFont="1" applyBorder="1" applyAlignment="1">
      <alignment horizontal="left" vertical="top" wrapText="1"/>
    </xf>
    <xf numFmtId="0" fontId="30" fillId="0" borderId="56" xfId="0" applyFont="1" applyBorder="1" applyAlignment="1">
      <alignment horizontal="center" vertical="center" wrapText="1"/>
    </xf>
    <xf numFmtId="0" fontId="9" fillId="0" borderId="18" xfId="3" applyFont="1" applyBorder="1" applyAlignment="1">
      <alignment horizontal="left" vertical="center" wrapText="1"/>
    </xf>
    <xf numFmtId="0" fontId="9" fillId="0" borderId="13" xfId="3" applyFont="1" applyBorder="1" applyAlignment="1">
      <alignment horizontal="left" vertical="center" wrapText="1"/>
    </xf>
    <xf numFmtId="0" fontId="9" fillId="0" borderId="17" xfId="3" applyFont="1" applyBorder="1" applyAlignment="1" applyProtection="1">
      <alignment horizontal="center" vertical="center" wrapText="1"/>
      <protection locked="0"/>
    </xf>
    <xf numFmtId="0" fontId="9" fillId="0" borderId="43" xfId="3" applyFont="1" applyBorder="1" applyAlignment="1" applyProtection="1">
      <alignment horizontal="center" vertical="center" wrapText="1"/>
      <protection locked="0"/>
    </xf>
    <xf numFmtId="0" fontId="9" fillId="0" borderId="63" xfId="3" applyFont="1" applyBorder="1" applyAlignment="1" applyProtection="1">
      <alignment horizontal="center" vertical="center" wrapText="1"/>
      <protection locked="0"/>
    </xf>
    <xf numFmtId="0" fontId="30" fillId="0" borderId="20" xfId="0" applyFont="1" applyBorder="1" applyAlignment="1">
      <alignment horizontal="left" vertical="center" wrapText="1"/>
    </xf>
    <xf numFmtId="0" fontId="30" fillId="0" borderId="18" xfId="0" applyFont="1" applyBorder="1" applyAlignment="1">
      <alignment horizontal="left" vertical="center" wrapText="1"/>
    </xf>
    <xf numFmtId="0" fontId="30" fillId="0" borderId="27"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71" xfId="0" applyFont="1" applyBorder="1" applyAlignment="1">
      <alignment horizontal="left" vertical="center" wrapText="1"/>
    </xf>
    <xf numFmtId="0" fontId="30" fillId="0" borderId="3" xfId="0" applyFont="1" applyBorder="1" applyAlignment="1">
      <alignment horizontal="left" vertical="center" wrapText="1"/>
    </xf>
    <xf numFmtId="0" fontId="30" fillId="0" borderId="74" xfId="0" applyFont="1" applyBorder="1" applyAlignment="1">
      <alignment horizontal="left" vertical="center" wrapText="1"/>
    </xf>
    <xf numFmtId="0" fontId="30" fillId="0" borderId="57" xfId="0" applyFont="1" applyBorder="1" applyAlignment="1">
      <alignment horizontal="center" wrapText="1"/>
    </xf>
    <xf numFmtId="0" fontId="30" fillId="0" borderId="56" xfId="0" applyFont="1" applyBorder="1" applyAlignment="1">
      <alignment horizontal="center" wrapText="1"/>
    </xf>
    <xf numFmtId="0" fontId="9" fillId="0" borderId="11" xfId="3" applyFont="1" applyBorder="1" applyAlignment="1">
      <alignment horizontal="left" vertical="top" wrapText="1" indent="2"/>
    </xf>
    <xf numFmtId="0" fontId="9" fillId="0" borderId="9" xfId="3" applyFont="1" applyBorder="1" applyAlignment="1">
      <alignment horizontal="left" vertical="top" wrapText="1" indent="2"/>
    </xf>
    <xf numFmtId="0" fontId="9" fillId="0" borderId="13" xfId="3" applyFont="1" applyBorder="1" applyAlignment="1">
      <alignment horizontal="left" vertical="top" wrapText="1" indent="2"/>
    </xf>
    <xf numFmtId="0" fontId="9" fillId="0" borderId="15" xfId="3" applyFont="1" applyBorder="1" applyAlignment="1">
      <alignment horizontal="left" vertical="top" wrapText="1"/>
    </xf>
    <xf numFmtId="0" fontId="9" fillId="0" borderId="16" xfId="3" applyFont="1" applyBorder="1" applyAlignment="1">
      <alignment horizontal="left" vertical="top" wrapText="1"/>
    </xf>
    <xf numFmtId="0" fontId="9" fillId="0" borderId="22" xfId="3" applyFont="1" applyBorder="1" applyAlignment="1" applyProtection="1">
      <alignment horizontal="center" vertical="center" wrapText="1"/>
      <protection locked="0"/>
    </xf>
    <xf numFmtId="0" fontId="30" fillId="0" borderId="36" xfId="0" applyFont="1" applyBorder="1" applyAlignment="1">
      <alignment horizontal="left" vertical="center" wrapText="1"/>
    </xf>
    <xf numFmtId="0" fontId="30" fillId="0" borderId="15" xfId="0" applyFont="1" applyBorder="1" applyAlignment="1">
      <alignment horizontal="left" vertical="center" wrapText="1"/>
    </xf>
    <xf numFmtId="0" fontId="30" fillId="0" borderId="24" xfId="0" applyFont="1" applyBorder="1" applyAlignment="1">
      <alignment horizontal="left" vertical="center" wrapText="1"/>
    </xf>
    <xf numFmtId="0" fontId="40" fillId="4" borderId="4" xfId="12" applyFill="1" applyBorder="1" applyAlignment="1">
      <alignment horizontal="left" vertical="top" wrapText="1"/>
    </xf>
    <xf numFmtId="0" fontId="40" fillId="4" borderId="5" xfId="12" applyFill="1" applyBorder="1" applyAlignment="1">
      <alignment horizontal="left" vertical="top" wrapText="1"/>
    </xf>
    <xf numFmtId="0" fontId="40" fillId="4" borderId="32" xfId="12" applyFill="1" applyBorder="1" applyAlignment="1">
      <alignment horizontal="left" vertical="top" wrapText="1"/>
    </xf>
    <xf numFmtId="0" fontId="9" fillId="0" borderId="15" xfId="3" applyFont="1" applyBorder="1" applyAlignment="1">
      <alignment horizontal="left" vertical="center" wrapText="1"/>
    </xf>
    <xf numFmtId="0" fontId="39" fillId="0" borderId="72" xfId="0" applyFont="1" applyBorder="1" applyAlignment="1">
      <alignment horizontal="center" vertical="center"/>
    </xf>
    <xf numFmtId="0" fontId="39" fillId="0" borderId="37" xfId="0" applyFont="1" applyBorder="1" applyAlignment="1">
      <alignment horizontal="center" vertical="center"/>
    </xf>
    <xf numFmtId="0" fontId="9" fillId="0" borderId="66" xfId="3" applyFont="1" applyBorder="1" applyAlignment="1" applyProtection="1">
      <alignment horizontal="center" vertical="center" wrapText="1"/>
      <protection locked="0"/>
    </xf>
    <xf numFmtId="0" fontId="9" fillId="0" borderId="36" xfId="3" applyFont="1" applyBorder="1" applyAlignment="1" applyProtection="1">
      <alignment horizontal="center" vertical="center" wrapText="1"/>
      <protection locked="0"/>
    </xf>
    <xf numFmtId="0" fontId="30" fillId="0" borderId="66" xfId="0" applyFont="1" applyBorder="1" applyAlignment="1">
      <alignment horizontal="left" vertical="center" wrapText="1"/>
    </xf>
    <xf numFmtId="0" fontId="30" fillId="0" borderId="23" xfId="0" applyFont="1" applyBorder="1" applyAlignment="1">
      <alignment horizontal="left" vertical="center" wrapText="1"/>
    </xf>
    <xf numFmtId="0" fontId="30" fillId="0" borderId="67" xfId="0" applyFont="1" applyBorder="1" applyAlignment="1">
      <alignment horizontal="left" vertical="center" wrapText="1"/>
    </xf>
    <xf numFmtId="0" fontId="9" fillId="5" borderId="0" xfId="3" applyFont="1" applyFill="1" applyAlignment="1">
      <alignment horizontal="left" vertical="center" wrapText="1"/>
    </xf>
    <xf numFmtId="0" fontId="9" fillId="3" borderId="9" xfId="3" applyFont="1" applyFill="1" applyBorder="1" applyAlignment="1" applyProtection="1">
      <alignment horizontal="center" vertical="top" wrapText="1"/>
      <protection locked="0"/>
    </xf>
    <xf numFmtId="0" fontId="9" fillId="3" borderId="10" xfId="3" applyFont="1" applyFill="1" applyBorder="1" applyAlignment="1" applyProtection="1">
      <alignment horizontal="center" vertical="top" wrapText="1"/>
      <protection locked="0"/>
    </xf>
    <xf numFmtId="0" fontId="9" fillId="5" borderId="15" xfId="3" applyFont="1" applyFill="1" applyBorder="1" applyAlignment="1">
      <alignment horizontal="left" vertical="top" wrapText="1"/>
    </xf>
    <xf numFmtId="9" fontId="9" fillId="0" borderId="6" xfId="3" applyNumberFormat="1" applyFont="1" applyBorder="1" applyAlignment="1" applyProtection="1">
      <alignment horizontal="left" vertical="top" wrapText="1"/>
      <protection locked="0"/>
    </xf>
    <xf numFmtId="9" fontId="9" fillId="0" borderId="9" xfId="3" applyNumberFormat="1" applyFont="1" applyBorder="1" applyAlignment="1" applyProtection="1">
      <alignment horizontal="left" vertical="top" wrapText="1"/>
      <protection locked="0"/>
    </xf>
    <xf numFmtId="9" fontId="9" fillId="0" borderId="10" xfId="3" applyNumberFormat="1" applyFont="1" applyBorder="1" applyAlignment="1" applyProtection="1">
      <alignment horizontal="left" vertical="top" wrapText="1"/>
      <protection locked="0"/>
    </xf>
    <xf numFmtId="0" fontId="9" fillId="5" borderId="18" xfId="3" applyFont="1" applyFill="1" applyBorder="1" applyAlignment="1">
      <alignment horizontal="left" vertical="top"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8" xfId="0" applyFont="1" applyBorder="1" applyAlignment="1">
      <alignment horizontal="center" vertical="center" wrapText="1"/>
    </xf>
    <xf numFmtId="164" fontId="10" fillId="3" borderId="6" xfId="1" applyNumberFormat="1" applyFont="1" applyFill="1" applyBorder="1" applyAlignment="1">
      <alignment horizontal="center" vertical="center" wrapText="1"/>
    </xf>
    <xf numFmtId="164" fontId="10" fillId="3" borderId="10" xfId="1" applyNumberFormat="1" applyFont="1" applyFill="1" applyBorder="1" applyAlignment="1">
      <alignment horizontal="center" vertic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13" xfId="0" applyFont="1" applyBorder="1" applyAlignment="1">
      <alignment horizontal="center" wrapText="1"/>
    </xf>
    <xf numFmtId="167" fontId="9" fillId="0" borderId="9" xfId="5" applyNumberFormat="1" applyFont="1" applyBorder="1" applyAlignment="1" applyProtection="1">
      <alignment horizontal="center" vertical="center" wrapText="1"/>
      <protection locked="0"/>
    </xf>
    <xf numFmtId="167" fontId="9" fillId="0" borderId="13" xfId="5" applyNumberFormat="1" applyFont="1" applyBorder="1" applyAlignment="1" applyProtection="1">
      <alignment horizontal="center" vertical="center" wrapText="1"/>
      <protection locked="0"/>
    </xf>
    <xf numFmtId="0" fontId="0" fillId="0" borderId="66" xfId="0" applyBorder="1" applyAlignment="1">
      <alignment horizontal="left" vertical="center" wrapText="1"/>
    </xf>
    <xf numFmtId="0" fontId="0" fillId="0" borderId="23" xfId="0" applyBorder="1" applyAlignment="1">
      <alignment horizontal="left" vertical="center" wrapText="1"/>
    </xf>
    <xf numFmtId="0" fontId="0" fillId="0" borderId="67" xfId="0" applyBorder="1" applyAlignment="1">
      <alignment horizontal="left" vertical="center" wrapText="1"/>
    </xf>
    <xf numFmtId="0" fontId="0" fillId="0" borderId="25" xfId="0" applyBorder="1" applyAlignment="1">
      <alignment horizontal="left" vertical="center" wrapText="1"/>
    </xf>
    <xf numFmtId="0" fontId="0" fillId="0" borderId="0" xfId="0" applyAlignment="1">
      <alignment horizontal="left" vertical="center" wrapText="1"/>
    </xf>
    <xf numFmtId="0" fontId="0" fillId="0" borderId="26" xfId="0" applyBorder="1" applyAlignment="1">
      <alignment horizontal="left" vertical="center" wrapText="1"/>
    </xf>
    <xf numFmtId="0" fontId="0" fillId="0" borderId="36" xfId="0" applyBorder="1" applyAlignment="1">
      <alignment horizontal="left" vertical="center" wrapText="1"/>
    </xf>
    <xf numFmtId="0" fontId="0" fillId="0" borderId="15" xfId="0" applyBorder="1" applyAlignment="1">
      <alignment horizontal="left" vertical="center" wrapText="1"/>
    </xf>
    <xf numFmtId="0" fontId="0" fillId="0" borderId="24" xfId="0" applyBorder="1" applyAlignment="1">
      <alignment horizontal="left" vertical="center" wrapText="1"/>
    </xf>
    <xf numFmtId="165" fontId="14" fillId="0" borderId="27" xfId="2" applyNumberFormat="1" applyFont="1" applyBorder="1" applyAlignment="1" applyProtection="1">
      <alignment horizontal="center" vertical="top" wrapText="1"/>
      <protection locked="0"/>
    </xf>
    <xf numFmtId="165" fontId="14" fillId="0" borderId="24" xfId="2" applyNumberFormat="1" applyFont="1" applyBorder="1" applyAlignment="1" applyProtection="1">
      <alignment horizontal="center" vertical="top" wrapText="1"/>
      <protection locked="0"/>
    </xf>
    <xf numFmtId="165" fontId="14" fillId="0" borderId="26" xfId="2" applyNumberFormat="1" applyFont="1" applyBorder="1" applyAlignment="1" applyProtection="1">
      <alignment horizontal="center" vertical="top" wrapText="1"/>
      <protection locked="0"/>
    </xf>
    <xf numFmtId="0" fontId="13" fillId="0" borderId="6"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170" fontId="10" fillId="3" borderId="6" xfId="10" applyNumberFormat="1" applyFont="1" applyFill="1" applyBorder="1" applyAlignment="1">
      <alignment horizontal="center" vertical="center" wrapText="1"/>
    </xf>
    <xf numFmtId="170" fontId="10" fillId="3" borderId="10" xfId="10" applyNumberFormat="1" applyFont="1" applyFill="1" applyBorder="1" applyAlignment="1">
      <alignment horizontal="center" vertical="center" wrapText="1"/>
    </xf>
    <xf numFmtId="0" fontId="46" fillId="5" borderId="9" xfId="3" applyFont="1" applyFill="1" applyBorder="1" applyAlignment="1">
      <alignment horizontal="left" vertical="top" wrapText="1"/>
    </xf>
    <xf numFmtId="1" fontId="9" fillId="0" borderId="6" xfId="3" applyNumberFormat="1" applyFont="1" applyBorder="1" applyAlignment="1" applyProtection="1">
      <alignment horizontal="left" vertical="center" wrapText="1"/>
      <protection locked="0"/>
    </xf>
    <xf numFmtId="1" fontId="9" fillId="0" borderId="9" xfId="3" applyNumberFormat="1" applyFont="1" applyBorder="1" applyAlignment="1" applyProtection="1">
      <alignment horizontal="left" vertical="center" wrapText="1"/>
      <protection locked="0"/>
    </xf>
    <xf numFmtId="1" fontId="9" fillId="0" borderId="13" xfId="3" applyNumberFormat="1" applyFont="1" applyBorder="1" applyAlignment="1" applyProtection="1">
      <alignment horizontal="left" vertical="center" wrapText="1"/>
      <protection locked="0"/>
    </xf>
    <xf numFmtId="170" fontId="10" fillId="0" borderId="6" xfId="10" applyNumberFormat="1" applyFont="1" applyBorder="1" applyAlignment="1" applyProtection="1">
      <alignment horizontal="center" vertical="center" wrapText="1"/>
      <protection locked="0"/>
    </xf>
    <xf numFmtId="170" fontId="10" fillId="0" borderId="10" xfId="10" applyNumberFormat="1" applyFont="1" applyBorder="1" applyAlignment="1" applyProtection="1">
      <alignment horizontal="center" vertical="center" wrapText="1"/>
      <protection locked="0"/>
    </xf>
    <xf numFmtId="165" fontId="10" fillId="3" borderId="6" xfId="2" applyNumberFormat="1" applyFont="1" applyFill="1" applyBorder="1" applyAlignment="1">
      <alignment horizontal="center" vertical="top" wrapText="1"/>
    </xf>
    <xf numFmtId="165" fontId="10" fillId="3" borderId="9" xfId="2" applyNumberFormat="1" applyFont="1" applyFill="1" applyBorder="1" applyAlignment="1">
      <alignment horizontal="center" vertical="top" wrapText="1"/>
    </xf>
    <xf numFmtId="165" fontId="10" fillId="3" borderId="13" xfId="2" applyNumberFormat="1" applyFont="1" applyFill="1" applyBorder="1" applyAlignment="1">
      <alignment horizontal="center" vertical="top" wrapText="1"/>
    </xf>
    <xf numFmtId="0" fontId="0" fillId="0" borderId="66" xfId="0" applyBorder="1" applyAlignment="1">
      <alignment horizontal="left" vertical="top" wrapText="1"/>
    </xf>
    <xf numFmtId="0" fontId="0" fillId="0" borderId="23" xfId="0" applyBorder="1" applyAlignment="1">
      <alignment horizontal="left" vertical="top" wrapText="1"/>
    </xf>
    <xf numFmtId="0" fontId="0" fillId="0" borderId="67" xfId="0" applyBorder="1" applyAlignment="1">
      <alignment horizontal="left" vertical="top" wrapText="1"/>
    </xf>
    <xf numFmtId="0" fontId="0" fillId="0" borderId="25"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0" fillId="0" borderId="36" xfId="0" applyBorder="1" applyAlignment="1">
      <alignment horizontal="left" vertical="top" wrapText="1"/>
    </xf>
    <xf numFmtId="0" fontId="0" fillId="0" borderId="15" xfId="0" applyBorder="1" applyAlignment="1">
      <alignment horizontal="left" vertical="top" wrapText="1"/>
    </xf>
    <xf numFmtId="0" fontId="0" fillId="0" borderId="24" xfId="0" applyBorder="1" applyAlignment="1">
      <alignment horizontal="left" vertical="top" wrapText="1"/>
    </xf>
    <xf numFmtId="0" fontId="9" fillId="0" borderId="13" xfId="3" applyFont="1" applyBorder="1" applyAlignment="1" applyProtection="1">
      <alignment horizontal="left" vertical="top" wrapText="1"/>
      <protection locked="0"/>
    </xf>
    <xf numFmtId="0" fontId="17" fillId="0" borderId="6"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 fillId="0" borderId="37" xfId="0" applyFont="1" applyBorder="1" applyAlignment="1">
      <alignment horizontal="center" vertical="center"/>
    </xf>
    <xf numFmtId="165" fontId="30" fillId="0" borderId="46" xfId="2" applyNumberFormat="1" applyFont="1" applyBorder="1" applyAlignment="1" applyProtection="1">
      <alignment horizontal="left" vertical="top" wrapText="1"/>
      <protection locked="0"/>
    </xf>
    <xf numFmtId="165" fontId="30" fillId="0" borderId="60" xfId="2" applyNumberFormat="1" applyFont="1" applyBorder="1" applyAlignment="1" applyProtection="1">
      <alignment horizontal="left" vertical="top" wrapText="1"/>
      <protection locked="0"/>
    </xf>
    <xf numFmtId="165" fontId="30" fillId="0" borderId="33" xfId="2" applyNumberFormat="1" applyFont="1" applyBorder="1" applyAlignment="1" applyProtection="1">
      <alignment horizontal="left" vertical="top" wrapText="1"/>
      <protection locked="0"/>
    </xf>
    <xf numFmtId="0" fontId="10" fillId="2" borderId="6" xfId="3" applyFont="1" applyFill="1" applyBorder="1" applyAlignment="1" applyProtection="1">
      <alignment horizontal="center" vertical="center" wrapText="1"/>
      <protection locked="0"/>
    </xf>
    <xf numFmtId="0" fontId="10" fillId="2" borderId="9" xfId="3" applyFont="1" applyFill="1" applyBorder="1" applyAlignment="1" applyProtection="1">
      <alignment horizontal="center" vertical="center" wrapText="1"/>
      <protection locked="0"/>
    </xf>
    <xf numFmtId="0" fontId="10" fillId="2" borderId="13" xfId="3" applyFont="1" applyFill="1" applyBorder="1" applyAlignment="1" applyProtection="1">
      <alignment horizontal="center" vertical="center" wrapText="1"/>
      <protection locked="0"/>
    </xf>
    <xf numFmtId="10" fontId="10" fillId="3" borderId="6" xfId="3" applyNumberFormat="1" applyFont="1" applyFill="1" applyBorder="1" applyAlignment="1" applyProtection="1">
      <alignment horizontal="center" vertical="top" wrapText="1"/>
      <protection locked="0"/>
    </xf>
    <xf numFmtId="0" fontId="1" fillId="0" borderId="19" xfId="0" applyFont="1" applyBorder="1" applyAlignment="1">
      <alignment horizontal="center" vertical="center" wrapText="1"/>
    </xf>
    <xf numFmtId="0" fontId="1" fillId="0" borderId="62" xfId="0" applyFont="1" applyBorder="1" applyAlignment="1">
      <alignment horizontal="center" vertical="center" wrapText="1"/>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1" fontId="31" fillId="3" borderId="6" xfId="3" applyNumberFormat="1" applyFont="1" applyFill="1" applyBorder="1" applyAlignment="1">
      <alignment wrapText="1"/>
    </xf>
    <xf numFmtId="1" fontId="31" fillId="3" borderId="10" xfId="3" applyNumberFormat="1" applyFont="1" applyFill="1" applyBorder="1" applyAlignment="1">
      <alignment wrapText="1"/>
    </xf>
    <xf numFmtId="0" fontId="1" fillId="0" borderId="6"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0" fillId="0" borderId="6" xfId="0" applyFont="1" applyBorder="1" applyAlignment="1">
      <alignment vertical="center"/>
    </xf>
    <xf numFmtId="0" fontId="10" fillId="0" borderId="9" xfId="0" applyFont="1" applyBorder="1" applyAlignment="1">
      <alignment vertical="center"/>
    </xf>
    <xf numFmtId="0" fontId="10" fillId="0" borderId="10" xfId="0" applyFont="1" applyBorder="1" applyAlignment="1">
      <alignment vertical="center"/>
    </xf>
    <xf numFmtId="44" fontId="10" fillId="3" borderId="6" xfId="7" applyFont="1" applyFill="1" applyBorder="1" applyAlignment="1">
      <alignment wrapText="1"/>
    </xf>
    <xf numFmtId="44" fontId="10" fillId="3" borderId="10" xfId="7" applyFont="1" applyFill="1" applyBorder="1" applyAlignment="1">
      <alignment wrapText="1"/>
    </xf>
    <xf numFmtId="9" fontId="34" fillId="3" borderId="6" xfId="6" applyFont="1" applyFill="1" applyBorder="1" applyAlignment="1" applyProtection="1">
      <alignment horizontal="center" vertical="center" wrapText="1"/>
      <protection locked="0"/>
    </xf>
    <xf numFmtId="9" fontId="34" fillId="3" borderId="9" xfId="6" applyFont="1" applyFill="1" applyBorder="1" applyAlignment="1" applyProtection="1">
      <alignment horizontal="center" vertical="center" wrapText="1"/>
      <protection locked="0"/>
    </xf>
    <xf numFmtId="9" fontId="34" fillId="3" borderId="10" xfId="6" applyFont="1" applyFill="1" applyBorder="1" applyAlignment="1" applyProtection="1">
      <alignment horizontal="center" vertical="center" wrapText="1"/>
      <protection locked="0"/>
    </xf>
    <xf numFmtId="167" fontId="34" fillId="3" borderId="61" xfId="5" applyNumberFormat="1" applyFont="1" applyFill="1" applyBorder="1" applyAlignment="1" applyProtection="1">
      <alignment horizontal="center" vertical="center" wrapText="1"/>
      <protection locked="0"/>
    </xf>
    <xf numFmtId="167" fontId="34" fillId="3" borderId="62" xfId="5" applyNumberFormat="1" applyFont="1" applyFill="1" applyBorder="1" applyAlignment="1" applyProtection="1">
      <alignment horizontal="center" vertical="center" wrapText="1"/>
      <protection locked="0"/>
    </xf>
    <xf numFmtId="14" fontId="10" fillId="0" borderId="6" xfId="5" applyNumberFormat="1" applyFont="1" applyBorder="1" applyAlignment="1" applyProtection="1">
      <alignment horizontal="center" vertical="center" wrapText="1"/>
      <protection locked="0"/>
    </xf>
    <xf numFmtId="167" fontId="34" fillId="3" borderId="61" xfId="5" applyNumberFormat="1" applyFont="1" applyFill="1" applyBorder="1" applyAlignment="1" applyProtection="1">
      <alignment horizontal="center" vertical="top" wrapText="1"/>
      <protection locked="0"/>
    </xf>
    <xf numFmtId="167" fontId="34" fillId="3" borderId="62" xfId="5" applyNumberFormat="1" applyFont="1" applyFill="1" applyBorder="1" applyAlignment="1" applyProtection="1">
      <alignment horizontal="center" vertical="top" wrapText="1"/>
      <protection locked="0"/>
    </xf>
    <xf numFmtId="165" fontId="6" fillId="3" borderId="6" xfId="2" applyNumberFormat="1" applyFont="1" applyFill="1" applyBorder="1" applyAlignment="1">
      <alignment horizontal="center" vertical="top" wrapText="1"/>
    </xf>
    <xf numFmtId="165" fontId="6" fillId="3" borderId="9" xfId="2" applyNumberFormat="1" applyFont="1" applyFill="1" applyBorder="1" applyAlignment="1">
      <alignment horizontal="center" vertical="top" wrapText="1"/>
    </xf>
    <xf numFmtId="165" fontId="6" fillId="3" borderId="13" xfId="2" applyNumberFormat="1" applyFont="1" applyFill="1" applyBorder="1" applyAlignment="1">
      <alignment horizontal="center" vertical="top" wrapText="1"/>
    </xf>
    <xf numFmtId="165" fontId="10" fillId="3" borderId="6" xfId="2" applyNumberFormat="1" applyFont="1" applyFill="1" applyBorder="1" applyAlignment="1">
      <alignment horizontal="center" vertical="center" wrapText="1"/>
    </xf>
    <xf numFmtId="165" fontId="10" fillId="3" borderId="9" xfId="2" applyNumberFormat="1" applyFont="1" applyFill="1" applyBorder="1" applyAlignment="1">
      <alignment horizontal="center" vertical="center" wrapText="1"/>
    </xf>
    <xf numFmtId="165" fontId="10" fillId="3" borderId="13" xfId="2" applyNumberFormat="1" applyFont="1" applyFill="1" applyBorder="1" applyAlignment="1">
      <alignment horizontal="center" vertical="center" wrapText="1"/>
    </xf>
    <xf numFmtId="165" fontId="6" fillId="3" borderId="6" xfId="2" applyNumberFormat="1" applyFont="1" applyFill="1" applyBorder="1" applyAlignment="1">
      <alignment horizontal="center" vertical="center" wrapText="1"/>
    </xf>
    <xf numFmtId="165" fontId="6" fillId="3" borderId="9" xfId="2" applyNumberFormat="1" applyFont="1" applyFill="1" applyBorder="1" applyAlignment="1">
      <alignment horizontal="center" vertical="center" wrapText="1"/>
    </xf>
    <xf numFmtId="165" fontId="6" fillId="3" borderId="13" xfId="2" applyNumberFormat="1" applyFont="1" applyFill="1" applyBorder="1" applyAlignment="1">
      <alignment horizontal="center" vertical="center" wrapText="1"/>
    </xf>
    <xf numFmtId="0" fontId="1" fillId="0" borderId="66" xfId="0" applyFont="1" applyBorder="1" applyAlignment="1">
      <alignment horizontal="left"/>
    </xf>
    <xf numFmtId="0" fontId="1" fillId="0" borderId="23" xfId="0" applyFont="1" applyBorder="1" applyAlignment="1">
      <alignment horizontal="left"/>
    </xf>
    <xf numFmtId="0" fontId="1" fillId="0" borderId="67" xfId="0" applyFont="1" applyBorder="1" applyAlignment="1">
      <alignment horizontal="left"/>
    </xf>
    <xf numFmtId="0" fontId="1" fillId="0" borderId="25" xfId="0" applyFont="1" applyBorder="1" applyAlignment="1">
      <alignment horizontal="left"/>
    </xf>
    <xf numFmtId="0" fontId="1" fillId="0" borderId="0" xfId="0" applyFont="1" applyAlignment="1">
      <alignment horizontal="left"/>
    </xf>
    <xf numFmtId="0" fontId="1" fillId="0" borderId="26" xfId="0" applyFont="1" applyBorder="1" applyAlignment="1">
      <alignment horizontal="left"/>
    </xf>
    <xf numFmtId="0" fontId="1" fillId="0" borderId="36" xfId="0" applyFont="1" applyBorder="1" applyAlignment="1">
      <alignment horizontal="left"/>
    </xf>
    <xf numFmtId="0" fontId="1" fillId="0" borderId="15" xfId="0" applyFont="1" applyBorder="1" applyAlignment="1">
      <alignment horizontal="left"/>
    </xf>
    <xf numFmtId="0" fontId="1" fillId="0" borderId="24" xfId="0" applyFont="1" applyBorder="1" applyAlignment="1">
      <alignment horizontal="left"/>
    </xf>
    <xf numFmtId="0" fontId="10" fillId="0" borderId="20" xfId="3" applyFont="1" applyBorder="1" applyAlignment="1" applyProtection="1">
      <alignment horizontal="center" vertical="center" wrapText="1"/>
      <protection locked="0"/>
    </xf>
    <xf numFmtId="0" fontId="10" fillId="0" borderId="45" xfId="3" applyFont="1" applyBorder="1" applyAlignment="1" applyProtection="1">
      <alignment horizontal="center" vertical="center" wrapText="1"/>
      <protection locked="0"/>
    </xf>
    <xf numFmtId="0" fontId="10" fillId="0" borderId="0" xfId="3" applyFont="1" applyAlignment="1">
      <alignment horizontal="justify" vertical="top" wrapText="1"/>
    </xf>
    <xf numFmtId="0" fontId="6" fillId="0" borderId="0" xfId="3" applyFont="1" applyAlignment="1">
      <alignment horizontal="justify" vertical="top" wrapText="1"/>
    </xf>
    <xf numFmtId="9" fontId="9" fillId="3" borderId="6" xfId="3" applyNumberFormat="1" applyFont="1" applyFill="1" applyBorder="1" applyAlignment="1" applyProtection="1">
      <alignment horizontal="left" vertical="top" wrapText="1"/>
      <protection locked="0"/>
    </xf>
    <xf numFmtId="9" fontId="9" fillId="3" borderId="9" xfId="3" applyNumberFormat="1" applyFont="1" applyFill="1" applyBorder="1" applyAlignment="1" applyProtection="1">
      <alignment horizontal="left" vertical="top" wrapText="1"/>
      <protection locked="0"/>
    </xf>
    <xf numFmtId="0" fontId="10" fillId="3" borderId="6" xfId="3" applyFont="1" applyFill="1" applyBorder="1" applyAlignment="1" applyProtection="1">
      <alignment horizontal="left" vertical="top" wrapText="1"/>
      <protection locked="0"/>
    </xf>
    <xf numFmtId="0" fontId="10" fillId="3" borderId="9" xfId="3" applyFont="1" applyFill="1" applyBorder="1" applyAlignment="1" applyProtection="1">
      <alignment horizontal="left" vertical="top" wrapText="1"/>
      <protection locked="0"/>
    </xf>
    <xf numFmtId="0" fontId="10" fillId="0" borderId="13" xfId="3" applyFont="1" applyBorder="1" applyAlignment="1" applyProtection="1">
      <alignment horizontal="center" vertical="center" wrapText="1"/>
      <protection locked="0"/>
    </xf>
    <xf numFmtId="0" fontId="10" fillId="0" borderId="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20" xfId="0" applyFont="1" applyBorder="1" applyAlignment="1">
      <alignment horizontal="left" vertical="center" wrapText="1"/>
    </xf>
    <xf numFmtId="0" fontId="10" fillId="0" borderId="18" xfId="0" applyFont="1" applyBorder="1" applyAlignment="1">
      <alignment horizontal="left" vertical="center" wrapText="1"/>
    </xf>
    <xf numFmtId="0" fontId="10" fillId="0" borderId="27" xfId="0" applyFont="1" applyBorder="1" applyAlignment="1">
      <alignment horizontal="left" vertical="center" wrapText="1"/>
    </xf>
    <xf numFmtId="0" fontId="10" fillId="0" borderId="25" xfId="0" applyFont="1" applyBorder="1" applyAlignment="1">
      <alignment horizontal="left" vertical="center" wrapText="1"/>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0" fillId="0" borderId="71" xfId="0" applyFont="1" applyBorder="1" applyAlignment="1">
      <alignment horizontal="left" vertical="center" wrapText="1"/>
    </xf>
    <xf numFmtId="0" fontId="10" fillId="0" borderId="3" xfId="0" applyFont="1" applyBorder="1" applyAlignment="1">
      <alignment horizontal="left" vertical="center" wrapText="1"/>
    </xf>
    <xf numFmtId="0" fontId="10" fillId="0" borderId="74" xfId="0" applyFont="1" applyBorder="1" applyAlignment="1">
      <alignment horizontal="left" vertical="center" wrapText="1"/>
    </xf>
    <xf numFmtId="0" fontId="1" fillId="0" borderId="37" xfId="0" applyFont="1" applyBorder="1" applyAlignment="1">
      <alignment horizontal="center" vertical="center" wrapText="1"/>
    </xf>
    <xf numFmtId="165" fontId="61" fillId="0" borderId="60" xfId="2" applyNumberFormat="1" applyFont="1" applyBorder="1" applyAlignment="1" applyProtection="1">
      <alignment horizontal="left" vertical="top" wrapText="1"/>
      <protection locked="0"/>
    </xf>
    <xf numFmtId="165" fontId="61" fillId="0" borderId="33" xfId="2" applyNumberFormat="1" applyFont="1" applyBorder="1" applyAlignment="1" applyProtection="1">
      <alignment horizontal="left" vertical="top" wrapText="1"/>
      <protection locked="0"/>
    </xf>
    <xf numFmtId="165" fontId="9" fillId="3" borderId="6" xfId="3" applyNumberFormat="1" applyFont="1" applyFill="1" applyBorder="1" applyAlignment="1" applyProtection="1">
      <alignment horizontal="center" vertical="top" wrapText="1"/>
      <protection locked="0"/>
    </xf>
    <xf numFmtId="165" fontId="9" fillId="3" borderId="13" xfId="3" applyNumberFormat="1" applyFont="1" applyFill="1" applyBorder="1" applyAlignment="1" applyProtection="1">
      <alignment horizontal="center" vertical="top" wrapText="1"/>
      <protection locked="0"/>
    </xf>
    <xf numFmtId="0" fontId="10" fillId="0" borderId="6" xfId="3" applyFont="1" applyBorder="1" applyAlignment="1" applyProtection="1">
      <alignment horizontal="left" vertical="center" wrapText="1"/>
      <protection locked="0"/>
    </xf>
    <xf numFmtId="0" fontId="10" fillId="0" borderId="9" xfId="3" applyFont="1" applyBorder="1" applyAlignment="1" applyProtection="1">
      <alignment horizontal="left" vertical="center" wrapText="1"/>
      <protection locked="0"/>
    </xf>
    <xf numFmtId="44" fontId="10" fillId="3" borderId="6" xfId="7" applyFont="1" applyFill="1" applyBorder="1" applyAlignment="1">
      <alignment horizontal="center" vertical="top" wrapText="1"/>
    </xf>
    <xf numFmtId="44" fontId="10" fillId="3" borderId="10" xfId="7" applyFont="1" applyFill="1" applyBorder="1" applyAlignment="1">
      <alignment horizontal="center" vertical="top" wrapText="1"/>
    </xf>
    <xf numFmtId="0" fontId="17" fillId="0" borderId="66" xfId="0" applyFont="1" applyBorder="1" applyAlignment="1">
      <alignment horizontal="left" vertical="center" wrapText="1"/>
    </xf>
    <xf numFmtId="0" fontId="17" fillId="0" borderId="23" xfId="0" applyFont="1" applyBorder="1" applyAlignment="1">
      <alignment horizontal="left" vertical="center" wrapText="1"/>
    </xf>
    <xf numFmtId="0" fontId="17" fillId="0" borderId="67" xfId="0" applyFont="1" applyBorder="1" applyAlignment="1">
      <alignment horizontal="left" vertical="center" wrapText="1"/>
    </xf>
    <xf numFmtId="0" fontId="17" fillId="0" borderId="25" xfId="0" applyFont="1" applyBorder="1" applyAlignment="1">
      <alignment horizontal="left" vertical="center" wrapText="1"/>
    </xf>
    <xf numFmtId="0" fontId="17" fillId="0" borderId="0" xfId="0" applyFont="1" applyAlignment="1">
      <alignment horizontal="left" vertical="center" wrapText="1"/>
    </xf>
    <xf numFmtId="0" fontId="17" fillId="0" borderId="26" xfId="0" applyFont="1" applyBorder="1" applyAlignment="1">
      <alignment horizontal="left" vertical="center" wrapText="1"/>
    </xf>
    <xf numFmtId="0" fontId="17" fillId="0" borderId="36" xfId="0" applyFont="1" applyBorder="1" applyAlignment="1">
      <alignment horizontal="left" vertical="center" wrapText="1"/>
    </xf>
    <xf numFmtId="0" fontId="17" fillId="0" borderId="15" xfId="0" applyFont="1" applyBorder="1" applyAlignment="1">
      <alignment horizontal="left" vertical="center" wrapText="1"/>
    </xf>
    <xf numFmtId="0" fontId="17" fillId="0" borderId="24" xfId="0" applyFont="1" applyBorder="1" applyAlignment="1">
      <alignment horizontal="left" vertical="center" wrapText="1"/>
    </xf>
    <xf numFmtId="9" fontId="5" fillId="0" borderId="46" xfId="3" applyNumberFormat="1" applyFont="1" applyBorder="1" applyAlignment="1" applyProtection="1">
      <alignment horizontal="left" vertical="top" wrapText="1"/>
      <protection locked="0"/>
    </xf>
    <xf numFmtId="9" fontId="5" fillId="0" borderId="60" xfId="3" applyNumberFormat="1" applyFont="1" applyBorder="1" applyAlignment="1" applyProtection="1">
      <alignment horizontal="left" vertical="top" wrapText="1"/>
      <protection locked="0"/>
    </xf>
    <xf numFmtId="9" fontId="5" fillId="0" borderId="64" xfId="3" applyNumberFormat="1" applyFont="1" applyBorder="1" applyAlignment="1" applyProtection="1">
      <alignment horizontal="left" vertical="top" wrapText="1"/>
      <protection locked="0"/>
    </xf>
    <xf numFmtId="165" fontId="10" fillId="0" borderId="17" xfId="2" applyNumberFormat="1" applyFont="1" applyBorder="1" applyAlignment="1" applyProtection="1">
      <alignment horizontal="center" vertical="top" wrapText="1"/>
      <protection locked="0"/>
    </xf>
    <xf numFmtId="165" fontId="10" fillId="0" borderId="43" xfId="2" applyNumberFormat="1" applyFont="1" applyBorder="1" applyAlignment="1" applyProtection="1">
      <alignment horizontal="center" vertical="top" wrapText="1"/>
      <protection locked="0"/>
    </xf>
    <xf numFmtId="165" fontId="10" fillId="0" borderId="22" xfId="2" applyNumberFormat="1" applyFont="1" applyBorder="1" applyAlignment="1" applyProtection="1">
      <alignment horizontal="center" vertical="top" wrapText="1"/>
      <protection locked="0"/>
    </xf>
    <xf numFmtId="165" fontId="9" fillId="0" borderId="17" xfId="2" applyNumberFormat="1" applyFont="1" applyBorder="1" applyAlignment="1" applyProtection="1">
      <alignment horizontal="center" vertical="top" wrapText="1"/>
      <protection locked="0"/>
    </xf>
    <xf numFmtId="165" fontId="9" fillId="0" borderId="43" xfId="2" applyNumberFormat="1" applyFont="1" applyBorder="1" applyAlignment="1" applyProtection="1">
      <alignment horizontal="center" vertical="top" wrapText="1"/>
      <protection locked="0"/>
    </xf>
    <xf numFmtId="165" fontId="9" fillId="0" borderId="22" xfId="2" applyNumberFormat="1" applyFont="1" applyBorder="1" applyAlignment="1" applyProtection="1">
      <alignment horizontal="center" vertical="top" wrapText="1"/>
      <protection locked="0"/>
    </xf>
    <xf numFmtId="0" fontId="10" fillId="0" borderId="10" xfId="3" applyFont="1" applyBorder="1" applyAlignment="1" applyProtection="1">
      <alignment horizontal="left" vertical="top" wrapText="1"/>
      <protection locked="0"/>
    </xf>
    <xf numFmtId="0" fontId="0" fillId="0" borderId="13" xfId="0" applyBorder="1" applyAlignment="1">
      <alignment horizontal="center"/>
    </xf>
    <xf numFmtId="0" fontId="9" fillId="0" borderId="61" xfId="3" applyFont="1" applyBorder="1" applyAlignment="1" applyProtection="1">
      <alignment horizontal="left" vertical="center" wrapText="1"/>
      <protection locked="0"/>
    </xf>
    <xf numFmtId="0" fontId="9" fillId="0" borderId="19" xfId="3" applyFont="1" applyBorder="1" applyAlignment="1" applyProtection="1">
      <alignment horizontal="left" vertical="center" wrapText="1"/>
      <protection locked="0"/>
    </xf>
    <xf numFmtId="0" fontId="9" fillId="0" borderId="18" xfId="3" applyFont="1" applyBorder="1" applyAlignment="1" applyProtection="1">
      <alignment horizontal="left" vertical="center" wrapText="1"/>
      <protection locked="0"/>
    </xf>
    <xf numFmtId="0" fontId="9" fillId="0" borderId="27" xfId="3" applyFont="1" applyBorder="1" applyAlignment="1" applyProtection="1">
      <alignment horizontal="left" vertical="center" wrapText="1"/>
      <protection locked="0"/>
    </xf>
    <xf numFmtId="0" fontId="9" fillId="0" borderId="15" xfId="3" applyFont="1" applyBorder="1" applyAlignment="1" applyProtection="1">
      <alignment horizontal="left" vertical="center" wrapText="1"/>
      <protection locked="0"/>
    </xf>
    <xf numFmtId="0" fontId="9" fillId="0" borderId="24" xfId="3" applyFont="1" applyBorder="1" applyAlignment="1" applyProtection="1">
      <alignment horizontal="left" vertical="center" wrapText="1"/>
      <protection locked="0"/>
    </xf>
    <xf numFmtId="1" fontId="30" fillId="0" borderId="6" xfId="3" applyNumberFormat="1" applyFont="1" applyBorder="1" applyAlignment="1" applyProtection="1">
      <alignment horizontal="left" vertical="center" wrapText="1"/>
      <protection locked="0"/>
    </xf>
    <xf numFmtId="1" fontId="30" fillId="0" borderId="9" xfId="3" applyNumberFormat="1" applyFont="1" applyBorder="1" applyAlignment="1" applyProtection="1">
      <alignment horizontal="left" vertical="center" wrapText="1"/>
      <protection locked="0"/>
    </xf>
    <xf numFmtId="1" fontId="30" fillId="0" borderId="13" xfId="3" applyNumberFormat="1" applyFont="1" applyBorder="1" applyAlignment="1" applyProtection="1">
      <alignment horizontal="left" vertical="center" wrapText="1"/>
      <protection locked="0"/>
    </xf>
    <xf numFmtId="0" fontId="9" fillId="0" borderId="61" xfId="3" applyFont="1" applyBorder="1" applyAlignment="1">
      <alignment horizontal="center" vertical="center" wrapText="1"/>
    </xf>
    <xf numFmtId="0" fontId="9" fillId="0" borderId="28" xfId="3" applyFont="1" applyBorder="1" applyAlignment="1">
      <alignment horizontal="center" vertical="center" wrapText="1"/>
    </xf>
    <xf numFmtId="165" fontId="6" fillId="3" borderId="6" xfId="2" applyNumberFormat="1" applyFont="1" applyFill="1" applyBorder="1" applyAlignment="1" applyProtection="1">
      <alignment horizontal="center" vertical="center" wrapText="1"/>
      <protection locked="0"/>
    </xf>
    <xf numFmtId="165" fontId="6" fillId="3" borderId="9" xfId="2" applyNumberFormat="1" applyFont="1" applyFill="1" applyBorder="1" applyAlignment="1" applyProtection="1">
      <alignment horizontal="center" vertical="center" wrapText="1"/>
      <protection locked="0"/>
    </xf>
    <xf numFmtId="165" fontId="6" fillId="3" borderId="13" xfId="2" applyNumberFormat="1" applyFont="1" applyFill="1" applyBorder="1" applyAlignment="1" applyProtection="1">
      <alignment horizontal="center" vertical="center" wrapText="1"/>
      <protection locked="0"/>
    </xf>
    <xf numFmtId="165" fontId="10" fillId="0" borderId="6" xfId="2" applyNumberFormat="1" applyFont="1" applyBorder="1" applyAlignment="1" applyProtection="1">
      <alignment horizontal="center" vertical="center" wrapText="1"/>
      <protection locked="0"/>
    </xf>
    <xf numFmtId="165" fontId="10" fillId="0" borderId="9" xfId="2" applyNumberFormat="1" applyFont="1" applyBorder="1" applyAlignment="1" applyProtection="1">
      <alignment horizontal="center" vertical="center" wrapText="1"/>
      <protection locked="0"/>
    </xf>
    <xf numFmtId="165" fontId="10" fillId="0" borderId="13" xfId="2" applyNumberFormat="1" applyFont="1" applyBorder="1" applyAlignment="1" applyProtection="1">
      <alignment horizontal="center" vertical="center" wrapText="1"/>
      <protection locked="0"/>
    </xf>
    <xf numFmtId="9" fontId="10" fillId="0" borderId="66" xfId="3" applyNumberFormat="1" applyFont="1" applyBorder="1" applyAlignment="1" applyProtection="1">
      <alignment horizontal="left" vertical="top" wrapText="1"/>
      <protection locked="0"/>
    </xf>
    <xf numFmtId="9" fontId="10" fillId="0" borderId="23" xfId="3" applyNumberFormat="1" applyFont="1" applyBorder="1" applyAlignment="1" applyProtection="1">
      <alignment horizontal="left" vertical="top" wrapText="1"/>
      <protection locked="0"/>
    </xf>
    <xf numFmtId="9" fontId="10" fillId="0" borderId="67" xfId="3" applyNumberFormat="1" applyFont="1" applyBorder="1" applyAlignment="1" applyProtection="1">
      <alignment horizontal="left" vertical="top" wrapText="1"/>
      <protection locked="0"/>
    </xf>
    <xf numFmtId="9" fontId="10" fillId="0" borderId="25" xfId="3" applyNumberFormat="1" applyFont="1" applyBorder="1" applyAlignment="1" applyProtection="1">
      <alignment horizontal="left" vertical="top" wrapText="1"/>
      <protection locked="0"/>
    </xf>
    <xf numFmtId="9" fontId="10" fillId="0" borderId="0" xfId="3" applyNumberFormat="1" applyFont="1" applyAlignment="1" applyProtection="1">
      <alignment horizontal="left" vertical="top" wrapText="1"/>
      <protection locked="0"/>
    </xf>
    <xf numFmtId="9" fontId="10" fillId="0" borderId="26" xfId="3" applyNumberFormat="1" applyFont="1" applyBorder="1" applyAlignment="1" applyProtection="1">
      <alignment horizontal="left" vertical="top" wrapText="1"/>
      <protection locked="0"/>
    </xf>
    <xf numFmtId="9" fontId="10" fillId="0" borderId="36" xfId="3" applyNumberFormat="1" applyFont="1" applyBorder="1" applyAlignment="1" applyProtection="1">
      <alignment horizontal="left" vertical="top" wrapText="1"/>
      <protection locked="0"/>
    </xf>
    <xf numFmtId="9" fontId="10" fillId="0" borderId="15" xfId="3" applyNumberFormat="1" applyFont="1" applyBorder="1" applyAlignment="1" applyProtection="1">
      <alignment horizontal="left" vertical="top" wrapText="1"/>
      <protection locked="0"/>
    </xf>
    <xf numFmtId="9" fontId="10" fillId="0" borderId="24" xfId="3" applyNumberFormat="1" applyFont="1" applyBorder="1" applyAlignment="1" applyProtection="1">
      <alignment horizontal="left" vertical="top" wrapText="1"/>
      <protection locked="0"/>
    </xf>
    <xf numFmtId="9" fontId="13" fillId="0" borderId="46" xfId="3" applyNumberFormat="1" applyFont="1" applyBorder="1" applyAlignment="1" applyProtection="1">
      <alignment horizontal="left" vertical="top" wrapText="1"/>
      <protection locked="0"/>
    </xf>
    <xf numFmtId="9" fontId="13" fillId="0" borderId="60" xfId="3" applyNumberFormat="1" applyFont="1" applyBorder="1" applyAlignment="1" applyProtection="1">
      <alignment horizontal="left" vertical="top" wrapText="1"/>
      <protection locked="0"/>
    </xf>
    <xf numFmtId="9" fontId="13" fillId="0" borderId="64" xfId="3" applyNumberFormat="1" applyFont="1" applyBorder="1" applyAlignment="1" applyProtection="1">
      <alignment horizontal="left" vertical="top" wrapText="1"/>
      <protection locked="0"/>
    </xf>
    <xf numFmtId="0" fontId="10" fillId="0" borderId="13" xfId="3" applyFont="1" applyBorder="1" applyAlignment="1" applyProtection="1">
      <alignment horizontal="left" vertical="top" wrapText="1"/>
      <protection locked="0"/>
    </xf>
    <xf numFmtId="0" fontId="10" fillId="0" borderId="77" xfId="3" applyFont="1" applyBorder="1" applyAlignment="1" applyProtection="1">
      <alignment horizontal="left" vertical="top" wrapText="1"/>
      <protection locked="0"/>
    </xf>
    <xf numFmtId="0" fontId="10" fillId="0" borderId="78" xfId="3" applyFont="1" applyBorder="1" applyAlignment="1" applyProtection="1">
      <alignment horizontal="left" vertical="top" wrapText="1"/>
      <protection locked="0"/>
    </xf>
    <xf numFmtId="0" fontId="10" fillId="0" borderId="79" xfId="3" applyFont="1" applyBorder="1" applyAlignment="1" applyProtection="1">
      <alignment horizontal="left" vertical="top" wrapText="1"/>
      <protection locked="0"/>
    </xf>
    <xf numFmtId="0" fontId="10" fillId="0" borderId="80" xfId="3" applyFont="1" applyBorder="1" applyAlignment="1" applyProtection="1">
      <alignment horizontal="left" vertical="top" wrapText="1"/>
      <protection locked="0"/>
    </xf>
    <xf numFmtId="0" fontId="10" fillId="0" borderId="72" xfId="0" applyFont="1" applyBorder="1" applyAlignment="1">
      <alignment horizontal="center" vertical="center" wrapText="1"/>
    </xf>
    <xf numFmtId="0" fontId="10" fillId="0" borderId="85" xfId="3" applyFont="1" applyBorder="1" applyAlignment="1" applyProtection="1">
      <alignment horizontal="center" vertical="center" wrapText="1"/>
      <protection locked="0"/>
    </xf>
    <xf numFmtId="9" fontId="10" fillId="0" borderId="86" xfId="3" applyNumberFormat="1" applyFont="1" applyBorder="1" applyAlignment="1" applyProtection="1">
      <alignment horizontal="center" vertical="top" wrapText="1"/>
      <protection locked="0"/>
    </xf>
    <xf numFmtId="9" fontId="10" fillId="0" borderId="85" xfId="3" applyNumberFormat="1" applyFont="1" applyBorder="1" applyAlignment="1" applyProtection="1">
      <alignment horizontal="center" vertical="center" wrapText="1"/>
      <protection locked="0"/>
    </xf>
    <xf numFmtId="0" fontId="10" fillId="0" borderId="85" xfId="3" applyFont="1" applyBorder="1" applyAlignment="1" applyProtection="1">
      <alignment horizontal="left" vertical="top" wrapText="1"/>
      <protection locked="0"/>
    </xf>
    <xf numFmtId="0" fontId="10" fillId="5" borderId="85" xfId="3" applyFont="1" applyFill="1" applyBorder="1" applyAlignment="1">
      <alignment horizontal="left" vertical="top" wrapText="1"/>
    </xf>
    <xf numFmtId="0" fontId="10" fillId="5" borderId="10" xfId="3" applyFont="1" applyFill="1" applyBorder="1" applyAlignment="1" applyProtection="1">
      <alignment horizontal="center" vertical="center" wrapText="1"/>
      <protection locked="0"/>
    </xf>
    <xf numFmtId="0" fontId="10" fillId="3" borderId="85" xfId="3" applyFont="1" applyFill="1" applyBorder="1" applyAlignment="1" applyProtection="1">
      <alignment horizontal="left" vertical="top" wrapText="1"/>
      <protection locked="0"/>
    </xf>
    <xf numFmtId="0" fontId="10" fillId="0" borderId="6"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67" fontId="10" fillId="0" borderId="6" xfId="7" applyNumberFormat="1" applyFont="1" applyBorder="1" applyAlignment="1">
      <alignment horizontal="center" vertical="top" wrapText="1"/>
    </xf>
    <xf numFmtId="167" fontId="10" fillId="0" borderId="10" xfId="7" applyNumberFormat="1" applyFont="1" applyBorder="1" applyAlignment="1">
      <alignment horizontal="center" vertical="top" wrapText="1"/>
    </xf>
    <xf numFmtId="0" fontId="10" fillId="0" borderId="61" xfId="3" applyFont="1" applyBorder="1" applyAlignment="1" applyProtection="1">
      <alignment horizontal="center" vertical="center" wrapText="1"/>
      <protection locked="0"/>
    </xf>
    <xf numFmtId="0" fontId="10" fillId="0" borderId="19" xfId="3" applyFont="1" applyBorder="1" applyAlignment="1" applyProtection="1">
      <alignment horizontal="center" vertical="center" wrapText="1"/>
      <protection locked="0"/>
    </xf>
    <xf numFmtId="0" fontId="3" fillId="0" borderId="61" xfId="3" applyBorder="1" applyAlignment="1">
      <alignment horizontal="left" vertical="top" wrapText="1"/>
    </xf>
    <xf numFmtId="0" fontId="3" fillId="0" borderId="28" xfId="3" applyBorder="1" applyAlignment="1">
      <alignment horizontal="left" vertical="top" wrapText="1"/>
    </xf>
    <xf numFmtId="0" fontId="5" fillId="5" borderId="9" xfId="3" applyFont="1" applyFill="1" applyBorder="1" applyAlignment="1">
      <alignment horizontal="left" vertical="top" wrapText="1"/>
    </xf>
    <xf numFmtId="0" fontId="5" fillId="5" borderId="13" xfId="3" applyFont="1" applyFill="1" applyBorder="1" applyAlignment="1">
      <alignment horizontal="left" vertical="top" wrapText="1"/>
    </xf>
    <xf numFmtId="0" fontId="10" fillId="0" borderId="37" xfId="0" applyFont="1" applyBorder="1" applyAlignment="1">
      <alignment horizontal="center" vertical="center" wrapText="1"/>
    </xf>
    <xf numFmtId="165" fontId="6" fillId="0" borderId="27" xfId="2" applyNumberFormat="1" applyFont="1" applyBorder="1" applyAlignment="1" applyProtection="1">
      <alignment horizontal="center" vertical="top" wrapText="1"/>
      <protection locked="0"/>
    </xf>
    <xf numFmtId="165" fontId="6" fillId="0" borderId="24" xfId="2" applyNumberFormat="1" applyFont="1" applyBorder="1" applyAlignment="1" applyProtection="1">
      <alignment horizontal="center" vertical="top" wrapText="1"/>
      <protection locked="0"/>
    </xf>
    <xf numFmtId="0" fontId="10" fillId="0" borderId="72" xfId="3" applyFont="1" applyBorder="1" applyAlignment="1">
      <alignment horizontal="center" vertical="center" wrapText="1"/>
    </xf>
    <xf numFmtId="0" fontId="10" fillId="0" borderId="37" xfId="3" applyFont="1" applyBorder="1" applyAlignment="1">
      <alignment horizontal="center" vertical="center" wrapText="1"/>
    </xf>
    <xf numFmtId="0" fontId="10" fillId="0" borderId="69" xfId="3" applyFont="1" applyBorder="1" applyAlignment="1">
      <alignment horizontal="center" vertical="center" wrapText="1"/>
    </xf>
    <xf numFmtId="1" fontId="10" fillId="3" borderId="6" xfId="3" applyNumberFormat="1" applyFont="1" applyFill="1" applyBorder="1" applyAlignment="1">
      <alignment horizontal="center" vertical="top" wrapText="1"/>
    </xf>
    <xf numFmtId="1" fontId="10" fillId="3" borderId="10" xfId="3" applyNumberFormat="1" applyFont="1" applyFill="1" applyBorder="1" applyAlignment="1">
      <alignment horizontal="center" vertical="top" wrapText="1"/>
    </xf>
    <xf numFmtId="167" fontId="10" fillId="3" borderId="6" xfId="7" applyNumberFormat="1" applyFont="1" applyFill="1" applyBorder="1" applyAlignment="1">
      <alignment horizontal="center" vertical="top" wrapText="1"/>
    </xf>
    <xf numFmtId="167" fontId="10" fillId="3" borderId="10" xfId="7" applyNumberFormat="1" applyFont="1" applyFill="1" applyBorder="1" applyAlignment="1">
      <alignment horizontal="center" vertical="top" wrapText="1"/>
    </xf>
    <xf numFmtId="0" fontId="10" fillId="0" borderId="66" xfId="0" applyFont="1" applyBorder="1" applyAlignment="1">
      <alignment horizontal="left" vertical="center" wrapText="1"/>
    </xf>
    <xf numFmtId="0" fontId="10" fillId="0" borderId="23" xfId="0" applyFont="1" applyBorder="1" applyAlignment="1">
      <alignment horizontal="left" vertical="center" wrapText="1"/>
    </xf>
    <xf numFmtId="0" fontId="10" fillId="0" borderId="67" xfId="0" applyFont="1" applyBorder="1" applyAlignment="1">
      <alignment horizontal="left" vertical="center" wrapText="1"/>
    </xf>
    <xf numFmtId="0" fontId="10" fillId="0" borderId="36" xfId="0" applyFont="1" applyBorder="1" applyAlignment="1">
      <alignment horizontal="left" vertical="center" wrapText="1"/>
    </xf>
    <xf numFmtId="0" fontId="10" fillId="0" borderId="15" xfId="0" applyFont="1" applyBorder="1" applyAlignment="1">
      <alignment horizontal="left" vertical="center" wrapText="1"/>
    </xf>
    <xf numFmtId="0" fontId="10" fillId="0" borderId="24" xfId="0" applyFont="1" applyBorder="1" applyAlignment="1">
      <alignment horizontal="left" vertical="center" wrapText="1"/>
    </xf>
    <xf numFmtId="0" fontId="14" fillId="3" borderId="0" xfId="4" applyFont="1" applyFill="1" applyAlignment="1" applyProtection="1">
      <alignment horizontal="left" vertical="center" wrapText="1"/>
      <protection locked="0"/>
    </xf>
    <xf numFmtId="0" fontId="5" fillId="2" borderId="0" xfId="3" applyFont="1" applyFill="1" applyAlignment="1" applyProtection="1">
      <alignment horizontal="left" wrapText="1"/>
      <protection locked="0"/>
    </xf>
    <xf numFmtId="0" fontId="0" fillId="0" borderId="10" xfId="0" applyBorder="1" applyAlignment="1">
      <alignment horizontal="center" wrapText="1"/>
    </xf>
    <xf numFmtId="165" fontId="10" fillId="0" borderId="46" xfId="2" applyNumberFormat="1" applyFont="1" applyBorder="1" applyAlignment="1" applyProtection="1">
      <alignment horizontal="left" vertical="top" wrapText="1"/>
      <protection locked="0"/>
    </xf>
    <xf numFmtId="165" fontId="10" fillId="0" borderId="33" xfId="2" applyNumberFormat="1" applyFont="1" applyBorder="1" applyAlignment="1" applyProtection="1">
      <alignment horizontal="left" vertical="top" wrapText="1"/>
      <protection locked="0"/>
    </xf>
    <xf numFmtId="0" fontId="10" fillId="0" borderId="6" xfId="0" applyFont="1" applyBorder="1" applyAlignment="1">
      <alignment horizontal="center" vertical="top"/>
    </xf>
    <xf numFmtId="0" fontId="10" fillId="0" borderId="9" xfId="0" applyFont="1" applyBorder="1" applyAlignment="1">
      <alignment horizontal="center" vertical="top"/>
    </xf>
    <xf numFmtId="0" fontId="10" fillId="0" borderId="10" xfId="0" applyFont="1" applyBorder="1" applyAlignment="1">
      <alignment horizontal="center" vertical="top"/>
    </xf>
    <xf numFmtId="167" fontId="10" fillId="3" borderId="6" xfId="3" applyNumberFormat="1" applyFont="1" applyFill="1" applyBorder="1" applyAlignment="1">
      <alignment horizontal="center" vertical="top" wrapText="1"/>
    </xf>
    <xf numFmtId="167" fontId="10" fillId="3" borderId="10" xfId="3" applyNumberFormat="1" applyFont="1" applyFill="1" applyBorder="1" applyAlignment="1">
      <alignment horizontal="center" vertical="top" wrapText="1"/>
    </xf>
    <xf numFmtId="0" fontId="13" fillId="5" borderId="19" xfId="3" applyFont="1" applyFill="1" applyBorder="1" applyAlignment="1">
      <alignment vertical="center" wrapText="1"/>
    </xf>
    <xf numFmtId="0" fontId="17" fillId="0" borderId="6"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9" fontId="63" fillId="13" borderId="6" xfId="6" applyFont="1" applyFill="1" applyBorder="1" applyAlignment="1" applyProtection="1">
      <alignment horizontal="center" vertical="center" wrapText="1"/>
      <protection locked="0"/>
    </xf>
    <xf numFmtId="9" fontId="63" fillId="13" borderId="9" xfId="6" applyFont="1" applyFill="1" applyBorder="1" applyAlignment="1" applyProtection="1">
      <alignment horizontal="center" vertical="center" wrapText="1"/>
      <protection locked="0"/>
    </xf>
    <xf numFmtId="9" fontId="63" fillId="13" borderId="10" xfId="6" applyFont="1" applyFill="1" applyBorder="1" applyAlignment="1" applyProtection="1">
      <alignment horizontal="center" vertical="center" wrapText="1"/>
      <protection locked="0"/>
    </xf>
    <xf numFmtId="17" fontId="10" fillId="0" borderId="6" xfId="5" applyNumberFormat="1" applyFont="1" applyBorder="1" applyAlignment="1" applyProtection="1">
      <alignment horizontal="center" vertical="center" wrapText="1"/>
      <protection locked="0"/>
    </xf>
    <xf numFmtId="0" fontId="1" fillId="0" borderId="23" xfId="0" applyFont="1" applyBorder="1" applyAlignment="1">
      <alignment horizontal="left" vertical="top"/>
    </xf>
    <xf numFmtId="0" fontId="1" fillId="0" borderId="67" xfId="0" applyFont="1" applyBorder="1" applyAlignment="1">
      <alignment horizontal="left" vertical="top"/>
    </xf>
    <xf numFmtId="0" fontId="1" fillId="0" borderId="25" xfId="0" applyFont="1" applyBorder="1" applyAlignment="1">
      <alignment horizontal="left" vertical="top"/>
    </xf>
    <xf numFmtId="0" fontId="1" fillId="0" borderId="0" xfId="0" applyFont="1" applyAlignment="1">
      <alignment horizontal="left" vertical="top"/>
    </xf>
    <xf numFmtId="0" fontId="1" fillId="0" borderId="26" xfId="0" applyFont="1" applyBorder="1" applyAlignment="1">
      <alignment horizontal="left" vertical="top"/>
    </xf>
    <xf numFmtId="0" fontId="1" fillId="0" borderId="36" xfId="0" applyFont="1" applyBorder="1" applyAlignment="1">
      <alignment horizontal="left" vertical="top"/>
    </xf>
    <xf numFmtId="0" fontId="1" fillId="0" borderId="15" xfId="0" applyFont="1" applyBorder="1" applyAlignment="1">
      <alignment horizontal="left" vertical="top"/>
    </xf>
    <xf numFmtId="0" fontId="1" fillId="0" borderId="24" xfId="0" applyFont="1" applyBorder="1" applyAlignment="1">
      <alignment horizontal="left" vertical="top"/>
    </xf>
    <xf numFmtId="165" fontId="13" fillId="0" borderId="46" xfId="2" applyNumberFormat="1" applyFont="1" applyBorder="1" applyAlignment="1" applyProtection="1">
      <alignment horizontal="left" vertical="top" wrapText="1"/>
      <protection locked="0"/>
    </xf>
    <xf numFmtId="165" fontId="13" fillId="0" borderId="60" xfId="2" applyNumberFormat="1" applyFont="1" applyBorder="1" applyAlignment="1" applyProtection="1">
      <alignment horizontal="left" vertical="top" wrapText="1"/>
      <protection locked="0"/>
    </xf>
    <xf numFmtId="165" fontId="13" fillId="0" borderId="33" xfId="2" applyNumberFormat="1" applyFont="1" applyBorder="1" applyAlignment="1" applyProtection="1">
      <alignment horizontal="left" vertical="top" wrapText="1"/>
      <protection locked="0"/>
    </xf>
    <xf numFmtId="171" fontId="10" fillId="3" borderId="6" xfId="3" applyNumberFormat="1" applyFont="1" applyFill="1" applyBorder="1" applyAlignment="1">
      <alignment horizontal="center" vertical="top" wrapText="1"/>
    </xf>
    <xf numFmtId="171" fontId="10" fillId="3" borderId="10" xfId="3" applyNumberFormat="1" applyFont="1" applyFill="1" applyBorder="1" applyAlignment="1">
      <alignment horizontal="center" vertical="top" wrapText="1"/>
    </xf>
    <xf numFmtId="0" fontId="0" fillId="0" borderId="66" xfId="0" applyBorder="1" applyAlignment="1">
      <alignment horizontal="left" vertical="center"/>
    </xf>
    <xf numFmtId="0" fontId="0" fillId="0" borderId="23" xfId="0" applyBorder="1" applyAlignment="1">
      <alignment horizontal="left" vertical="center"/>
    </xf>
    <xf numFmtId="0" fontId="0" fillId="0" borderId="67"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36" xfId="0" applyBorder="1" applyAlignment="1">
      <alignment horizontal="left" vertical="center"/>
    </xf>
    <xf numFmtId="0" fontId="0" fillId="0" borderId="15" xfId="0" applyBorder="1" applyAlignment="1">
      <alignment horizontal="left" vertical="center"/>
    </xf>
    <xf numFmtId="0" fontId="0" fillId="0" borderId="24" xfId="0" applyBorder="1" applyAlignment="1">
      <alignment horizontal="left" vertical="center"/>
    </xf>
    <xf numFmtId="0" fontId="9" fillId="0" borderId="61" xfId="3" applyFont="1" applyBorder="1" applyAlignment="1" applyProtection="1">
      <alignment horizontal="center" vertical="top" wrapText="1"/>
      <protection locked="0"/>
    </xf>
    <xf numFmtId="0" fontId="0" fillId="0" borderId="6" xfId="0" applyBorder="1" applyAlignment="1">
      <alignment horizontal="left" wrapText="1"/>
    </xf>
    <xf numFmtId="0" fontId="1" fillId="0" borderId="9" xfId="0" applyFont="1" applyBorder="1" applyAlignment="1">
      <alignment horizontal="left" wrapText="1"/>
    </xf>
    <xf numFmtId="0" fontId="1" fillId="0" borderId="10" xfId="0" applyFont="1" applyBorder="1" applyAlignment="1">
      <alignment horizontal="left" wrapText="1"/>
    </xf>
    <xf numFmtId="0" fontId="1" fillId="0" borderId="72" xfId="0" applyFont="1" applyBorder="1" applyAlignment="1">
      <alignment horizontal="center" vertical="center" wrapText="1"/>
    </xf>
    <xf numFmtId="171" fontId="10" fillId="3" borderId="6" xfId="7" applyNumberFormat="1" applyFont="1" applyFill="1" applyBorder="1" applyAlignment="1">
      <alignment horizontal="center" vertical="top" wrapText="1"/>
    </xf>
    <xf numFmtId="171" fontId="10" fillId="3" borderId="10" xfId="7" applyNumberFormat="1" applyFont="1" applyFill="1" applyBorder="1" applyAlignment="1">
      <alignment horizontal="center" vertical="top" wrapText="1"/>
    </xf>
    <xf numFmtId="44" fontId="10" fillId="0" borderId="6" xfId="7" applyFont="1" applyBorder="1" applyAlignment="1" applyProtection="1">
      <alignment horizontal="left" vertical="top" wrapText="1"/>
      <protection locked="0"/>
    </xf>
    <xf numFmtId="44" fontId="10" fillId="0" borderId="9" xfId="7" applyFont="1" applyBorder="1" applyAlignment="1" applyProtection="1">
      <alignment horizontal="left" vertical="top" wrapText="1"/>
      <protection locked="0"/>
    </xf>
    <xf numFmtId="167" fontId="10" fillId="0" borderId="6" xfId="5" applyNumberFormat="1" applyFont="1" applyBorder="1" applyAlignment="1" applyProtection="1">
      <alignment horizontal="left" vertical="center" wrapText="1"/>
      <protection locked="0"/>
    </xf>
    <xf numFmtId="167" fontId="10" fillId="0" borderId="10" xfId="5" applyNumberFormat="1" applyFont="1" applyBorder="1" applyAlignment="1" applyProtection="1">
      <alignment horizontal="left" vertical="center" wrapText="1"/>
      <protection locked="0"/>
    </xf>
    <xf numFmtId="0" fontId="10" fillId="0" borderId="27" xfId="3" applyFont="1" applyBorder="1" applyAlignment="1" applyProtection="1">
      <alignment horizontal="left" vertical="top" wrapText="1"/>
      <protection locked="0"/>
    </xf>
    <xf numFmtId="0" fontId="10" fillId="0" borderId="36" xfId="3" applyFont="1" applyBorder="1" applyAlignment="1" applyProtection="1">
      <alignment horizontal="left" vertical="top" wrapText="1"/>
      <protection locked="0"/>
    </xf>
    <xf numFmtId="0" fontId="10" fillId="0" borderId="15" xfId="3" applyFont="1" applyBorder="1" applyAlignment="1" applyProtection="1">
      <alignment horizontal="left" vertical="top" wrapText="1"/>
      <protection locked="0"/>
    </xf>
    <xf numFmtId="0" fontId="10" fillId="0" borderId="24" xfId="3" applyFont="1" applyBorder="1" applyAlignment="1" applyProtection="1">
      <alignment horizontal="left" vertical="top" wrapText="1"/>
      <protection locked="0"/>
    </xf>
    <xf numFmtId="165" fontId="9" fillId="0" borderId="46" xfId="2" applyNumberFormat="1" applyFont="1" applyBorder="1" applyAlignment="1" applyProtection="1">
      <alignment horizontal="left" vertical="top" wrapText="1"/>
      <protection locked="0"/>
    </xf>
    <xf numFmtId="165" fontId="9" fillId="0" borderId="60" xfId="2" applyNumberFormat="1" applyFont="1" applyBorder="1" applyAlignment="1" applyProtection="1">
      <alignment horizontal="left" vertical="top" wrapText="1"/>
      <protection locked="0"/>
    </xf>
    <xf numFmtId="165" fontId="9" fillId="0" borderId="33" xfId="2" applyNumberFormat="1" applyFont="1" applyBorder="1" applyAlignment="1" applyProtection="1">
      <alignment horizontal="left" vertical="top" wrapText="1"/>
      <protection locked="0"/>
    </xf>
    <xf numFmtId="0" fontId="9" fillId="5" borderId="16" xfId="3" applyFont="1" applyFill="1" applyBorder="1" applyAlignment="1">
      <alignment horizontal="left" vertical="center" wrapText="1"/>
    </xf>
    <xf numFmtId="0" fontId="30" fillId="0" borderId="58" xfId="0" applyFont="1" applyBorder="1" applyAlignment="1">
      <alignment horizontal="center" wrapText="1"/>
    </xf>
    <xf numFmtId="9" fontId="10" fillId="0" borderId="27" xfId="3" applyNumberFormat="1" applyFont="1" applyBorder="1" applyAlignment="1" applyProtection="1">
      <alignment horizontal="left" vertical="top" wrapText="1"/>
      <protection locked="0"/>
    </xf>
    <xf numFmtId="0" fontId="10" fillId="0" borderId="20" xfId="3" applyFont="1" applyBorder="1" applyAlignment="1">
      <alignment horizontal="left" vertical="top" wrapText="1"/>
    </xf>
    <xf numFmtId="0" fontId="10" fillId="0" borderId="18" xfId="3" applyFont="1" applyBorder="1" applyAlignment="1">
      <alignment horizontal="left" vertical="top" wrapText="1"/>
    </xf>
    <xf numFmtId="0" fontId="10" fillId="0" borderId="27" xfId="3" applyFont="1" applyBorder="1" applyAlignment="1">
      <alignment horizontal="left" vertical="top" wrapText="1"/>
    </xf>
    <xf numFmtId="0" fontId="10" fillId="0" borderId="25" xfId="3" applyFont="1" applyBorder="1" applyAlignment="1">
      <alignment horizontal="left" vertical="top" wrapText="1"/>
    </xf>
    <xf numFmtId="0" fontId="10" fillId="0" borderId="26" xfId="3" applyFont="1" applyBorder="1" applyAlignment="1">
      <alignment horizontal="left" vertical="top" wrapText="1"/>
    </xf>
    <xf numFmtId="0" fontId="10" fillId="0" borderId="36" xfId="3" applyFont="1" applyBorder="1" applyAlignment="1">
      <alignment horizontal="left" vertical="top" wrapText="1"/>
    </xf>
    <xf numFmtId="0" fontId="10" fillId="0" borderId="15" xfId="3" applyFont="1" applyBorder="1" applyAlignment="1">
      <alignment horizontal="left" vertical="top" wrapText="1"/>
    </xf>
    <xf numFmtId="0" fontId="10" fillId="0" borderId="24" xfId="3" applyFont="1" applyBorder="1" applyAlignment="1">
      <alignment horizontal="left" vertical="top" wrapText="1"/>
    </xf>
    <xf numFmtId="0" fontId="9" fillId="0" borderId="72" xfId="3" applyFont="1" applyBorder="1" applyAlignment="1">
      <alignment horizontal="center" vertical="top" wrapText="1"/>
    </xf>
    <xf numFmtId="0" fontId="9" fillId="0" borderId="37" xfId="3" applyFont="1" applyBorder="1" applyAlignment="1">
      <alignment horizontal="center" vertical="top" wrapText="1"/>
    </xf>
    <xf numFmtId="0" fontId="9" fillId="0" borderId="69" xfId="3" applyFont="1" applyBorder="1" applyAlignment="1">
      <alignment horizontal="center" vertical="top" wrapText="1"/>
    </xf>
    <xf numFmtId="0" fontId="9" fillId="5" borderId="19" xfId="3" applyFont="1" applyFill="1" applyBorder="1" applyAlignment="1">
      <alignment horizontal="left" vertical="center" wrapText="1"/>
    </xf>
    <xf numFmtId="0" fontId="17" fillId="0" borderId="66" xfId="0" applyFont="1" applyBorder="1" applyAlignment="1">
      <alignment horizontal="left" vertical="top"/>
    </xf>
    <xf numFmtId="0" fontId="17" fillId="0" borderId="23" xfId="0" applyFont="1" applyBorder="1" applyAlignment="1">
      <alignment horizontal="left" vertical="top"/>
    </xf>
    <xf numFmtId="0" fontId="17" fillId="0" borderId="67" xfId="0" applyFont="1" applyBorder="1" applyAlignment="1">
      <alignment horizontal="left" vertical="top"/>
    </xf>
    <xf numFmtId="0" fontId="17" fillId="0" borderId="25" xfId="0" applyFont="1" applyBorder="1" applyAlignment="1">
      <alignment horizontal="left" vertical="top"/>
    </xf>
    <xf numFmtId="0" fontId="17" fillId="0" borderId="0" xfId="0" applyFont="1" applyAlignment="1">
      <alignment horizontal="left" vertical="top"/>
    </xf>
    <xf numFmtId="0" fontId="17" fillId="0" borderId="26" xfId="0" applyFont="1" applyBorder="1" applyAlignment="1">
      <alignment horizontal="left" vertical="top"/>
    </xf>
    <xf numFmtId="0" fontId="17" fillId="0" borderId="36" xfId="0" applyFont="1" applyBorder="1" applyAlignment="1">
      <alignment horizontal="left" vertical="top"/>
    </xf>
    <xf numFmtId="0" fontId="17" fillId="0" borderId="15" xfId="0" applyFont="1" applyBorder="1" applyAlignment="1">
      <alignment horizontal="left" vertical="top"/>
    </xf>
    <xf numFmtId="0" fontId="17" fillId="0" borderId="24" xfId="0" applyFont="1" applyBorder="1" applyAlignment="1">
      <alignment horizontal="left" vertical="top"/>
    </xf>
    <xf numFmtId="0" fontId="9" fillId="5" borderId="17" xfId="3" applyFont="1" applyFill="1" applyBorder="1" applyAlignment="1">
      <alignment horizontal="left" vertical="center" wrapText="1"/>
    </xf>
    <xf numFmtId="0" fontId="9" fillId="5" borderId="43" xfId="3" applyFont="1" applyFill="1" applyBorder="1" applyAlignment="1">
      <alignment horizontal="left" vertical="center" wrapText="1"/>
    </xf>
    <xf numFmtId="0" fontId="9" fillId="5" borderId="63" xfId="3" applyFont="1" applyFill="1" applyBorder="1" applyAlignment="1">
      <alignment horizontal="left" vertical="center" wrapText="1"/>
    </xf>
    <xf numFmtId="0" fontId="9" fillId="0" borderId="10" xfId="3" applyFont="1" applyBorder="1" applyAlignment="1" applyProtection="1">
      <alignment horizontal="center" vertical="center" wrapText="1"/>
      <protection locked="0"/>
    </xf>
    <xf numFmtId="9" fontId="9" fillId="0" borderId="6" xfId="3" applyNumberFormat="1" applyFont="1" applyBorder="1" applyAlignment="1">
      <alignment horizontal="center" vertical="center" wrapText="1"/>
    </xf>
    <xf numFmtId="9" fontId="9" fillId="0" borderId="9" xfId="3" applyNumberFormat="1" applyFont="1" applyBorder="1" applyAlignment="1">
      <alignment horizontal="center" vertical="center" wrapText="1"/>
    </xf>
    <xf numFmtId="9" fontId="9" fillId="0" borderId="10" xfId="3" applyNumberFormat="1" applyFont="1" applyBorder="1" applyAlignment="1">
      <alignment horizontal="center" vertical="center" wrapText="1"/>
    </xf>
    <xf numFmtId="0" fontId="9" fillId="0" borderId="6" xfId="3" applyFont="1" applyBorder="1" applyAlignment="1">
      <alignment horizontal="center" vertical="center" wrapText="1"/>
    </xf>
    <xf numFmtId="0" fontId="9" fillId="0" borderId="9" xfId="3" applyFont="1" applyBorder="1" applyAlignment="1">
      <alignment horizontal="center" vertical="center" wrapText="1"/>
    </xf>
    <xf numFmtId="0" fontId="9" fillId="0" borderId="13" xfId="3" applyFont="1" applyBorder="1" applyAlignment="1">
      <alignment horizontal="center" vertical="center" wrapText="1"/>
    </xf>
    <xf numFmtId="0" fontId="9" fillId="6" borderId="9" xfId="3" applyFont="1" applyFill="1" applyBorder="1" applyAlignment="1">
      <alignment horizontal="left" vertical="top" wrapText="1" indent="3"/>
    </xf>
    <xf numFmtId="0" fontId="9" fillId="0" borderId="12" xfId="3" applyFont="1" applyBorder="1" applyAlignment="1">
      <alignment horizontal="center" vertical="top" wrapText="1"/>
    </xf>
    <xf numFmtId="0" fontId="9" fillId="6" borderId="9" xfId="3" applyFont="1" applyFill="1" applyBorder="1" applyAlignment="1">
      <alignment horizontal="left" vertical="top" wrapText="1"/>
    </xf>
    <xf numFmtId="0" fontId="9" fillId="6" borderId="10" xfId="3" applyFont="1" applyFill="1" applyBorder="1" applyAlignment="1">
      <alignment horizontal="left" vertical="top" wrapText="1"/>
    </xf>
    <xf numFmtId="0" fontId="9" fillId="6" borderId="13" xfId="3" applyFont="1" applyFill="1" applyBorder="1" applyAlignment="1">
      <alignment horizontal="left" vertical="top" wrapText="1"/>
    </xf>
    <xf numFmtId="9" fontId="9" fillId="10" borderId="61" xfId="3" applyNumberFormat="1" applyFont="1" applyFill="1" applyBorder="1" applyAlignment="1">
      <alignment horizontal="center" vertical="top" wrapText="1"/>
    </xf>
    <xf numFmtId="9" fontId="9" fillId="10" borderId="62" xfId="3" applyNumberFormat="1" applyFont="1" applyFill="1" applyBorder="1" applyAlignment="1">
      <alignment horizontal="center" vertical="top" wrapText="1"/>
    </xf>
    <xf numFmtId="9" fontId="9" fillId="10" borderId="19" xfId="3" applyNumberFormat="1" applyFont="1" applyFill="1" applyBorder="1" applyAlignment="1">
      <alignment horizontal="center" vertical="top" wrapText="1"/>
    </xf>
    <xf numFmtId="9" fontId="9" fillId="10" borderId="28" xfId="3" applyNumberFormat="1" applyFont="1" applyFill="1" applyBorder="1" applyAlignment="1">
      <alignment horizontal="center" vertical="top" wrapText="1"/>
    </xf>
    <xf numFmtId="167" fontId="63" fillId="13" borderId="61" xfId="5" applyNumberFormat="1" applyFont="1" applyFill="1" applyBorder="1" applyAlignment="1" applyProtection="1">
      <alignment horizontal="center" vertical="center" wrapText="1"/>
      <protection locked="0"/>
    </xf>
    <xf numFmtId="167" fontId="63" fillId="13" borderId="62" xfId="5" applyNumberFormat="1" applyFont="1" applyFill="1" applyBorder="1" applyAlignment="1" applyProtection="1">
      <alignment horizontal="center" vertical="center" wrapText="1"/>
      <protection locked="0"/>
    </xf>
    <xf numFmtId="0" fontId="10" fillId="3" borderId="20" xfId="3" applyFont="1" applyFill="1" applyBorder="1" applyAlignment="1" applyProtection="1">
      <alignment horizontal="center" vertical="center" wrapText="1"/>
      <protection locked="0"/>
    </xf>
    <xf numFmtId="0" fontId="10" fillId="3" borderId="18" xfId="3" applyFont="1" applyFill="1" applyBorder="1" applyAlignment="1" applyProtection="1">
      <alignment horizontal="center" vertical="center" wrapText="1"/>
      <protection locked="0"/>
    </xf>
    <xf numFmtId="0" fontId="9" fillId="0" borderId="20" xfId="3" applyFont="1" applyBorder="1" applyAlignment="1">
      <alignment horizontal="center" vertical="top" wrapText="1"/>
    </xf>
    <xf numFmtId="0" fontId="9" fillId="0" borderId="27" xfId="3" applyFont="1" applyBorder="1" applyAlignment="1">
      <alignment horizontal="center" vertical="top" wrapText="1"/>
    </xf>
    <xf numFmtId="0" fontId="9" fillId="5" borderId="9" xfId="3" applyFont="1" applyFill="1" applyBorder="1" applyAlignment="1">
      <alignment horizontal="left" vertical="center" wrapText="1" indent="2"/>
    </xf>
    <xf numFmtId="0" fontId="9" fillId="5" borderId="10" xfId="3" applyFont="1" applyFill="1" applyBorder="1" applyAlignment="1">
      <alignment horizontal="left" vertical="center" wrapText="1" indent="2"/>
    </xf>
    <xf numFmtId="165" fontId="14" fillId="3" borderId="6" xfId="2" applyNumberFormat="1" applyFont="1" applyFill="1" applyBorder="1" applyAlignment="1">
      <alignment horizontal="center" vertical="top" wrapText="1"/>
    </xf>
    <xf numFmtId="165" fontId="14" fillId="3" borderId="9" xfId="2" applyNumberFormat="1" applyFont="1" applyFill="1" applyBorder="1" applyAlignment="1">
      <alignment horizontal="center" vertical="top" wrapText="1"/>
    </xf>
    <xf numFmtId="165" fontId="14" fillId="3" borderId="13" xfId="2" applyNumberFormat="1" applyFont="1" applyFill="1" applyBorder="1" applyAlignment="1">
      <alignment horizontal="center" vertical="top" wrapText="1"/>
    </xf>
    <xf numFmtId="165" fontId="9" fillId="3" borderId="6" xfId="2" applyNumberFormat="1" applyFont="1" applyFill="1" applyBorder="1" applyAlignment="1">
      <alignment horizontal="center" vertical="top" wrapText="1"/>
    </xf>
    <xf numFmtId="165" fontId="9" fillId="3" borderId="9" xfId="2" applyNumberFormat="1" applyFont="1" applyFill="1" applyBorder="1" applyAlignment="1">
      <alignment horizontal="center" vertical="top" wrapText="1"/>
    </xf>
    <xf numFmtId="165" fontId="9" fillId="3" borderId="13" xfId="2" applyNumberFormat="1" applyFont="1" applyFill="1" applyBorder="1" applyAlignment="1">
      <alignment horizontal="center" vertical="top" wrapText="1"/>
    </xf>
    <xf numFmtId="0" fontId="9" fillId="0" borderId="9" xfId="3" applyFont="1" applyBorder="1" applyAlignment="1">
      <alignment horizontal="center" vertical="top" wrapText="1"/>
    </xf>
    <xf numFmtId="0" fontId="9" fillId="0" borderId="10" xfId="3" applyFont="1" applyBorder="1" applyAlignment="1">
      <alignment horizontal="center" vertical="center" wrapText="1"/>
    </xf>
    <xf numFmtId="9" fontId="3" fillId="0" borderId="46" xfId="3" applyNumberFormat="1" applyBorder="1" applyAlignment="1" applyProtection="1">
      <alignment horizontal="left" vertical="top" wrapText="1"/>
      <protection locked="0"/>
    </xf>
    <xf numFmtId="9" fontId="3" fillId="0" borderId="60" xfId="3" applyNumberFormat="1" applyBorder="1" applyAlignment="1" applyProtection="1">
      <alignment horizontal="left" vertical="top" wrapText="1"/>
      <protection locked="0"/>
    </xf>
    <xf numFmtId="9" fontId="3" fillId="0" borderId="64" xfId="3" applyNumberFormat="1" applyBorder="1" applyAlignment="1" applyProtection="1">
      <alignment horizontal="left" vertical="top" wrapText="1"/>
      <protection locked="0"/>
    </xf>
    <xf numFmtId="0" fontId="39" fillId="0" borderId="72" xfId="0" applyFont="1" applyBorder="1" applyAlignment="1">
      <alignment horizontal="center" vertical="center" wrapText="1"/>
    </xf>
    <xf numFmtId="0" fontId="39" fillId="0" borderId="37" xfId="0" applyFont="1" applyBorder="1" applyAlignment="1">
      <alignment horizontal="center" vertical="center" wrapText="1"/>
    </xf>
    <xf numFmtId="0" fontId="17" fillId="0" borderId="6" xfId="0" applyFont="1" applyBorder="1" applyAlignment="1">
      <alignment horizontal="center" wrapText="1"/>
    </xf>
    <xf numFmtId="0" fontId="17" fillId="0" borderId="9" xfId="0" applyFont="1" applyBorder="1" applyAlignment="1">
      <alignment horizontal="center" wrapText="1"/>
    </xf>
    <xf numFmtId="0" fontId="17" fillId="0" borderId="10" xfId="0" applyFont="1" applyBorder="1" applyAlignment="1">
      <alignment horizontal="center" wrapText="1"/>
    </xf>
    <xf numFmtId="0" fontId="9" fillId="0" borderId="66" xfId="0" applyFont="1" applyBorder="1" applyAlignment="1">
      <alignment horizontal="left" vertical="top" wrapText="1"/>
    </xf>
    <xf numFmtId="0" fontId="9" fillId="0" borderId="23" xfId="0" applyFont="1" applyBorder="1" applyAlignment="1">
      <alignment horizontal="left" vertical="top" wrapText="1"/>
    </xf>
    <xf numFmtId="0" fontId="9" fillId="0" borderId="67" xfId="0" applyFont="1" applyBorder="1" applyAlignment="1">
      <alignment horizontal="left" vertical="top" wrapText="1"/>
    </xf>
    <xf numFmtId="0" fontId="9" fillId="0" borderId="25" xfId="0" applyFont="1" applyBorder="1" applyAlignment="1">
      <alignment horizontal="left" vertical="top" wrapText="1"/>
    </xf>
    <xf numFmtId="0" fontId="9" fillId="0" borderId="0" xfId="0" applyFont="1" applyAlignment="1">
      <alignment horizontal="left" vertical="top" wrapText="1"/>
    </xf>
    <xf numFmtId="0" fontId="9" fillId="0" borderId="26" xfId="0" applyFont="1" applyBorder="1" applyAlignment="1">
      <alignment horizontal="left" vertical="top" wrapText="1"/>
    </xf>
    <xf numFmtId="0" fontId="9" fillId="0" borderId="36" xfId="0" applyFont="1" applyBorder="1" applyAlignment="1">
      <alignment horizontal="left" vertical="top" wrapText="1"/>
    </xf>
    <xf numFmtId="0" fontId="9" fillId="0" borderId="15" xfId="0" applyFont="1" applyBorder="1" applyAlignment="1">
      <alignment horizontal="left" vertical="top" wrapText="1"/>
    </xf>
    <xf numFmtId="0" fontId="9" fillId="0" borderId="24" xfId="0" applyFont="1" applyBorder="1" applyAlignment="1">
      <alignment horizontal="left" vertical="top" wrapText="1"/>
    </xf>
    <xf numFmtId="0" fontId="9" fillId="2" borderId="6" xfId="3" applyFont="1" applyFill="1" applyBorder="1" applyAlignment="1" applyProtection="1">
      <alignment horizontal="center" vertical="top" wrapText="1"/>
      <protection locked="0"/>
    </xf>
    <xf numFmtId="0" fontId="9" fillId="2" borderId="9" xfId="3" applyFont="1" applyFill="1" applyBorder="1" applyAlignment="1" applyProtection="1">
      <alignment horizontal="center" vertical="top" wrapText="1"/>
      <protection locked="0"/>
    </xf>
    <xf numFmtId="0" fontId="9" fillId="2" borderId="13" xfId="3" applyFont="1" applyFill="1" applyBorder="1" applyAlignment="1" applyProtection="1">
      <alignment horizontal="center" vertical="top" wrapText="1"/>
      <protection locked="0"/>
    </xf>
    <xf numFmtId="0" fontId="34" fillId="13" borderId="6" xfId="6" applyNumberFormat="1" applyFont="1" applyFill="1" applyBorder="1" applyAlignment="1" applyProtection="1">
      <alignment horizontal="center" vertical="center" wrapText="1"/>
      <protection locked="0"/>
    </xf>
    <xf numFmtId="167" fontId="9" fillId="0" borderId="6" xfId="5" applyNumberFormat="1" applyFont="1" applyBorder="1" applyAlignment="1" applyProtection="1">
      <alignment horizontal="right" vertical="center" wrapText="1"/>
      <protection locked="0"/>
    </xf>
    <xf numFmtId="167" fontId="9" fillId="0" borderId="10" xfId="5" applyNumberFormat="1" applyFont="1" applyBorder="1" applyAlignment="1" applyProtection="1">
      <alignment horizontal="right" vertical="center" wrapText="1"/>
      <protection locked="0"/>
    </xf>
    <xf numFmtId="9" fontId="10" fillId="10" borderId="61" xfId="3" applyNumberFormat="1" applyFont="1" applyFill="1" applyBorder="1" applyAlignment="1">
      <alignment horizontal="center" vertical="center" wrapText="1"/>
    </xf>
    <xf numFmtId="9" fontId="10" fillId="10" borderId="62" xfId="3" applyNumberFormat="1" applyFont="1" applyFill="1" applyBorder="1" applyAlignment="1">
      <alignment horizontal="center" vertical="center" wrapText="1"/>
    </xf>
    <xf numFmtId="0" fontId="10" fillId="13" borderId="18" xfId="3" applyFont="1" applyFill="1" applyBorder="1" applyAlignment="1">
      <alignment horizontal="left" vertical="center" wrapText="1"/>
    </xf>
    <xf numFmtId="0" fontId="10" fillId="13" borderId="45" xfId="3" applyFont="1" applyFill="1" applyBorder="1" applyAlignment="1">
      <alignment horizontal="left" vertical="center" wrapText="1"/>
    </xf>
    <xf numFmtId="0" fontId="10" fillId="13" borderId="76" xfId="3" applyFont="1" applyFill="1" applyBorder="1" applyAlignment="1">
      <alignment horizontal="left" vertical="center" wrapText="1"/>
    </xf>
    <xf numFmtId="0" fontId="10" fillId="13" borderId="77" xfId="3" applyFont="1" applyFill="1" applyBorder="1" applyAlignment="1">
      <alignment horizontal="left" vertical="center" wrapText="1"/>
    </xf>
    <xf numFmtId="0" fontId="38" fillId="0" borderId="0" xfId="0" applyFont="1" applyAlignment="1">
      <alignment horizontal="center"/>
    </xf>
    <xf numFmtId="0" fontId="10" fillId="13" borderId="9" xfId="3" applyFont="1" applyFill="1" applyBorder="1" applyAlignment="1">
      <alignment horizontal="left" vertical="top" wrapText="1"/>
    </xf>
    <xf numFmtId="0" fontId="10" fillId="13" borderId="10" xfId="3" applyFont="1" applyFill="1" applyBorder="1" applyAlignment="1">
      <alignment horizontal="left" vertical="top" wrapText="1"/>
    </xf>
    <xf numFmtId="0" fontId="10" fillId="13" borderId="18" xfId="3" applyFont="1" applyFill="1" applyBorder="1" applyAlignment="1">
      <alignment horizontal="left" vertical="top" wrapText="1"/>
    </xf>
    <xf numFmtId="0" fontId="10" fillId="13" borderId="45" xfId="3" applyFont="1" applyFill="1" applyBorder="1" applyAlignment="1">
      <alignment horizontal="left" vertical="top" wrapText="1"/>
    </xf>
    <xf numFmtId="0" fontId="6" fillId="13" borderId="4" xfId="3" applyFont="1" applyFill="1" applyBorder="1" applyAlignment="1">
      <alignment horizontal="left" vertical="top" wrapText="1"/>
    </xf>
    <xf numFmtId="0" fontId="6" fillId="13" borderId="5" xfId="3" applyFont="1" applyFill="1" applyBorder="1" applyAlignment="1">
      <alignment horizontal="left" vertical="top" wrapText="1"/>
    </xf>
    <xf numFmtId="0" fontId="6" fillId="13" borderId="23" xfId="3" applyFont="1" applyFill="1" applyBorder="1" applyAlignment="1">
      <alignment horizontal="left" vertical="top" wrapText="1"/>
    </xf>
    <xf numFmtId="0" fontId="10" fillId="13" borderId="15" xfId="3" applyFont="1" applyFill="1" applyBorder="1" applyAlignment="1">
      <alignment horizontal="left" vertical="center" wrapText="1"/>
    </xf>
    <xf numFmtId="0" fontId="10" fillId="13" borderId="17" xfId="3" applyFont="1" applyFill="1" applyBorder="1" applyAlignment="1" applyProtection="1">
      <alignment horizontal="center" vertical="center" wrapText="1"/>
      <protection locked="0"/>
    </xf>
    <xf numFmtId="0" fontId="10" fillId="13" borderId="43" xfId="3" applyFont="1" applyFill="1" applyBorder="1" applyAlignment="1" applyProtection="1">
      <alignment horizontal="center" vertical="center" wrapText="1"/>
      <protection locked="0"/>
    </xf>
    <xf numFmtId="0" fontId="10" fillId="13" borderId="22" xfId="3" applyFont="1" applyFill="1" applyBorder="1" applyAlignment="1" applyProtection="1">
      <alignment horizontal="center" vertical="center" wrapText="1"/>
      <protection locked="0"/>
    </xf>
    <xf numFmtId="0" fontId="11" fillId="13" borderId="9" xfId="3" applyFont="1" applyFill="1" applyBorder="1" applyAlignment="1">
      <alignment horizontal="left" vertical="center" wrapText="1"/>
    </xf>
    <xf numFmtId="0" fontId="10" fillId="13" borderId="9" xfId="3" applyFont="1" applyFill="1" applyBorder="1" applyAlignment="1">
      <alignment horizontal="left" vertical="center" wrapText="1"/>
    </xf>
    <xf numFmtId="0" fontId="10" fillId="13" borderId="10" xfId="3" applyFont="1" applyFill="1" applyBorder="1" applyAlignment="1">
      <alignment horizontal="left" vertical="center" wrapText="1"/>
    </xf>
    <xf numFmtId="0" fontId="10" fillId="13" borderId="63" xfId="3" applyFont="1" applyFill="1" applyBorder="1" applyAlignment="1" applyProtection="1">
      <alignment horizontal="center" vertical="center" wrapText="1"/>
      <protection locked="0"/>
    </xf>
    <xf numFmtId="0" fontId="10" fillId="13" borderId="11" xfId="3" applyFont="1" applyFill="1" applyBorder="1" applyAlignment="1">
      <alignment horizontal="left" vertical="top" wrapText="1" indent="2"/>
    </xf>
    <xf numFmtId="0" fontId="10" fillId="13" borderId="9" xfId="3" applyFont="1" applyFill="1" applyBorder="1" applyAlignment="1">
      <alignment horizontal="left" vertical="top" wrapText="1" indent="2"/>
    </xf>
    <xf numFmtId="0" fontId="10" fillId="13" borderId="15" xfId="3" applyFont="1" applyFill="1" applyBorder="1" applyAlignment="1">
      <alignment horizontal="left" vertical="top" wrapText="1"/>
    </xf>
    <xf numFmtId="0" fontId="10" fillId="13" borderId="16" xfId="3" applyFont="1" applyFill="1" applyBorder="1" applyAlignment="1">
      <alignment horizontal="left" vertical="top" wrapText="1"/>
    </xf>
    <xf numFmtId="0" fontId="10" fillId="13" borderId="66" xfId="3" applyFont="1" applyFill="1" applyBorder="1" applyAlignment="1" applyProtection="1">
      <alignment horizontal="center" vertical="center" wrapText="1"/>
      <protection locked="0"/>
    </xf>
    <xf numFmtId="0" fontId="10" fillId="13" borderId="36" xfId="3" applyFont="1" applyFill="1" applyBorder="1" applyAlignment="1" applyProtection="1">
      <alignment horizontal="center" vertical="center" wrapText="1"/>
      <protection locked="0"/>
    </xf>
    <xf numFmtId="0" fontId="10" fillId="13" borderId="13" xfId="3" applyFont="1" applyFill="1" applyBorder="1" applyAlignment="1">
      <alignment horizontal="left" vertical="top" wrapText="1"/>
    </xf>
    <xf numFmtId="0" fontId="10" fillId="13" borderId="10" xfId="3" applyFont="1" applyFill="1" applyBorder="1" applyAlignment="1">
      <alignment horizontal="left" vertical="top" wrapText="1" indent="2"/>
    </xf>
    <xf numFmtId="0" fontId="9" fillId="13" borderId="9" xfId="3" applyFont="1" applyFill="1" applyBorder="1" applyAlignment="1">
      <alignment horizontal="left" vertical="top" wrapText="1"/>
    </xf>
    <xf numFmtId="0" fontId="9" fillId="13" borderId="13" xfId="3" applyFont="1" applyFill="1" applyBorder="1" applyAlignment="1">
      <alignment horizontal="left" vertical="top" wrapText="1"/>
    </xf>
    <xf numFmtId="0" fontId="9" fillId="13" borderId="9" xfId="3" applyFont="1" applyFill="1" applyBorder="1" applyAlignment="1">
      <alignment horizontal="left" vertical="top" wrapText="1" indent="2"/>
    </xf>
    <xf numFmtId="0" fontId="9" fillId="13" borderId="10" xfId="3" applyFont="1" applyFill="1" applyBorder="1" applyAlignment="1">
      <alignment horizontal="left" vertical="top" wrapText="1" indent="2"/>
    </xf>
    <xf numFmtId="0" fontId="9" fillId="13" borderId="6" xfId="3" applyFont="1" applyFill="1" applyBorder="1" applyAlignment="1">
      <alignment horizontal="center" vertical="top" wrapText="1"/>
    </xf>
    <xf numFmtId="0" fontId="9" fillId="13" borderId="10" xfId="3" applyFont="1" applyFill="1" applyBorder="1" applyAlignment="1">
      <alignment horizontal="center" vertical="top" wrapText="1"/>
    </xf>
    <xf numFmtId="0" fontId="10" fillId="0" borderId="94" xfId="3" applyFont="1" applyBorder="1" applyAlignment="1" applyProtection="1">
      <alignment horizontal="center" vertical="top" wrapText="1"/>
      <protection locked="0"/>
    </xf>
    <xf numFmtId="9" fontId="10" fillId="0" borderId="94" xfId="3" applyNumberFormat="1" applyFont="1" applyBorder="1" applyAlignment="1" applyProtection="1">
      <alignment horizontal="center" vertical="center" wrapText="1"/>
      <protection locked="0"/>
    </xf>
    <xf numFmtId="0" fontId="6" fillId="13" borderId="95" xfId="3" applyFont="1" applyFill="1" applyBorder="1" applyAlignment="1">
      <alignment horizontal="left" vertical="top" wrapText="1"/>
    </xf>
    <xf numFmtId="0" fontId="10" fillId="13" borderId="54" xfId="3" applyFont="1" applyFill="1" applyBorder="1" applyAlignment="1">
      <alignment horizontal="center" vertical="center" wrapText="1"/>
    </xf>
    <xf numFmtId="0" fontId="10" fillId="13" borderId="14" xfId="3" applyFont="1" applyFill="1" applyBorder="1" applyAlignment="1">
      <alignment horizontal="center" vertical="center" wrapText="1"/>
    </xf>
    <xf numFmtId="0" fontId="10" fillId="13" borderId="23" xfId="3" applyFont="1" applyFill="1" applyBorder="1" applyAlignment="1">
      <alignment horizontal="left" vertical="top" wrapText="1"/>
    </xf>
    <xf numFmtId="0" fontId="10" fillId="13" borderId="73" xfId="3" applyFont="1" applyFill="1" applyBorder="1" applyAlignment="1">
      <alignment horizontal="left" vertical="top" wrapText="1"/>
    </xf>
    <xf numFmtId="0" fontId="10" fillId="13" borderId="72" xfId="3" applyFont="1" applyFill="1" applyBorder="1" applyAlignment="1" applyProtection="1">
      <alignment horizontal="left" vertical="top" wrapText="1"/>
      <protection locked="0"/>
    </xf>
    <xf numFmtId="0" fontId="10" fillId="13" borderId="37" xfId="3" applyFont="1" applyFill="1" applyBorder="1" applyAlignment="1" applyProtection="1">
      <alignment horizontal="left" vertical="top" wrapText="1"/>
      <protection locked="0"/>
    </xf>
    <xf numFmtId="0" fontId="10" fillId="13" borderId="50" xfId="3" applyFont="1" applyFill="1" applyBorder="1" applyAlignment="1" applyProtection="1">
      <alignment horizontal="left" vertical="top" wrapText="1"/>
      <protection locked="0"/>
    </xf>
    <xf numFmtId="0" fontId="10" fillId="13" borderId="69" xfId="3" applyFont="1" applyFill="1" applyBorder="1" applyAlignment="1" applyProtection="1">
      <alignment horizontal="left" vertical="top" wrapText="1"/>
      <protection locked="0"/>
    </xf>
    <xf numFmtId="0" fontId="10" fillId="0" borderId="94" xfId="3" applyFont="1" applyBorder="1" applyAlignment="1" applyProtection="1">
      <alignment horizontal="left" vertical="top" wrapText="1"/>
      <protection locked="0"/>
    </xf>
    <xf numFmtId="0" fontId="10" fillId="13" borderId="0" xfId="3" applyFont="1" applyFill="1" applyAlignment="1">
      <alignment horizontal="left" vertical="top" wrapText="1"/>
    </xf>
    <xf numFmtId="0" fontId="10" fillId="13" borderId="6" xfId="3" applyFont="1" applyFill="1" applyBorder="1" applyAlignment="1">
      <alignment horizontal="center" vertical="top" wrapText="1"/>
    </xf>
    <xf numFmtId="0" fontId="10" fillId="13" borderId="9" xfId="3" applyFont="1" applyFill="1" applyBorder="1" applyAlignment="1">
      <alignment horizontal="center" vertical="top" wrapText="1"/>
    </xf>
    <xf numFmtId="0" fontId="10" fillId="13" borderId="10" xfId="3" applyFont="1" applyFill="1" applyBorder="1" applyAlignment="1">
      <alignment horizontal="center" vertical="top" wrapText="1"/>
    </xf>
    <xf numFmtId="0" fontId="10" fillId="13" borderId="8" xfId="3" applyFont="1" applyFill="1" applyBorder="1" applyAlignment="1">
      <alignment horizontal="left" vertical="center" wrapText="1"/>
    </xf>
    <xf numFmtId="0" fontId="10" fillId="13" borderId="14" xfId="3" applyFont="1" applyFill="1" applyBorder="1" applyAlignment="1">
      <alignment horizontal="left" vertical="center" wrapText="1"/>
    </xf>
    <xf numFmtId="0" fontId="10" fillId="13" borderId="16" xfId="3" applyFont="1" applyFill="1" applyBorder="1" applyAlignment="1">
      <alignment horizontal="left" vertical="center" wrapText="1"/>
    </xf>
    <xf numFmtId="0" fontId="10" fillId="13" borderId="6" xfId="3" applyFont="1" applyFill="1" applyBorder="1" applyAlignment="1" applyProtection="1">
      <alignment horizontal="center" vertical="top" wrapText="1"/>
      <protection locked="0"/>
    </xf>
    <xf numFmtId="0" fontId="10" fillId="13" borderId="13" xfId="3" applyFont="1" applyFill="1" applyBorder="1" applyAlignment="1" applyProtection="1">
      <alignment horizontal="center" vertical="top" wrapText="1"/>
      <protection locked="0"/>
    </xf>
    <xf numFmtId="0" fontId="10" fillId="13" borderId="94" xfId="3" applyFont="1" applyFill="1" applyBorder="1" applyAlignment="1">
      <alignment horizontal="left" vertical="top" wrapText="1"/>
    </xf>
    <xf numFmtId="9" fontId="10" fillId="13" borderId="17" xfId="3" applyNumberFormat="1" applyFont="1" applyFill="1" applyBorder="1" applyAlignment="1" applyProtection="1">
      <alignment horizontal="center" vertical="center" wrapText="1"/>
      <protection locked="0"/>
    </xf>
    <xf numFmtId="9" fontId="10" fillId="13" borderId="43" xfId="3" applyNumberFormat="1" applyFont="1" applyFill="1" applyBorder="1" applyAlignment="1" applyProtection="1">
      <alignment horizontal="center" vertical="center" wrapText="1"/>
      <protection locked="0"/>
    </xf>
    <xf numFmtId="9" fontId="10" fillId="13" borderId="22" xfId="3" applyNumberFormat="1" applyFont="1" applyFill="1" applyBorder="1" applyAlignment="1" applyProtection="1">
      <alignment horizontal="center" vertical="center" wrapText="1"/>
      <protection locked="0"/>
    </xf>
    <xf numFmtId="0" fontId="10" fillId="13" borderId="9" xfId="3" applyFont="1" applyFill="1" applyBorder="1" applyAlignment="1">
      <alignment horizontal="left" vertical="top"/>
    </xf>
    <xf numFmtId="0" fontId="10" fillId="13" borderId="15" xfId="3" applyFont="1" applyFill="1" applyBorder="1" applyAlignment="1">
      <alignment horizontal="left" vertical="top"/>
    </xf>
    <xf numFmtId="0" fontId="10" fillId="13" borderId="16" xfId="3" applyFont="1" applyFill="1" applyBorder="1" applyAlignment="1">
      <alignment horizontal="left" vertical="top"/>
    </xf>
    <xf numFmtId="0" fontId="9" fillId="13" borderId="12" xfId="3" applyFont="1" applyFill="1" applyBorder="1" applyAlignment="1" applyProtection="1">
      <alignment horizontal="center" vertical="center" wrapText="1"/>
      <protection locked="0"/>
    </xf>
    <xf numFmtId="0" fontId="10" fillId="13" borderId="0" xfId="3" applyFont="1" applyFill="1" applyAlignment="1">
      <alignment horizontal="left" vertical="center" wrapText="1"/>
    </xf>
    <xf numFmtId="9" fontId="10" fillId="13" borderId="6" xfId="3" applyNumberFormat="1" applyFont="1" applyFill="1" applyBorder="1" applyAlignment="1">
      <alignment horizontal="center" vertical="center" wrapText="1"/>
    </xf>
    <xf numFmtId="9" fontId="10" fillId="13" borderId="9" xfId="3" applyNumberFormat="1" applyFont="1" applyFill="1" applyBorder="1" applyAlignment="1">
      <alignment horizontal="center" vertical="center" wrapText="1"/>
    </xf>
    <xf numFmtId="9" fontId="10" fillId="13" borderId="10" xfId="3" applyNumberFormat="1" applyFont="1" applyFill="1" applyBorder="1" applyAlignment="1">
      <alignment horizontal="center" vertical="center" wrapText="1"/>
    </xf>
    <xf numFmtId="0" fontId="10" fillId="13" borderId="6" xfId="3" applyFont="1" applyFill="1" applyBorder="1" applyAlignment="1">
      <alignment horizontal="center" vertical="center" wrapText="1"/>
    </xf>
    <xf numFmtId="0" fontId="10" fillId="13" borderId="9" xfId="3" applyFont="1" applyFill="1" applyBorder="1" applyAlignment="1">
      <alignment horizontal="center" vertical="center" wrapText="1"/>
    </xf>
    <xf numFmtId="0" fontId="10" fillId="13" borderId="13" xfId="3" applyFont="1" applyFill="1" applyBorder="1" applyAlignment="1">
      <alignment horizontal="center" vertical="center" wrapText="1"/>
    </xf>
    <xf numFmtId="0" fontId="9" fillId="13" borderId="35" xfId="3" applyFont="1" applyFill="1" applyBorder="1" applyAlignment="1">
      <alignment horizontal="left" vertical="center" wrapText="1" indent="5"/>
    </xf>
    <xf numFmtId="0" fontId="9" fillId="13" borderId="37" xfId="3" applyFont="1" applyFill="1" applyBorder="1" applyAlignment="1">
      <alignment horizontal="left" vertical="center" wrapText="1" indent="5"/>
    </xf>
    <xf numFmtId="0" fontId="9" fillId="13" borderId="15" xfId="3" applyFont="1" applyFill="1" applyBorder="1" applyAlignment="1">
      <alignment horizontal="left" vertical="center" wrapText="1" indent="5"/>
    </xf>
    <xf numFmtId="0" fontId="9" fillId="13" borderId="15" xfId="3" applyFont="1" applyFill="1" applyBorder="1" applyAlignment="1">
      <alignment horizontal="center" vertical="center" wrapText="1"/>
    </xf>
    <xf numFmtId="0" fontId="9" fillId="13" borderId="16" xfId="3" applyFont="1" applyFill="1" applyBorder="1" applyAlignment="1">
      <alignment horizontal="center" vertical="center" wrapText="1"/>
    </xf>
    <xf numFmtId="9" fontId="9" fillId="13" borderId="6" xfId="3" applyNumberFormat="1" applyFont="1" applyFill="1" applyBorder="1" applyAlignment="1">
      <alignment horizontal="left" vertical="top" wrapText="1"/>
    </xf>
    <xf numFmtId="9" fontId="9" fillId="13" borderId="9" xfId="3" applyNumberFormat="1" applyFont="1" applyFill="1" applyBorder="1" applyAlignment="1">
      <alignment horizontal="left" vertical="top" wrapText="1"/>
    </xf>
    <xf numFmtId="9" fontId="9" fillId="13" borderId="10" xfId="3" applyNumberFormat="1" applyFont="1" applyFill="1" applyBorder="1" applyAlignment="1">
      <alignment horizontal="left" vertical="top" wrapText="1"/>
    </xf>
    <xf numFmtId="9" fontId="9" fillId="13" borderId="6" xfId="3" applyNumberFormat="1" applyFont="1" applyFill="1" applyBorder="1" applyAlignment="1">
      <alignment horizontal="center" vertical="center" wrapText="1"/>
    </xf>
    <xf numFmtId="9" fontId="9" fillId="13" borderId="13" xfId="3" applyNumberFormat="1" applyFont="1" applyFill="1" applyBorder="1" applyAlignment="1">
      <alignment horizontal="center" vertical="center" wrapText="1"/>
    </xf>
    <xf numFmtId="0" fontId="9" fillId="13" borderId="19" xfId="3" applyFont="1" applyFill="1" applyBorder="1" applyAlignment="1">
      <alignment horizontal="left" vertical="top" wrapText="1"/>
    </xf>
    <xf numFmtId="0" fontId="9" fillId="13" borderId="62" xfId="3" applyFont="1" applyFill="1" applyBorder="1" applyAlignment="1">
      <alignment horizontal="left" vertical="top" wrapText="1"/>
    </xf>
    <xf numFmtId="0" fontId="10" fillId="0" borderId="11" xfId="3" applyFont="1" applyBorder="1" applyAlignment="1">
      <alignment horizontal="left" vertical="top" wrapText="1" indent="140"/>
    </xf>
    <xf numFmtId="0" fontId="10" fillId="0" borderId="9" xfId="3" applyFont="1" applyBorder="1" applyAlignment="1">
      <alignment horizontal="left" vertical="top" wrapText="1" indent="140"/>
    </xf>
    <xf numFmtId="0" fontId="10" fillId="13" borderId="12" xfId="3" applyFont="1" applyFill="1" applyBorder="1" applyAlignment="1" applyProtection="1">
      <alignment horizontal="center" vertical="center" wrapText="1"/>
      <protection locked="0"/>
    </xf>
    <xf numFmtId="0" fontId="10" fillId="13" borderId="38" xfId="3" applyFont="1" applyFill="1" applyBorder="1" applyAlignment="1" applyProtection="1">
      <alignment horizontal="center" vertical="center" wrapText="1"/>
      <protection locked="0"/>
    </xf>
    <xf numFmtId="0" fontId="10" fillId="13" borderId="8" xfId="3" applyFont="1" applyFill="1" applyBorder="1" applyAlignment="1">
      <alignment horizontal="left" vertical="top" wrapText="1"/>
    </xf>
    <xf numFmtId="0" fontId="9" fillId="13" borderId="37" xfId="3" applyFont="1" applyFill="1" applyBorder="1" applyAlignment="1">
      <alignment horizontal="left" vertical="top" wrapText="1"/>
    </xf>
    <xf numFmtId="0" fontId="10" fillId="13" borderId="72" xfId="3" applyFont="1" applyFill="1" applyBorder="1" applyAlignment="1">
      <alignment horizontal="center" vertical="center" wrapText="1"/>
    </xf>
    <xf numFmtId="0" fontId="10" fillId="13" borderId="50" xfId="3" applyFont="1" applyFill="1" applyBorder="1" applyAlignment="1">
      <alignment horizontal="center" vertical="center" wrapText="1"/>
    </xf>
    <xf numFmtId="0" fontId="10" fillId="13" borderId="9" xfId="3" applyFont="1" applyFill="1" applyBorder="1" applyAlignment="1">
      <alignment horizontal="left" vertical="top" wrapText="1" indent="3"/>
    </xf>
    <xf numFmtId="0" fontId="10" fillId="13" borderId="8" xfId="3" applyFont="1" applyFill="1" applyBorder="1" applyAlignment="1">
      <alignment horizontal="center" vertical="center" wrapText="1"/>
    </xf>
    <xf numFmtId="0" fontId="10" fillId="13" borderId="18" xfId="3" applyFont="1" applyFill="1" applyBorder="1" applyAlignment="1">
      <alignment horizontal="center" vertical="center" wrapText="1"/>
    </xf>
    <xf numFmtId="0" fontId="10" fillId="13" borderId="45" xfId="3" applyFont="1" applyFill="1" applyBorder="1" applyAlignment="1">
      <alignment horizontal="center" vertical="center" wrapText="1"/>
    </xf>
    <xf numFmtId="0" fontId="10" fillId="13" borderId="15" xfId="3" applyFont="1" applyFill="1" applyBorder="1" applyAlignment="1">
      <alignment horizontal="center" vertical="center" wrapText="1"/>
    </xf>
    <xf numFmtId="0" fontId="10" fillId="13" borderId="16" xfId="3" applyFont="1" applyFill="1" applyBorder="1" applyAlignment="1">
      <alignment horizontal="center" vertical="center" wrapText="1"/>
    </xf>
    <xf numFmtId="0" fontId="10" fillId="13" borderId="12" xfId="3" applyFont="1" applyFill="1" applyBorder="1" applyAlignment="1">
      <alignment horizontal="center" vertical="center" wrapText="1"/>
    </xf>
    <xf numFmtId="0" fontId="10" fillId="13" borderId="10" xfId="3" applyFont="1" applyFill="1" applyBorder="1" applyAlignment="1">
      <alignment horizontal="center" vertical="center" wrapText="1"/>
    </xf>
    <xf numFmtId="1" fontId="31" fillId="0" borderId="6" xfId="3" applyNumberFormat="1" applyFont="1" applyBorder="1" applyAlignment="1">
      <alignment horizontal="center" vertical="top" wrapText="1"/>
    </xf>
    <xf numFmtId="1" fontId="31" fillId="0" borderId="10" xfId="3" applyNumberFormat="1" applyFont="1" applyBorder="1" applyAlignment="1">
      <alignment horizontal="center" vertical="top" wrapText="1"/>
    </xf>
    <xf numFmtId="1" fontId="10" fillId="0" borderId="6" xfId="3" applyNumberFormat="1" applyFont="1" applyBorder="1" applyAlignment="1">
      <alignment horizontal="right" vertical="center" wrapText="1"/>
    </xf>
    <xf numFmtId="1" fontId="10" fillId="0" borderId="9" xfId="3" applyNumberFormat="1" applyFont="1" applyBorder="1" applyAlignment="1">
      <alignment horizontal="right" vertical="center" wrapText="1"/>
    </xf>
    <xf numFmtId="0" fontId="10" fillId="13" borderId="29" xfId="3" applyFont="1" applyFill="1" applyBorder="1" applyAlignment="1">
      <alignment horizontal="center" vertical="center" wrapText="1"/>
    </xf>
    <xf numFmtId="0" fontId="10" fillId="13" borderId="0" xfId="3" applyFont="1" applyFill="1" applyAlignment="1">
      <alignment horizontal="center" vertical="center" wrapText="1"/>
    </xf>
    <xf numFmtId="0" fontId="10" fillId="13" borderId="49" xfId="3" applyFont="1" applyFill="1" applyBorder="1" applyAlignment="1">
      <alignment horizontal="center" vertical="center" wrapText="1"/>
    </xf>
    <xf numFmtId="0" fontId="10" fillId="13" borderId="30" xfId="3" applyFont="1" applyFill="1" applyBorder="1" applyAlignment="1">
      <alignment horizontal="center" vertical="center" wrapText="1"/>
    </xf>
    <xf numFmtId="0" fontId="10" fillId="13" borderId="3" xfId="3" applyFont="1" applyFill="1" applyBorder="1" applyAlignment="1">
      <alignment horizontal="center" vertical="center" wrapText="1"/>
    </xf>
    <xf numFmtId="0" fontId="10" fillId="13" borderId="48" xfId="3" applyFont="1" applyFill="1" applyBorder="1" applyAlignment="1">
      <alignment horizontal="center" vertical="center" wrapText="1"/>
    </xf>
    <xf numFmtId="1" fontId="10" fillId="0" borderId="6" xfId="3" applyNumberFormat="1" applyFont="1" applyBorder="1" applyAlignment="1">
      <alignment horizontal="center" vertical="top" wrapText="1"/>
    </xf>
    <xf numFmtId="1" fontId="10" fillId="0" borderId="9" xfId="3" applyNumberFormat="1" applyFont="1" applyBorder="1" applyAlignment="1">
      <alignment horizontal="center" vertical="top" wrapText="1"/>
    </xf>
    <xf numFmtId="1" fontId="10" fillId="0" borderId="10" xfId="3" applyNumberFormat="1" applyFont="1" applyBorder="1" applyAlignment="1">
      <alignment horizontal="center" vertical="top" wrapText="1"/>
    </xf>
    <xf numFmtId="1" fontId="31" fillId="0" borderId="9" xfId="3" applyNumberFormat="1" applyFont="1" applyBorder="1" applyAlignment="1">
      <alignment horizontal="center" vertical="top" wrapText="1"/>
    </xf>
    <xf numFmtId="1" fontId="31" fillId="0" borderId="13" xfId="3" applyNumberFormat="1" applyFont="1" applyBorder="1" applyAlignment="1">
      <alignment horizontal="center" vertical="top" wrapText="1"/>
    </xf>
    <xf numFmtId="0" fontId="5" fillId="13" borderId="9" xfId="3" applyFont="1" applyFill="1" applyBorder="1" applyAlignment="1">
      <alignment horizontal="left" vertical="top"/>
    </xf>
    <xf numFmtId="0" fontId="5" fillId="13" borderId="10" xfId="3" applyFont="1" applyFill="1" applyBorder="1" applyAlignment="1">
      <alignment horizontal="left" vertical="top"/>
    </xf>
    <xf numFmtId="9" fontId="34" fillId="0" borderId="6" xfId="6" applyFont="1" applyBorder="1" applyAlignment="1" applyProtection="1">
      <alignment horizontal="center" vertical="center" wrapText="1"/>
      <protection locked="0"/>
    </xf>
    <xf numFmtId="9" fontId="34" fillId="0" borderId="9" xfId="6" applyFont="1" applyBorder="1" applyAlignment="1" applyProtection="1">
      <alignment horizontal="center" vertical="center" wrapText="1"/>
      <protection locked="0"/>
    </xf>
    <xf numFmtId="9" fontId="34" fillId="0" borderId="10" xfId="6" applyFont="1" applyBorder="1" applyAlignment="1" applyProtection="1">
      <alignment horizontal="center" vertical="center" wrapText="1"/>
      <protection locked="0"/>
    </xf>
    <xf numFmtId="9" fontId="9" fillId="13" borderId="18" xfId="6" applyFont="1" applyFill="1" applyBorder="1" applyAlignment="1">
      <alignment horizontal="left" vertical="top" wrapText="1"/>
    </xf>
    <xf numFmtId="9" fontId="9" fillId="13" borderId="45" xfId="6" applyFont="1" applyFill="1" applyBorder="1" applyAlignment="1">
      <alignment horizontal="left" vertical="top" wrapText="1"/>
    </xf>
    <xf numFmtId="9" fontId="10" fillId="13" borderId="15" xfId="6" applyFont="1" applyFill="1" applyBorder="1" applyAlignment="1">
      <alignment horizontal="left" vertical="top" wrapText="1"/>
    </xf>
    <xf numFmtId="9" fontId="10" fillId="13" borderId="16" xfId="6" applyFont="1" applyFill="1" applyBorder="1" applyAlignment="1">
      <alignment horizontal="left" vertical="top" wrapText="1"/>
    </xf>
    <xf numFmtId="9" fontId="9" fillId="13" borderId="9" xfId="6" applyFont="1" applyFill="1" applyBorder="1" applyAlignment="1">
      <alignment horizontal="left" vertical="top" wrapText="1"/>
    </xf>
    <xf numFmtId="9" fontId="9" fillId="13" borderId="10" xfId="6" applyFont="1" applyFill="1" applyBorder="1" applyAlignment="1">
      <alignment horizontal="left" vertical="top" wrapText="1"/>
    </xf>
    <xf numFmtId="167" fontId="34" fillId="0" borderId="61" xfId="5" applyNumberFormat="1" applyFont="1" applyBorder="1" applyAlignment="1" applyProtection="1">
      <alignment horizontal="center" vertical="center" wrapText="1"/>
      <protection locked="0"/>
    </xf>
    <xf numFmtId="167" fontId="34" fillId="0" borderId="62" xfId="5" applyNumberFormat="1" applyFont="1" applyBorder="1" applyAlignment="1" applyProtection="1">
      <alignment horizontal="center" vertical="center" wrapText="1"/>
      <protection locked="0"/>
    </xf>
    <xf numFmtId="9" fontId="10" fillId="0" borderId="61" xfId="3" applyNumberFormat="1" applyFont="1" applyBorder="1" applyAlignment="1">
      <alignment horizontal="center" vertical="top" wrapText="1"/>
    </xf>
    <xf numFmtId="9" fontId="10" fillId="0" borderId="62" xfId="3" applyNumberFormat="1" applyFont="1" applyBorder="1" applyAlignment="1">
      <alignment horizontal="center" vertical="top" wrapText="1"/>
    </xf>
    <xf numFmtId="9" fontId="10" fillId="0" borderId="19" xfId="3" applyNumberFormat="1" applyFont="1" applyBorder="1" applyAlignment="1">
      <alignment horizontal="center" vertical="top" wrapText="1"/>
    </xf>
    <xf numFmtId="9" fontId="10" fillId="0" borderId="28" xfId="3" applyNumberFormat="1" applyFont="1" applyBorder="1" applyAlignment="1">
      <alignment horizontal="center" vertical="top" wrapText="1"/>
    </xf>
    <xf numFmtId="0" fontId="10" fillId="13" borderId="19" xfId="3" applyFont="1" applyFill="1" applyBorder="1" applyAlignment="1">
      <alignment vertical="center" wrapText="1"/>
    </xf>
    <xf numFmtId="0" fontId="10" fillId="13" borderId="62" xfId="3" applyFont="1" applyFill="1" applyBorder="1" applyAlignment="1">
      <alignment vertical="center" wrapText="1"/>
    </xf>
    <xf numFmtId="167" fontId="34" fillId="0" borderId="61" xfId="5" applyNumberFormat="1" applyFont="1" applyBorder="1" applyAlignment="1" applyProtection="1">
      <alignment horizontal="center" vertical="top" wrapText="1"/>
      <protection locked="0"/>
    </xf>
    <xf numFmtId="167" fontId="34" fillId="0" borderId="62" xfId="5" applyNumberFormat="1" applyFont="1" applyBorder="1" applyAlignment="1" applyProtection="1">
      <alignment horizontal="center" vertical="top" wrapText="1"/>
      <protection locked="0"/>
    </xf>
    <xf numFmtId="0" fontId="6" fillId="13" borderId="15" xfId="3" applyFont="1" applyFill="1" applyBorder="1" applyAlignment="1">
      <alignment horizontal="left" vertical="center" wrapText="1"/>
    </xf>
    <xf numFmtId="1" fontId="31" fillId="13" borderId="9" xfId="3" applyNumberFormat="1" applyFont="1" applyFill="1" applyBorder="1" applyAlignment="1">
      <alignment horizontal="center" vertical="top" wrapText="1"/>
    </xf>
    <xf numFmtId="1" fontId="31" fillId="13" borderId="10" xfId="3" applyNumberFormat="1" applyFont="1" applyFill="1" applyBorder="1" applyAlignment="1">
      <alignment horizontal="center" vertical="top" wrapText="1"/>
    </xf>
    <xf numFmtId="1" fontId="31" fillId="13" borderId="6" xfId="3" applyNumberFormat="1" applyFont="1" applyFill="1" applyBorder="1" applyAlignment="1">
      <alignment horizontal="center" vertical="top" wrapText="1"/>
    </xf>
    <xf numFmtId="1" fontId="31" fillId="13" borderId="13" xfId="3" applyNumberFormat="1" applyFont="1" applyFill="1" applyBorder="1" applyAlignment="1">
      <alignment horizontal="center" vertical="top" wrapText="1"/>
    </xf>
    <xf numFmtId="0" fontId="10" fillId="13" borderId="9" xfId="3" applyFont="1" applyFill="1" applyBorder="1" applyAlignment="1">
      <alignment vertical="center" wrapText="1"/>
    </xf>
    <xf numFmtId="0" fontId="10" fillId="13" borderId="10" xfId="3" applyFont="1" applyFill="1" applyBorder="1" applyAlignment="1">
      <alignment vertical="center" wrapText="1"/>
    </xf>
    <xf numFmtId="0" fontId="10" fillId="12" borderId="87" xfId="3" applyFont="1" applyFill="1" applyBorder="1" applyAlignment="1">
      <alignment horizontal="left" vertical="center" wrapText="1" indent="5"/>
    </xf>
    <xf numFmtId="0" fontId="10" fillId="12" borderId="88" xfId="3" applyFont="1" applyFill="1" applyBorder="1" applyAlignment="1">
      <alignment horizontal="left" vertical="center" wrapText="1" indent="5"/>
    </xf>
    <xf numFmtId="0" fontId="10" fillId="12" borderId="92" xfId="3" applyFont="1" applyFill="1" applyBorder="1" applyAlignment="1">
      <alignment horizontal="left" vertical="center" wrapText="1" indent="5"/>
    </xf>
    <xf numFmtId="0" fontId="10" fillId="13" borderId="3" xfId="3" applyFont="1" applyFill="1" applyBorder="1" applyAlignment="1">
      <alignment horizontal="left" vertical="top" wrapText="1"/>
    </xf>
    <xf numFmtId="0" fontId="10" fillId="13" borderId="48" xfId="3" applyFont="1" applyFill="1" applyBorder="1" applyAlignment="1">
      <alignment horizontal="left" vertical="top" wrapText="1"/>
    </xf>
    <xf numFmtId="0" fontId="22" fillId="13" borderId="16" xfId="3" applyFont="1" applyFill="1" applyBorder="1" applyAlignment="1">
      <alignment horizontal="left" vertical="center"/>
    </xf>
    <xf numFmtId="0" fontId="9" fillId="13" borderId="9" xfId="3" applyFont="1" applyFill="1" applyBorder="1" applyAlignment="1">
      <alignment horizontal="left" vertical="center" wrapText="1"/>
    </xf>
    <xf numFmtId="0" fontId="9" fillId="13" borderId="10" xfId="3" applyFont="1" applyFill="1" applyBorder="1" applyAlignment="1">
      <alignment horizontal="left" vertical="center" wrapText="1"/>
    </xf>
    <xf numFmtId="9" fontId="10" fillId="0" borderId="20" xfId="3" applyNumberFormat="1" applyFont="1" applyBorder="1" applyAlignment="1">
      <alignment horizontal="center" vertical="top" wrapText="1"/>
    </xf>
    <xf numFmtId="9" fontId="10" fillId="0" borderId="45" xfId="3" applyNumberFormat="1" applyFont="1" applyBorder="1" applyAlignment="1">
      <alignment horizontal="center" vertical="top" wrapText="1"/>
    </xf>
    <xf numFmtId="9" fontId="10" fillId="0" borderId="18" xfId="3" applyNumberFormat="1" applyFont="1" applyBorder="1" applyAlignment="1">
      <alignment horizontal="center" vertical="top" wrapText="1"/>
    </xf>
    <xf numFmtId="9" fontId="10" fillId="0" borderId="27" xfId="3" applyNumberFormat="1" applyFont="1" applyBorder="1" applyAlignment="1">
      <alignment horizontal="center" vertical="top" wrapText="1"/>
    </xf>
    <xf numFmtId="0" fontId="9" fillId="13" borderId="35" xfId="3" applyFont="1" applyFill="1" applyBorder="1" applyAlignment="1">
      <alignment horizontal="left" vertical="center" indent="5"/>
    </xf>
    <xf numFmtId="0" fontId="9" fillId="13" borderId="37" xfId="3" applyFont="1" applyFill="1" applyBorder="1" applyAlignment="1">
      <alignment horizontal="left" vertical="center" indent="5"/>
    </xf>
    <xf numFmtId="0" fontId="9" fillId="13" borderId="89" xfId="3" applyFont="1" applyFill="1" applyBorder="1" applyAlignment="1">
      <alignment horizontal="left" vertical="center" indent="5"/>
    </xf>
    <xf numFmtId="0" fontId="14" fillId="13" borderId="15" xfId="3" applyFont="1" applyFill="1" applyBorder="1" applyAlignment="1">
      <alignment horizontal="center" vertical="center" wrapText="1"/>
    </xf>
    <xf numFmtId="0" fontId="14" fillId="13" borderId="16" xfId="3" applyFont="1" applyFill="1" applyBorder="1" applyAlignment="1">
      <alignment horizontal="center" vertical="center" wrapText="1"/>
    </xf>
    <xf numFmtId="0" fontId="10" fillId="13" borderId="19" xfId="3" applyFont="1" applyFill="1" applyBorder="1" applyAlignment="1">
      <alignment horizontal="left" vertical="center" wrapText="1"/>
    </xf>
    <xf numFmtId="0" fontId="10" fillId="12" borderId="89" xfId="3" applyFont="1" applyFill="1" applyBorder="1" applyAlignment="1">
      <alignment horizontal="left" vertical="center" wrapText="1" indent="5"/>
    </xf>
    <xf numFmtId="0" fontId="9" fillId="0" borderId="90" xfId="3" applyFont="1" applyBorder="1" applyAlignment="1">
      <alignment horizontal="center" vertical="top" wrapText="1"/>
    </xf>
    <xf numFmtId="0" fontId="10" fillId="13" borderId="13" xfId="3" applyFont="1" applyFill="1" applyBorder="1" applyAlignment="1">
      <alignment horizontal="left" vertical="center" wrapText="1"/>
    </xf>
    <xf numFmtId="0" fontId="10" fillId="13" borderId="9" xfId="3" applyFont="1" applyFill="1" applyBorder="1" applyAlignment="1">
      <alignment horizontal="left" vertical="center" wrapText="1" indent="2"/>
    </xf>
    <xf numFmtId="0" fontId="10" fillId="13" borderId="10" xfId="3" applyFont="1" applyFill="1" applyBorder="1" applyAlignment="1">
      <alignment horizontal="left" vertical="center" wrapText="1" indent="2"/>
    </xf>
    <xf numFmtId="165" fontId="6" fillId="0" borderId="6" xfId="2" applyNumberFormat="1" applyFont="1" applyBorder="1" applyAlignment="1" applyProtection="1">
      <alignment horizontal="center" vertical="top" wrapText="1"/>
      <protection locked="0"/>
    </xf>
    <xf numFmtId="165" fontId="6" fillId="0" borderId="9" xfId="2" applyNumberFormat="1" applyFont="1" applyBorder="1" applyAlignment="1" applyProtection="1">
      <alignment horizontal="center" vertical="top" wrapText="1"/>
      <protection locked="0"/>
    </xf>
    <xf numFmtId="165" fontId="6" fillId="0" borderId="13" xfId="2" applyNumberFormat="1" applyFont="1" applyBorder="1" applyAlignment="1" applyProtection="1">
      <alignment horizontal="center" vertical="top" wrapText="1"/>
      <protection locked="0"/>
    </xf>
    <xf numFmtId="0" fontId="21" fillId="13" borderId="11" xfId="3" applyFont="1" applyFill="1" applyBorder="1" applyAlignment="1">
      <alignment horizontal="center" vertical="center" wrapText="1"/>
    </xf>
    <xf numFmtId="0" fontId="21" fillId="13" borderId="9" xfId="3" applyFont="1" applyFill="1" applyBorder="1" applyAlignment="1">
      <alignment horizontal="center" vertical="center" wrapText="1"/>
    </xf>
    <xf numFmtId="0" fontId="21" fillId="13" borderId="10" xfId="3" applyFont="1" applyFill="1" applyBorder="1" applyAlignment="1">
      <alignment horizontal="center" vertical="center" wrapText="1"/>
    </xf>
    <xf numFmtId="0" fontId="9" fillId="13" borderId="13" xfId="3" applyFont="1" applyFill="1" applyBorder="1" applyAlignment="1">
      <alignment horizontal="left" vertical="center" wrapText="1"/>
    </xf>
    <xf numFmtId="0" fontId="10" fillId="13" borderId="37" xfId="3" applyFont="1" applyFill="1" applyBorder="1" applyAlignment="1">
      <alignment horizontal="left" vertical="top" wrapText="1"/>
    </xf>
    <xf numFmtId="0" fontId="10" fillId="13" borderId="50" xfId="3" applyFont="1" applyFill="1" applyBorder="1" applyAlignment="1">
      <alignment horizontal="left" vertical="top" wrapText="1"/>
    </xf>
    <xf numFmtId="0" fontId="10" fillId="0" borderId="51" xfId="3" applyFont="1" applyBorder="1" applyAlignment="1">
      <alignment horizontal="center" vertical="center" wrapText="1"/>
    </xf>
    <xf numFmtId="0" fontId="10" fillId="0" borderId="43" xfId="3" applyFont="1" applyBorder="1" applyAlignment="1">
      <alignment horizontal="center" vertical="center" wrapText="1"/>
    </xf>
    <xf numFmtId="0" fontId="10" fillId="13" borderId="17" xfId="3" applyFont="1" applyFill="1" applyBorder="1" applyAlignment="1">
      <alignment horizontal="left" vertical="center" wrapText="1"/>
    </xf>
    <xf numFmtId="0" fontId="10" fillId="13" borderId="43" xfId="3" applyFont="1" applyFill="1" applyBorder="1" applyAlignment="1">
      <alignment horizontal="left" vertical="center" wrapText="1"/>
    </xf>
    <xf numFmtId="0" fontId="10" fillId="13" borderId="63" xfId="3" applyFont="1" applyFill="1" applyBorder="1" applyAlignment="1">
      <alignment horizontal="left" vertical="center" wrapText="1"/>
    </xf>
    <xf numFmtId="0" fontId="10" fillId="13" borderId="61" xfId="3" applyFont="1" applyFill="1" applyBorder="1" applyAlignment="1">
      <alignment horizontal="left" vertical="top" wrapText="1"/>
    </xf>
    <xf numFmtId="0" fontId="10" fillId="13" borderId="62" xfId="3" applyFont="1" applyFill="1" applyBorder="1" applyAlignment="1">
      <alignment horizontal="left" vertical="top" wrapText="1"/>
    </xf>
    <xf numFmtId="0" fontId="5" fillId="0" borderId="9" xfId="3" applyFont="1" applyBorder="1" applyAlignment="1">
      <alignment horizontal="center" vertical="center"/>
    </xf>
    <xf numFmtId="0" fontId="5" fillId="0" borderId="13" xfId="3" applyFont="1" applyBorder="1" applyAlignment="1">
      <alignment horizontal="center" vertical="center"/>
    </xf>
    <xf numFmtId="0" fontId="10" fillId="13" borderId="16" xfId="3" applyFont="1" applyFill="1" applyBorder="1" applyAlignment="1">
      <alignment horizontal="left"/>
    </xf>
    <xf numFmtId="0" fontId="9" fillId="0" borderId="0" xfId="4" applyFont="1" applyAlignment="1" applyProtection="1">
      <alignment horizontal="left" vertical="center" wrapText="1"/>
      <protection locked="0"/>
    </xf>
    <xf numFmtId="0" fontId="6" fillId="0" borderId="4" xfId="3" applyFont="1" applyBorder="1" applyAlignment="1">
      <alignment horizontal="left" vertical="top" wrapText="1"/>
    </xf>
    <xf numFmtId="0" fontId="6" fillId="0" borderId="5" xfId="3" applyFont="1" applyBorder="1" applyAlignment="1">
      <alignment horizontal="left" vertical="top" wrapText="1"/>
    </xf>
    <xf numFmtId="0" fontId="9" fillId="0" borderId="66" xfId="3" applyFont="1" applyBorder="1" applyAlignment="1" applyProtection="1">
      <alignment horizontal="left" vertical="top" wrapText="1"/>
      <protection locked="0"/>
    </xf>
    <xf numFmtId="0" fontId="9" fillId="0" borderId="23" xfId="3" applyFont="1" applyBorder="1" applyAlignment="1" applyProtection="1">
      <alignment horizontal="left" vertical="top" wrapText="1"/>
      <protection locked="0"/>
    </xf>
    <xf numFmtId="0" fontId="9" fillId="0" borderId="67" xfId="3" applyFont="1" applyBorder="1" applyAlignment="1" applyProtection="1">
      <alignment horizontal="left" vertical="top" wrapText="1"/>
      <protection locked="0"/>
    </xf>
    <xf numFmtId="0" fontId="9" fillId="0" borderId="36" xfId="3" applyFont="1" applyBorder="1" applyAlignment="1" applyProtection="1">
      <alignment horizontal="left" vertical="top" wrapText="1"/>
      <protection locked="0"/>
    </xf>
    <xf numFmtId="0" fontId="9" fillId="0" borderId="15" xfId="3" applyFont="1" applyBorder="1" applyAlignment="1" applyProtection="1">
      <alignment horizontal="left" vertical="top" wrapText="1"/>
      <protection locked="0"/>
    </xf>
    <xf numFmtId="0" fontId="9" fillId="0" borderId="24" xfId="3" applyFont="1" applyBorder="1" applyAlignment="1" applyProtection="1">
      <alignment horizontal="left" vertical="top" wrapText="1"/>
      <protection locked="0"/>
    </xf>
    <xf numFmtId="0" fontId="30" fillId="0" borderId="6"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xf numFmtId="0" fontId="13" fillId="0" borderId="72" xfId="0" applyFont="1" applyBorder="1" applyAlignment="1">
      <alignment horizontal="center" vertical="center"/>
    </xf>
    <xf numFmtId="0" fontId="13" fillId="0" borderId="37" xfId="0" applyFont="1" applyBorder="1" applyAlignment="1">
      <alignment horizontal="center" vertical="center"/>
    </xf>
    <xf numFmtId="0" fontId="13" fillId="2" borderId="6" xfId="3" applyFont="1" applyFill="1" applyBorder="1" applyAlignment="1" applyProtection="1">
      <alignment horizontal="left" vertical="top" wrapText="1"/>
      <protection locked="0"/>
    </xf>
    <xf numFmtId="0" fontId="13" fillId="2" borderId="9" xfId="3" applyFont="1" applyFill="1" applyBorder="1" applyAlignment="1" applyProtection="1">
      <alignment horizontal="left" vertical="top" wrapText="1"/>
      <protection locked="0"/>
    </xf>
    <xf numFmtId="0" fontId="13" fillId="2" borderId="13" xfId="3" applyFont="1" applyFill="1" applyBorder="1" applyAlignment="1" applyProtection="1">
      <alignment horizontal="left" vertical="top" wrapText="1"/>
      <protection locked="0"/>
    </xf>
    <xf numFmtId="10" fontId="10" fillId="0" borderId="6" xfId="3" applyNumberFormat="1" applyFont="1" applyBorder="1" applyAlignment="1" applyProtection="1">
      <alignment horizontal="center" vertical="top" wrapText="1"/>
      <protection locked="0"/>
    </xf>
    <xf numFmtId="0" fontId="10" fillId="0" borderId="0" xfId="3" applyFont="1" applyAlignment="1" applyProtection="1">
      <alignment horizontal="left" vertical="top" wrapText="1"/>
      <protection locked="0"/>
    </xf>
    <xf numFmtId="0" fontId="10" fillId="0" borderId="26" xfId="3" applyFont="1" applyBorder="1" applyAlignment="1" applyProtection="1">
      <alignment horizontal="left" vertical="top" wrapText="1"/>
      <protection locked="0"/>
    </xf>
    <xf numFmtId="0" fontId="10" fillId="0" borderId="72" xfId="3" applyFont="1" applyBorder="1" applyAlignment="1">
      <alignment horizontal="left" vertical="top" wrapText="1"/>
    </xf>
    <xf numFmtId="0" fontId="10" fillId="0" borderId="37" xfId="3" applyFont="1" applyBorder="1" applyAlignment="1">
      <alignment horizontal="left" vertical="top" wrapText="1"/>
    </xf>
    <xf numFmtId="0" fontId="10" fillId="0" borderId="69" xfId="3" applyFont="1" applyBorder="1" applyAlignment="1">
      <alignment horizontal="left" vertical="top" wrapText="1"/>
    </xf>
    <xf numFmtId="0" fontId="0" fillId="0" borderId="6"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167" fontId="31" fillId="3" borderId="10" xfId="7" applyNumberFormat="1" applyFont="1" applyFill="1" applyBorder="1" applyAlignment="1">
      <alignment horizontal="center" vertical="top" wrapText="1"/>
    </xf>
    <xf numFmtId="0" fontId="13" fillId="0" borderId="6" xfId="0" applyFont="1" applyBorder="1" applyAlignment="1">
      <alignment horizontal="left" vertical="top"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1" fontId="9" fillId="0" borderId="20" xfId="3" applyNumberFormat="1" applyFont="1" applyBorder="1" applyAlignment="1" applyProtection="1">
      <alignment horizontal="left" vertical="top" wrapText="1"/>
      <protection locked="0"/>
    </xf>
    <xf numFmtId="1" fontId="9" fillId="0" borderId="18" xfId="3" applyNumberFormat="1" applyFont="1" applyBorder="1" applyAlignment="1" applyProtection="1">
      <alignment horizontal="left" vertical="top" wrapText="1"/>
      <protection locked="0"/>
    </xf>
    <xf numFmtId="1" fontId="9" fillId="0" borderId="36" xfId="3" applyNumberFormat="1" applyFont="1" applyBorder="1" applyAlignment="1" applyProtection="1">
      <alignment horizontal="left" vertical="top" wrapText="1"/>
      <protection locked="0"/>
    </xf>
    <xf numFmtId="1" fontId="9" fillId="0" borderId="15" xfId="3" applyNumberFormat="1" applyFont="1" applyBorder="1" applyAlignment="1" applyProtection="1">
      <alignment horizontal="left" vertical="top" wrapText="1"/>
      <protection locked="0"/>
    </xf>
    <xf numFmtId="1" fontId="9" fillId="0" borderId="6" xfId="3" applyNumberFormat="1" applyFont="1" applyBorder="1" applyAlignment="1" applyProtection="1">
      <alignment horizontal="left" vertical="top" wrapText="1"/>
      <protection locked="0"/>
    </xf>
    <xf numFmtId="1" fontId="9" fillId="0" borderId="9" xfId="3" applyNumberFormat="1" applyFont="1" applyBorder="1" applyAlignment="1" applyProtection="1">
      <alignment horizontal="left" vertical="top" wrapText="1"/>
      <protection locked="0"/>
    </xf>
    <xf numFmtId="0" fontId="9" fillId="0" borderId="6" xfId="3" applyFont="1" applyBorder="1" applyAlignment="1" applyProtection="1">
      <alignment horizontal="center" vertical="center" wrapText="1" shrinkToFit="1"/>
      <protection locked="0"/>
    </xf>
    <xf numFmtId="0" fontId="9" fillId="0" borderId="9" xfId="3" applyFont="1" applyBorder="1" applyAlignment="1" applyProtection="1">
      <alignment horizontal="center" vertical="center" wrapText="1" shrinkToFit="1"/>
      <protection locked="0"/>
    </xf>
    <xf numFmtId="0" fontId="9" fillId="0" borderId="13" xfId="3" applyFont="1" applyBorder="1" applyAlignment="1" applyProtection="1">
      <alignment horizontal="center" vertical="center" wrapText="1" shrinkToFit="1"/>
      <protection locked="0"/>
    </xf>
    <xf numFmtId="1" fontId="9" fillId="0" borderId="13" xfId="3" applyNumberFormat="1" applyFont="1" applyBorder="1" applyAlignment="1" applyProtection="1">
      <alignment horizontal="left" vertical="top" wrapText="1"/>
      <protection locked="0"/>
    </xf>
    <xf numFmtId="0" fontId="9" fillId="0" borderId="77" xfId="3" applyFont="1" applyBorder="1" applyAlignment="1" applyProtection="1">
      <alignment horizontal="left" vertical="top" wrapText="1"/>
      <protection locked="0"/>
    </xf>
    <xf numFmtId="0" fontId="9" fillId="0" borderId="78" xfId="3" applyFont="1" applyBorder="1" applyAlignment="1" applyProtection="1">
      <alignment horizontal="left" vertical="top" wrapText="1"/>
      <protection locked="0"/>
    </xf>
    <xf numFmtId="0" fontId="9" fillId="0" borderId="79" xfId="3" applyFont="1" applyBorder="1" applyAlignment="1" applyProtection="1">
      <alignment horizontal="left" vertical="top" wrapText="1"/>
      <protection locked="0"/>
    </xf>
    <xf numFmtId="0" fontId="9" fillId="0" borderId="80" xfId="3" applyFont="1" applyBorder="1" applyAlignment="1" applyProtection="1">
      <alignment horizontal="left" vertical="top" wrapText="1"/>
      <protection locked="0"/>
    </xf>
    <xf numFmtId="0" fontId="9" fillId="3" borderId="6" xfId="3" applyFont="1" applyFill="1" applyBorder="1" applyAlignment="1" applyProtection="1">
      <alignment horizontal="center" vertical="center" wrapText="1"/>
      <protection locked="0"/>
    </xf>
    <xf numFmtId="0" fontId="9" fillId="3" borderId="9" xfId="3" applyFont="1" applyFill="1" applyBorder="1" applyAlignment="1" applyProtection="1">
      <alignment horizontal="center" vertical="center" wrapText="1"/>
      <protection locked="0"/>
    </xf>
    <xf numFmtId="0" fontId="10" fillId="3" borderId="20" xfId="3" applyFont="1" applyFill="1" applyBorder="1" applyAlignment="1" applyProtection="1">
      <alignment horizontal="left" vertical="top" wrapText="1"/>
      <protection locked="0"/>
    </xf>
    <xf numFmtId="0" fontId="10" fillId="3" borderId="18" xfId="3" applyFont="1" applyFill="1" applyBorder="1" applyAlignment="1" applyProtection="1">
      <alignment horizontal="left" vertical="top" wrapText="1"/>
      <protection locked="0"/>
    </xf>
    <xf numFmtId="0" fontId="10" fillId="3" borderId="27" xfId="3" applyFont="1" applyFill="1" applyBorder="1" applyAlignment="1" applyProtection="1">
      <alignment horizontal="left" vertical="top" wrapText="1"/>
      <protection locked="0"/>
    </xf>
    <xf numFmtId="0" fontId="13" fillId="0" borderId="72" xfId="0" applyFont="1" applyBorder="1" applyAlignment="1">
      <alignment horizontal="center" vertical="center" wrapText="1"/>
    </xf>
    <xf numFmtId="0" fontId="13" fillId="0" borderId="37" xfId="0" applyFont="1" applyBorder="1" applyAlignment="1">
      <alignment horizontal="center" vertical="center" wrapText="1"/>
    </xf>
    <xf numFmtId="165" fontId="6" fillId="0" borderId="17" xfId="2" applyNumberFormat="1" applyFont="1" applyBorder="1" applyAlignment="1" applyProtection="1">
      <alignment horizontal="center" vertical="top" wrapText="1"/>
      <protection locked="0"/>
    </xf>
    <xf numFmtId="165" fontId="6" fillId="0" borderId="22" xfId="2" applyNumberFormat="1" applyFont="1" applyBorder="1" applyAlignment="1" applyProtection="1">
      <alignment horizontal="center" vertical="top" wrapText="1"/>
      <protection locked="0"/>
    </xf>
    <xf numFmtId="10" fontId="9" fillId="3" borderId="6" xfId="3" applyNumberFormat="1" applyFont="1" applyFill="1" applyBorder="1" applyAlignment="1" applyProtection="1">
      <alignment horizontal="center" vertical="top" wrapText="1"/>
      <protection locked="0"/>
    </xf>
    <xf numFmtId="9" fontId="9" fillId="3" borderId="20" xfId="3" applyNumberFormat="1" applyFont="1" applyFill="1" applyBorder="1" applyAlignment="1">
      <alignment horizontal="left" vertical="top" wrapText="1"/>
    </xf>
    <xf numFmtId="9" fontId="9" fillId="3" borderId="18" xfId="3" applyNumberFormat="1" applyFont="1" applyFill="1" applyBorder="1" applyAlignment="1">
      <alignment horizontal="left" vertical="top" wrapText="1"/>
    </xf>
    <xf numFmtId="9" fontId="9" fillId="3" borderId="45" xfId="3" applyNumberFormat="1" applyFont="1" applyFill="1" applyBorder="1" applyAlignment="1">
      <alignment horizontal="left" vertical="top" wrapText="1"/>
    </xf>
    <xf numFmtId="9" fontId="9" fillId="3" borderId="36" xfId="3" applyNumberFormat="1" applyFont="1" applyFill="1" applyBorder="1" applyAlignment="1">
      <alignment horizontal="left" vertical="top" wrapText="1"/>
    </xf>
    <xf numFmtId="9" fontId="9" fillId="3" borderId="15" xfId="3" applyNumberFormat="1" applyFont="1" applyFill="1" applyBorder="1" applyAlignment="1">
      <alignment horizontal="left" vertical="top" wrapText="1"/>
    </xf>
    <xf numFmtId="9" fontId="9" fillId="3" borderId="16" xfId="3" applyNumberFormat="1" applyFont="1" applyFill="1" applyBorder="1" applyAlignment="1">
      <alignment horizontal="left" vertical="top" wrapText="1"/>
    </xf>
    <xf numFmtId="9" fontId="9" fillId="3" borderId="6" xfId="3" applyNumberFormat="1" applyFont="1" applyFill="1" applyBorder="1" applyAlignment="1" applyProtection="1">
      <alignment horizontal="center" vertical="center" wrapText="1"/>
      <protection locked="0"/>
    </xf>
    <xf numFmtId="9" fontId="9" fillId="3" borderId="9" xfId="3" applyNumberFormat="1" applyFont="1" applyFill="1" applyBorder="1" applyAlignment="1" applyProtection="1">
      <alignment horizontal="center" vertical="center" wrapText="1"/>
      <protection locked="0"/>
    </xf>
    <xf numFmtId="9" fontId="9" fillId="3" borderId="10" xfId="3" applyNumberFormat="1" applyFont="1" applyFill="1" applyBorder="1" applyAlignment="1" applyProtection="1">
      <alignment horizontal="center" vertical="center" wrapText="1"/>
      <protection locked="0"/>
    </xf>
    <xf numFmtId="0" fontId="9" fillId="3" borderId="18" xfId="3" applyFont="1" applyFill="1" applyBorder="1" applyAlignment="1" applyProtection="1">
      <alignment horizontal="center" vertical="center" wrapText="1"/>
      <protection locked="0"/>
    </xf>
    <xf numFmtId="0" fontId="9" fillId="3" borderId="27" xfId="3" applyFont="1" applyFill="1" applyBorder="1" applyAlignment="1" applyProtection="1">
      <alignment horizontal="center" vertical="center" wrapText="1"/>
      <protection locked="0"/>
    </xf>
    <xf numFmtId="0" fontId="9" fillId="3" borderId="15" xfId="3" applyFont="1" applyFill="1" applyBorder="1" applyAlignment="1" applyProtection="1">
      <alignment horizontal="center" vertical="center" wrapText="1"/>
      <protection locked="0"/>
    </xf>
    <xf numFmtId="0" fontId="9" fillId="3" borderId="24" xfId="3" applyFont="1" applyFill="1" applyBorder="1" applyAlignment="1" applyProtection="1">
      <alignment horizontal="center" vertical="center" wrapText="1"/>
      <protection locked="0"/>
    </xf>
    <xf numFmtId="167" fontId="10" fillId="3" borderId="6" xfId="7" applyNumberFormat="1" applyFont="1" applyFill="1" applyBorder="1" applyAlignment="1">
      <alignment horizontal="center" wrapText="1"/>
    </xf>
    <xf numFmtId="167" fontId="10" fillId="3" borderId="10" xfId="7" applyNumberFormat="1" applyFont="1" applyFill="1" applyBorder="1" applyAlignment="1">
      <alignment horizontal="center" wrapText="1"/>
    </xf>
    <xf numFmtId="0" fontId="9" fillId="3" borderId="6" xfId="5" applyNumberFormat="1" applyFont="1" applyFill="1" applyBorder="1" applyAlignment="1" applyProtection="1">
      <alignment horizontal="center" vertical="center" wrapText="1"/>
      <protection locked="0"/>
    </xf>
    <xf numFmtId="0" fontId="9" fillId="3" borderId="10" xfId="5" applyNumberFormat="1" applyFont="1" applyFill="1" applyBorder="1" applyAlignment="1" applyProtection="1">
      <alignment horizontal="center" vertical="center" wrapText="1"/>
      <protection locked="0"/>
    </xf>
    <xf numFmtId="1" fontId="9" fillId="3" borderId="6" xfId="3" applyNumberFormat="1" applyFont="1" applyFill="1" applyBorder="1" applyAlignment="1" applyProtection="1">
      <alignment horizontal="left" vertical="center" wrapText="1"/>
      <protection locked="0"/>
    </xf>
    <xf numFmtId="1" fontId="9" fillId="3" borderId="9" xfId="3" applyNumberFormat="1" applyFont="1" applyFill="1" applyBorder="1" applyAlignment="1" applyProtection="1">
      <alignment horizontal="left" vertical="center" wrapText="1"/>
      <protection locked="0"/>
    </xf>
    <xf numFmtId="1" fontId="9" fillId="3" borderId="13" xfId="3" applyNumberFormat="1" applyFont="1" applyFill="1" applyBorder="1" applyAlignment="1" applyProtection="1">
      <alignment horizontal="left" vertical="center" wrapText="1"/>
      <protection locked="0"/>
    </xf>
    <xf numFmtId="0" fontId="30" fillId="0" borderId="61" xfId="3" applyFont="1" applyBorder="1" applyAlignment="1">
      <alignment horizontal="left" vertical="top" wrapText="1"/>
    </xf>
    <xf numFmtId="0" fontId="30" fillId="0" borderId="28" xfId="3" applyFont="1" applyBorder="1" applyAlignment="1">
      <alignment horizontal="left" vertical="top" wrapText="1"/>
    </xf>
    <xf numFmtId="0" fontId="9" fillId="0" borderId="66" xfId="0" applyFont="1" applyBorder="1" applyAlignment="1">
      <alignment horizontal="left" vertical="center" wrapText="1"/>
    </xf>
    <xf numFmtId="0" fontId="9" fillId="0" borderId="23" xfId="0" applyFont="1" applyBorder="1" applyAlignment="1">
      <alignment horizontal="left" vertical="center" wrapText="1"/>
    </xf>
    <xf numFmtId="0" fontId="9" fillId="0" borderId="67" xfId="0" applyFont="1" applyBorder="1" applyAlignment="1">
      <alignment horizontal="left" vertical="center" wrapText="1"/>
    </xf>
    <xf numFmtId="0" fontId="9" fillId="0" borderId="25" xfId="0" applyFont="1" applyBorder="1" applyAlignment="1">
      <alignment horizontal="left" vertical="center" wrapText="1"/>
    </xf>
    <xf numFmtId="0" fontId="9" fillId="0" borderId="0" xfId="0" applyFont="1" applyAlignment="1">
      <alignment horizontal="left" vertical="center" wrapText="1"/>
    </xf>
    <xf numFmtId="0" fontId="9" fillId="0" borderId="26" xfId="0" applyFont="1" applyBorder="1" applyAlignment="1">
      <alignment horizontal="left" vertical="center" wrapText="1"/>
    </xf>
    <xf numFmtId="0" fontId="9" fillId="0" borderId="36" xfId="0" applyFont="1" applyBorder="1" applyAlignment="1">
      <alignment horizontal="left" vertical="center" wrapText="1"/>
    </xf>
    <xf numFmtId="0" fontId="9" fillId="0" borderId="15" xfId="0" applyFont="1" applyBorder="1" applyAlignment="1">
      <alignment horizontal="left" vertical="center" wrapText="1"/>
    </xf>
    <xf numFmtId="0" fontId="9" fillId="0" borderId="24" xfId="0" applyFont="1" applyBorder="1" applyAlignment="1">
      <alignment horizontal="left" vertical="center" wrapText="1"/>
    </xf>
    <xf numFmtId="0" fontId="9" fillId="3" borderId="20" xfId="3" applyFont="1" applyFill="1" applyBorder="1" applyAlignment="1" applyProtection="1">
      <alignment horizontal="left" wrapText="1"/>
      <protection locked="0"/>
    </xf>
    <xf numFmtId="0" fontId="9" fillId="3" borderId="18" xfId="3" applyFont="1" applyFill="1" applyBorder="1" applyAlignment="1" applyProtection="1">
      <alignment horizontal="left" wrapText="1"/>
      <protection locked="0"/>
    </xf>
    <xf numFmtId="0" fontId="9" fillId="3" borderId="45" xfId="3" applyFont="1" applyFill="1" applyBorder="1" applyAlignment="1" applyProtection="1">
      <alignment horizontal="left" wrapText="1"/>
      <protection locked="0"/>
    </xf>
    <xf numFmtId="9" fontId="30" fillId="0" borderId="46" xfId="3" applyNumberFormat="1" applyFont="1" applyBorder="1" applyAlignment="1" applyProtection="1">
      <alignment horizontal="left" vertical="top" wrapText="1"/>
      <protection locked="0"/>
    </xf>
    <xf numFmtId="9" fontId="30" fillId="0" borderId="60" xfId="3" applyNumberFormat="1" applyFont="1" applyBorder="1" applyAlignment="1" applyProtection="1">
      <alignment horizontal="left" vertical="top" wrapText="1"/>
      <protection locked="0"/>
    </xf>
    <xf numFmtId="9" fontId="30" fillId="0" borderId="64" xfId="3" applyNumberFormat="1" applyFont="1" applyBorder="1" applyAlignment="1" applyProtection="1">
      <alignment horizontal="left" vertical="top" wrapText="1"/>
      <protection locked="0"/>
    </xf>
    <xf numFmtId="0" fontId="67" fillId="0" borderId="61" xfId="3" applyFont="1" applyBorder="1" applyAlignment="1" applyProtection="1">
      <alignment horizontal="center" vertical="top" wrapText="1"/>
      <protection locked="0"/>
    </xf>
    <xf numFmtId="0" fontId="67" fillId="0" borderId="19" xfId="3" applyFont="1" applyBorder="1" applyAlignment="1" applyProtection="1">
      <alignment horizontal="center" vertical="top" wrapText="1"/>
      <protection locked="0"/>
    </xf>
    <xf numFmtId="0" fontId="9" fillId="3" borderId="6" xfId="3" applyFont="1" applyFill="1" applyBorder="1" applyAlignment="1" applyProtection="1">
      <alignment horizontal="left" vertical="center" wrapText="1"/>
      <protection locked="0"/>
    </xf>
    <xf numFmtId="0" fontId="9" fillId="3" borderId="9" xfId="3" applyFont="1" applyFill="1" applyBorder="1" applyAlignment="1" applyProtection="1">
      <alignment horizontal="left" vertical="center" wrapText="1"/>
      <protection locked="0"/>
    </xf>
    <xf numFmtId="0" fontId="10" fillId="5" borderId="9" xfId="3" applyFont="1" applyFill="1" applyBorder="1" applyAlignment="1">
      <alignment vertical="top" wrapText="1"/>
    </xf>
    <xf numFmtId="0" fontId="10" fillId="2" borderId="6" xfId="3" applyFont="1" applyFill="1" applyBorder="1" applyAlignment="1" applyProtection="1">
      <alignment horizontal="left" vertical="top" wrapText="1"/>
      <protection locked="0"/>
    </xf>
    <xf numFmtId="0" fontId="10" fillId="2" borderId="9" xfId="3" applyFont="1" applyFill="1" applyBorder="1" applyAlignment="1" applyProtection="1">
      <alignment horizontal="left" vertical="top" wrapText="1"/>
      <protection locked="0"/>
    </xf>
    <xf numFmtId="0" fontId="10" fillId="2" borderId="13" xfId="3" applyFont="1" applyFill="1" applyBorder="1" applyAlignment="1" applyProtection="1">
      <alignment horizontal="left" vertical="top" wrapText="1"/>
      <protection locked="0"/>
    </xf>
    <xf numFmtId="2" fontId="10" fillId="0" borderId="6" xfId="2" applyNumberFormat="1" applyFont="1" applyBorder="1" applyAlignment="1" applyProtection="1">
      <alignment horizontal="left" vertical="top" wrapText="1"/>
      <protection locked="0"/>
    </xf>
    <xf numFmtId="2" fontId="10" fillId="0" borderId="9" xfId="2" applyNumberFormat="1" applyFont="1" applyBorder="1" applyAlignment="1" applyProtection="1">
      <alignment horizontal="left" vertical="top" wrapText="1"/>
      <protection locked="0"/>
    </xf>
    <xf numFmtId="9" fontId="9" fillId="0" borderId="13" xfId="3" applyNumberFormat="1" applyFont="1" applyBorder="1" applyAlignment="1" applyProtection="1">
      <alignment horizontal="left" vertical="top" wrapText="1"/>
      <protection locked="0"/>
    </xf>
    <xf numFmtId="0" fontId="10" fillId="0" borderId="6" xfId="0" applyFont="1" applyBorder="1" applyAlignment="1">
      <alignment horizontal="left" vertical="center"/>
    </xf>
    <xf numFmtId="0" fontId="10" fillId="0" borderId="9" xfId="0" applyFont="1" applyBorder="1" applyAlignment="1">
      <alignment horizontal="left" vertical="center"/>
    </xf>
    <xf numFmtId="0" fontId="10" fillId="0" borderId="10" xfId="0" applyFont="1" applyBorder="1" applyAlignment="1">
      <alignment horizontal="left" vertical="center"/>
    </xf>
    <xf numFmtId="0" fontId="13" fillId="0" borderId="6" xfId="0" applyFont="1" applyBorder="1" applyAlignment="1">
      <alignment horizontal="left" vertical="center"/>
    </xf>
    <xf numFmtId="0" fontId="13" fillId="0" borderId="9" xfId="0" applyFont="1" applyBorder="1" applyAlignment="1">
      <alignment horizontal="left" vertical="center"/>
    </xf>
    <xf numFmtId="0" fontId="13" fillId="0" borderId="10" xfId="0" applyFont="1" applyBorder="1" applyAlignment="1">
      <alignment horizontal="left" vertical="center"/>
    </xf>
    <xf numFmtId="167" fontId="9" fillId="0" borderId="20" xfId="5" applyNumberFormat="1" applyFont="1" applyBorder="1" applyAlignment="1" applyProtection="1">
      <alignment horizontal="center" vertical="center" wrapText="1"/>
      <protection locked="0"/>
    </xf>
    <xf numFmtId="167" fontId="9" fillId="0" borderId="45" xfId="5" applyNumberFormat="1" applyFont="1" applyBorder="1" applyAlignment="1" applyProtection="1">
      <alignment horizontal="center" vertical="center" wrapText="1"/>
      <protection locked="0"/>
    </xf>
    <xf numFmtId="0" fontId="9" fillId="0" borderId="20" xfId="5" applyNumberFormat="1" applyFont="1" applyBorder="1" applyAlignment="1" applyProtection="1">
      <alignment horizontal="center" vertical="center" wrapText="1"/>
      <protection locked="0"/>
    </xf>
    <xf numFmtId="0" fontId="9" fillId="0" borderId="45" xfId="5" applyNumberFormat="1" applyFont="1" applyBorder="1" applyAlignment="1" applyProtection="1">
      <alignment horizontal="center" vertical="center" wrapText="1"/>
      <protection locked="0"/>
    </xf>
    <xf numFmtId="0" fontId="9" fillId="0" borderId="6" xfId="0" applyFont="1" applyBorder="1" applyAlignment="1">
      <alignment horizontal="left" vertical="top"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13" fillId="5" borderId="27"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9" fillId="0" borderId="61" xfId="3" applyFont="1" applyBorder="1" applyAlignment="1">
      <alignment horizontal="left" wrapText="1"/>
    </xf>
    <xf numFmtId="0" fontId="9" fillId="0" borderId="28" xfId="3" applyFont="1" applyBorder="1" applyAlignment="1">
      <alignment horizontal="left" wrapText="1"/>
    </xf>
    <xf numFmtId="0" fontId="9" fillId="0" borderId="61" xfId="3" applyFont="1" applyBorder="1" applyAlignment="1">
      <alignment horizontal="left" vertical="center" wrapText="1"/>
    </xf>
    <xf numFmtId="0" fontId="9" fillId="0" borderId="28" xfId="3" applyFont="1" applyBorder="1" applyAlignment="1">
      <alignment horizontal="left" vertical="center" wrapText="1"/>
    </xf>
    <xf numFmtId="0" fontId="10" fillId="3" borderId="10" xfId="3" applyFont="1" applyFill="1" applyBorder="1" applyAlignment="1" applyProtection="1">
      <alignment horizontal="left" vertical="top" wrapText="1"/>
      <protection locked="0"/>
    </xf>
    <xf numFmtId="0" fontId="10" fillId="5" borderId="17" xfId="3" applyFont="1" applyFill="1" applyBorder="1" applyAlignment="1">
      <alignment horizontal="center" vertical="center" wrapText="1"/>
    </xf>
    <xf numFmtId="0" fontId="10" fillId="5" borderId="63" xfId="3" applyFont="1" applyFill="1" applyBorder="1" applyAlignment="1">
      <alignment horizontal="center" vertical="center" wrapText="1"/>
    </xf>
    <xf numFmtId="0" fontId="30" fillId="0" borderId="6" xfId="3" applyFont="1" applyBorder="1" applyAlignment="1" applyProtection="1">
      <alignment horizontal="left" vertical="top" wrapText="1"/>
      <protection locked="0"/>
    </xf>
    <xf numFmtId="0" fontId="30" fillId="0" borderId="9" xfId="3" applyFont="1" applyBorder="1" applyAlignment="1" applyProtection="1">
      <alignment horizontal="left" vertical="top" wrapText="1"/>
      <protection locked="0"/>
    </xf>
    <xf numFmtId="0" fontId="30" fillId="0" borderId="13" xfId="3" applyFont="1" applyBorder="1" applyAlignment="1" applyProtection="1">
      <alignment horizontal="left" vertical="top" wrapText="1"/>
      <protection locked="0"/>
    </xf>
    <xf numFmtId="0" fontId="13" fillId="0" borderId="6" xfId="0" applyFont="1" applyBorder="1" applyAlignment="1">
      <alignment horizontal="left" vertical="top" wrapText="1" indent="1"/>
    </xf>
    <xf numFmtId="0" fontId="13" fillId="0" borderId="9" xfId="0" applyFont="1" applyBorder="1" applyAlignment="1">
      <alignment horizontal="left" vertical="top" indent="1"/>
    </xf>
    <xf numFmtId="0" fontId="13" fillId="0" borderId="10" xfId="0" applyFont="1" applyBorder="1" applyAlignment="1">
      <alignment horizontal="left" vertical="top" indent="1"/>
    </xf>
    <xf numFmtId="0" fontId="10" fillId="0" borderId="72" xfId="0" applyFont="1" applyBorder="1" applyAlignment="1">
      <alignment horizontal="center" vertical="center"/>
    </xf>
    <xf numFmtId="0" fontId="10" fillId="0" borderId="37" xfId="0" applyFont="1" applyBorder="1" applyAlignment="1">
      <alignment horizontal="center" vertical="center"/>
    </xf>
    <xf numFmtId="165" fontId="13" fillId="0" borderId="27" xfId="2" applyNumberFormat="1" applyFont="1" applyBorder="1" applyAlignment="1" applyProtection="1">
      <alignment horizontal="center" vertical="top" wrapText="1"/>
      <protection locked="0"/>
    </xf>
    <xf numFmtId="165" fontId="13" fillId="0" borderId="24" xfId="2" applyNumberFormat="1" applyFont="1" applyBorder="1" applyAlignment="1" applyProtection="1">
      <alignment horizontal="center" vertical="top" wrapText="1"/>
      <protection locked="0"/>
    </xf>
    <xf numFmtId="165" fontId="9" fillId="0" borderId="46" xfId="2" applyNumberFormat="1" applyFont="1" applyBorder="1" applyAlignment="1" applyProtection="1">
      <alignment horizontal="center" vertical="top" wrapText="1"/>
      <protection locked="0"/>
    </xf>
    <xf numFmtId="165" fontId="9" fillId="0" borderId="60" xfId="2" applyNumberFormat="1" applyFont="1" applyBorder="1" applyAlignment="1" applyProtection="1">
      <alignment horizontal="center" vertical="top" wrapText="1"/>
      <protection locked="0"/>
    </xf>
    <xf numFmtId="165" fontId="9" fillId="0" borderId="33" xfId="2" applyNumberFormat="1" applyFont="1" applyBorder="1" applyAlignment="1" applyProtection="1">
      <alignment horizontal="center" vertical="top" wrapText="1"/>
      <protection locked="0"/>
    </xf>
    <xf numFmtId="165" fontId="10" fillId="3" borderId="6" xfId="3" applyNumberFormat="1" applyFont="1" applyFill="1" applyBorder="1" applyAlignment="1" applyProtection="1">
      <alignment horizontal="center" vertical="top" wrapText="1"/>
      <protection locked="0"/>
    </xf>
    <xf numFmtId="165" fontId="10" fillId="3" borderId="13" xfId="3" applyNumberFormat="1" applyFont="1" applyFill="1" applyBorder="1" applyAlignment="1" applyProtection="1">
      <alignment horizontal="center" vertical="top" wrapText="1"/>
      <protection locked="0"/>
    </xf>
    <xf numFmtId="9" fontId="9" fillId="3" borderId="6" xfId="3" applyNumberFormat="1" applyFont="1" applyFill="1" applyBorder="1" applyAlignment="1" applyProtection="1">
      <alignment horizontal="center" vertical="top" wrapText="1"/>
      <protection locked="0"/>
    </xf>
    <xf numFmtId="9" fontId="10" fillId="3" borderId="6" xfId="3" applyNumberFormat="1" applyFont="1" applyFill="1" applyBorder="1" applyAlignment="1" applyProtection="1">
      <alignment horizontal="center" vertical="center" wrapText="1"/>
      <protection locked="0"/>
    </xf>
    <xf numFmtId="9" fontId="10" fillId="3" borderId="10" xfId="3" applyNumberFormat="1" applyFont="1" applyFill="1" applyBorder="1" applyAlignment="1" applyProtection="1">
      <alignment horizontal="center" vertical="center" wrapText="1"/>
      <protection locked="0"/>
    </xf>
    <xf numFmtId="0" fontId="10" fillId="0" borderId="6" xfId="0" applyFont="1" applyBorder="1" applyAlignment="1">
      <alignment horizontal="center" wrapText="1"/>
    </xf>
    <xf numFmtId="0" fontId="10" fillId="0" borderId="9" xfId="0" applyFont="1" applyBorder="1" applyAlignment="1">
      <alignment horizontal="center" wrapText="1"/>
    </xf>
    <xf numFmtId="0" fontId="10" fillId="0" borderId="10" xfId="0" applyFont="1" applyBorder="1" applyAlignment="1">
      <alignment horizontal="center" wrapText="1"/>
    </xf>
    <xf numFmtId="44" fontId="10" fillId="3" borderId="6" xfId="7" applyFont="1" applyFill="1" applyBorder="1" applyAlignment="1">
      <alignment horizontal="center" wrapText="1"/>
    </xf>
    <xf numFmtId="44" fontId="10" fillId="3" borderId="10" xfId="7" applyFont="1" applyFill="1" applyBorder="1" applyAlignment="1">
      <alignment horizontal="center" wrapText="1"/>
    </xf>
    <xf numFmtId="0" fontId="10" fillId="0" borderId="6" xfId="0" applyFont="1" applyBorder="1" applyAlignment="1">
      <alignment horizontal="left" wrapText="1"/>
    </xf>
    <xf numFmtId="0" fontId="10" fillId="0" borderId="9" xfId="0" applyFont="1" applyBorder="1" applyAlignment="1">
      <alignment horizontal="left" wrapText="1"/>
    </xf>
    <xf numFmtId="0" fontId="10" fillId="0" borderId="13" xfId="0" applyFont="1" applyBorder="1" applyAlignment="1">
      <alignment horizontal="left" wrapText="1"/>
    </xf>
    <xf numFmtId="1" fontId="9" fillId="0" borderId="6" xfId="3" applyNumberFormat="1" applyFont="1" applyBorder="1" applyAlignment="1" applyProtection="1">
      <alignment vertical="center" wrapText="1"/>
      <protection locked="0"/>
    </xf>
    <xf numFmtId="1" fontId="9" fillId="0" borderId="9" xfId="3" applyNumberFormat="1" applyFont="1" applyBorder="1" applyAlignment="1" applyProtection="1">
      <alignment vertical="center" wrapText="1"/>
      <protection locked="0"/>
    </xf>
    <xf numFmtId="1" fontId="9" fillId="0" borderId="13" xfId="3" applyNumberFormat="1" applyFont="1" applyBorder="1" applyAlignment="1" applyProtection="1">
      <alignment vertical="center" wrapText="1"/>
      <protection locked="0"/>
    </xf>
    <xf numFmtId="0" fontId="10" fillId="0" borderId="6" xfId="3" applyFont="1" applyBorder="1" applyAlignment="1" applyProtection="1">
      <alignment horizontal="left" vertical="center" wrapText="1" shrinkToFit="1"/>
      <protection locked="0"/>
    </xf>
    <xf numFmtId="0" fontId="10" fillId="0" borderId="9" xfId="3" applyFont="1" applyBorder="1" applyAlignment="1" applyProtection="1">
      <alignment horizontal="left" vertical="center" wrapText="1" shrinkToFit="1"/>
      <protection locked="0"/>
    </xf>
    <xf numFmtId="0" fontId="10" fillId="0" borderId="13" xfId="3" applyFont="1" applyBorder="1" applyAlignment="1" applyProtection="1">
      <alignment horizontal="left" vertical="center" wrapText="1" shrinkToFit="1"/>
      <protection locked="0"/>
    </xf>
    <xf numFmtId="0" fontId="14" fillId="4" borderId="4" xfId="3" applyFont="1" applyFill="1" applyBorder="1" applyAlignment="1">
      <alignment horizontal="left" vertical="top" wrapText="1"/>
    </xf>
    <xf numFmtId="0" fontId="14" fillId="4" borderId="5" xfId="3" applyFont="1" applyFill="1" applyBorder="1" applyAlignment="1">
      <alignment horizontal="left" vertical="top" wrapText="1"/>
    </xf>
    <xf numFmtId="0" fontId="14" fillId="4" borderId="23" xfId="3" applyFont="1" applyFill="1" applyBorder="1" applyAlignment="1">
      <alignment horizontal="left" vertical="top" wrapText="1"/>
    </xf>
    <xf numFmtId="0" fontId="14" fillId="4" borderId="32" xfId="3" applyFont="1" applyFill="1" applyBorder="1" applyAlignment="1">
      <alignment horizontal="left" vertical="top" wrapText="1"/>
    </xf>
    <xf numFmtId="0" fontId="39" fillId="0" borderId="6" xfId="0" applyFont="1" applyBorder="1" applyAlignment="1">
      <alignment horizontal="left" wrapText="1"/>
    </xf>
    <xf numFmtId="0" fontId="39" fillId="0" borderId="9" xfId="0" applyFont="1" applyBorder="1" applyAlignment="1">
      <alignment horizontal="left" wrapText="1"/>
    </xf>
    <xf numFmtId="0" fontId="39" fillId="0" borderId="10" xfId="0" applyFont="1" applyBorder="1" applyAlignment="1">
      <alignment horizontal="left" wrapText="1"/>
    </xf>
    <xf numFmtId="0" fontId="9" fillId="5" borderId="45" xfId="3" applyFont="1" applyFill="1" applyBorder="1" applyAlignment="1">
      <alignment horizontal="left" vertical="top" wrapText="1"/>
    </xf>
    <xf numFmtId="0" fontId="9" fillId="5" borderId="63" xfId="3" applyFont="1" applyFill="1" applyBorder="1" applyAlignment="1" applyProtection="1">
      <alignment horizontal="center" vertical="center" wrapText="1"/>
      <protection locked="0"/>
    </xf>
    <xf numFmtId="0" fontId="9" fillId="5" borderId="16" xfId="3" applyFont="1" applyFill="1" applyBorder="1" applyAlignment="1">
      <alignment horizontal="left" vertical="top" wrapText="1"/>
    </xf>
    <xf numFmtId="1" fontId="68" fillId="5" borderId="9" xfId="3" applyNumberFormat="1" applyFont="1" applyFill="1" applyBorder="1" applyAlignment="1">
      <alignment horizontal="center" vertical="top" wrapText="1"/>
    </xf>
    <xf numFmtId="1" fontId="68" fillId="5" borderId="10" xfId="3" applyNumberFormat="1" applyFont="1" applyFill="1" applyBorder="1" applyAlignment="1">
      <alignment horizontal="center" vertical="top" wrapText="1"/>
    </xf>
    <xf numFmtId="1" fontId="68" fillId="5" borderId="6" xfId="3" applyNumberFormat="1" applyFont="1" applyFill="1" applyBorder="1" applyAlignment="1">
      <alignment horizontal="center" vertical="top" wrapText="1"/>
    </xf>
    <xf numFmtId="0" fontId="9" fillId="0" borderId="20" xfId="3" applyFont="1" applyBorder="1" applyAlignment="1">
      <alignment horizontal="left" vertical="top" wrapText="1"/>
    </xf>
    <xf numFmtId="0" fontId="9" fillId="0" borderId="27" xfId="3" applyFont="1" applyBorder="1" applyAlignment="1">
      <alignment horizontal="left" vertical="top" wrapText="1"/>
    </xf>
    <xf numFmtId="0" fontId="10" fillId="12" borderId="11" xfId="3" applyFont="1" applyFill="1" applyBorder="1" applyAlignment="1">
      <alignment horizontal="left" vertical="center" wrapText="1" indent="5"/>
    </xf>
    <xf numFmtId="0" fontId="10" fillId="0" borderId="6" xfId="3" applyFont="1" applyBorder="1" applyAlignment="1" applyProtection="1">
      <alignment horizontal="left" wrapText="1"/>
      <protection locked="0"/>
    </xf>
    <xf numFmtId="0" fontId="10" fillId="0" borderId="9" xfId="3" applyFont="1" applyBorder="1" applyAlignment="1" applyProtection="1">
      <alignment horizontal="left" wrapText="1"/>
      <protection locked="0"/>
    </xf>
    <xf numFmtId="0" fontId="10" fillId="0" borderId="10" xfId="3" applyFont="1" applyBorder="1" applyAlignment="1" applyProtection="1">
      <alignment horizontal="left" wrapText="1"/>
      <protection locked="0"/>
    </xf>
    <xf numFmtId="0" fontId="10" fillId="18" borderId="6" xfId="3" applyFont="1" applyFill="1" applyBorder="1" applyAlignment="1" applyProtection="1">
      <alignment horizontal="left" vertical="top" wrapText="1"/>
      <protection locked="0"/>
    </xf>
    <xf numFmtId="0" fontId="10" fillId="18" borderId="9" xfId="3" applyFont="1" applyFill="1" applyBorder="1" applyAlignment="1" applyProtection="1">
      <alignment horizontal="left" vertical="top" wrapText="1"/>
      <protection locked="0"/>
    </xf>
    <xf numFmtId="0" fontId="9" fillId="0" borderId="13" xfId="3" applyFont="1" applyBorder="1" applyAlignment="1" applyProtection="1">
      <alignment horizontal="center" vertical="center" wrapText="1"/>
      <protection locked="0"/>
    </xf>
    <xf numFmtId="0" fontId="9" fillId="0" borderId="81" xfId="0" applyFont="1" applyBorder="1" applyAlignment="1">
      <alignment horizontal="center" vertical="center" wrapText="1"/>
    </xf>
    <xf numFmtId="0" fontId="13" fillId="0" borderId="20" xfId="3" applyFont="1" applyBorder="1" applyAlignment="1" applyProtection="1">
      <alignment horizontal="left" vertical="top" wrapText="1"/>
      <protection locked="0"/>
    </xf>
    <xf numFmtId="0" fontId="13" fillId="0" borderId="18" xfId="3" applyFont="1" applyBorder="1" applyAlignment="1" applyProtection="1">
      <alignment horizontal="left" vertical="top" wrapText="1"/>
      <protection locked="0"/>
    </xf>
    <xf numFmtId="0" fontId="13" fillId="0" borderId="27" xfId="3" applyFont="1" applyBorder="1" applyAlignment="1" applyProtection="1">
      <alignment horizontal="left" vertical="top" wrapText="1"/>
      <protection locked="0"/>
    </xf>
    <xf numFmtId="165" fontId="5" fillId="0" borderId="46" xfId="2" applyNumberFormat="1" applyFont="1" applyBorder="1" applyAlignment="1" applyProtection="1">
      <alignment horizontal="left" vertical="top" wrapText="1"/>
      <protection locked="0"/>
    </xf>
    <xf numFmtId="165" fontId="5" fillId="0" borderId="60" xfId="2" applyNumberFormat="1" applyFont="1" applyBorder="1" applyAlignment="1" applyProtection="1">
      <alignment horizontal="left" vertical="top" wrapText="1"/>
      <protection locked="0"/>
    </xf>
    <xf numFmtId="165" fontId="5" fillId="0" borderId="33" xfId="2" applyNumberFormat="1" applyFont="1" applyBorder="1" applyAlignment="1" applyProtection="1">
      <alignment horizontal="left" vertical="top" wrapText="1"/>
      <protection locked="0"/>
    </xf>
    <xf numFmtId="165" fontId="3" fillId="0" borderId="46" xfId="2" applyNumberFormat="1" applyFont="1" applyBorder="1" applyAlignment="1" applyProtection="1">
      <alignment horizontal="left" vertical="top" wrapText="1"/>
      <protection locked="0"/>
    </xf>
    <xf numFmtId="165" fontId="3" fillId="0" borderId="60" xfId="2" applyNumberFormat="1" applyFont="1" applyBorder="1" applyAlignment="1" applyProtection="1">
      <alignment horizontal="left" vertical="top" wrapText="1"/>
      <protection locked="0"/>
    </xf>
    <xf numFmtId="165" fontId="3" fillId="0" borderId="33" xfId="2" applyNumberFormat="1" applyFont="1" applyBorder="1" applyAlignment="1" applyProtection="1">
      <alignment horizontal="left" vertical="top" wrapText="1"/>
      <protection locked="0"/>
    </xf>
    <xf numFmtId="164" fontId="1" fillId="3" borderId="61" xfId="1" applyNumberFormat="1" applyFill="1" applyBorder="1" applyAlignment="1">
      <alignment horizontal="center" vertical="top" wrapText="1"/>
    </xf>
    <xf numFmtId="164" fontId="1" fillId="3" borderId="62" xfId="1" applyNumberFormat="1" applyFill="1" applyBorder="1" applyAlignment="1">
      <alignment horizontal="center" vertical="top" wrapText="1"/>
    </xf>
    <xf numFmtId="1" fontId="17" fillId="0" borderId="6" xfId="3" applyNumberFormat="1" applyFont="1" applyBorder="1" applyAlignment="1" applyProtection="1">
      <alignment vertical="center" wrapText="1"/>
      <protection locked="0"/>
    </xf>
    <xf numFmtId="1" fontId="17" fillId="0" borderId="9" xfId="3" applyNumberFormat="1" applyFont="1" applyBorder="1" applyAlignment="1" applyProtection="1">
      <alignment vertical="center" wrapText="1"/>
      <protection locked="0"/>
    </xf>
    <xf numFmtId="1" fontId="17" fillId="0" borderId="13" xfId="3" applyNumberFormat="1" applyFont="1" applyBorder="1" applyAlignment="1" applyProtection="1">
      <alignment vertical="center" wrapText="1"/>
      <protection locked="0"/>
    </xf>
    <xf numFmtId="164" fontId="1" fillId="3" borderId="6" xfId="1" applyNumberFormat="1" applyFill="1" applyBorder="1" applyAlignment="1">
      <alignment horizontal="center" vertical="top" wrapText="1"/>
    </xf>
    <xf numFmtId="164" fontId="1" fillId="3" borderId="10" xfId="1" applyNumberFormat="1" applyFill="1" applyBorder="1" applyAlignment="1">
      <alignment horizontal="center" vertical="top" wrapText="1"/>
    </xf>
    <xf numFmtId="0" fontId="0" fillId="0" borderId="6"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1" fontId="13" fillId="0" borderId="20" xfId="3" applyNumberFormat="1" applyFont="1" applyBorder="1" applyAlignment="1" applyProtection="1">
      <alignment horizontal="left" vertical="top" wrapText="1"/>
      <protection locked="0"/>
    </xf>
    <xf numFmtId="1" fontId="13" fillId="0" borderId="18" xfId="3" applyNumberFormat="1" applyFont="1" applyBorder="1" applyAlignment="1" applyProtection="1">
      <alignment horizontal="left" vertical="top" wrapText="1"/>
      <protection locked="0"/>
    </xf>
    <xf numFmtId="1" fontId="13" fillId="0" borderId="27" xfId="3" applyNumberFormat="1" applyFont="1" applyBorder="1" applyAlignment="1" applyProtection="1">
      <alignment horizontal="left" vertical="top" wrapText="1"/>
      <protection locked="0"/>
    </xf>
    <xf numFmtId="1" fontId="13" fillId="0" borderId="25" xfId="3" applyNumberFormat="1" applyFont="1" applyBorder="1" applyAlignment="1" applyProtection="1">
      <alignment horizontal="left" vertical="top" wrapText="1"/>
      <protection locked="0"/>
    </xf>
    <xf numFmtId="1" fontId="13" fillId="0" borderId="0" xfId="3" applyNumberFormat="1" applyFont="1" applyAlignment="1" applyProtection="1">
      <alignment horizontal="left" vertical="top" wrapText="1"/>
      <protection locked="0"/>
    </xf>
    <xf numFmtId="1" fontId="13" fillId="0" borderId="26" xfId="3" applyNumberFormat="1" applyFont="1" applyBorder="1" applyAlignment="1" applyProtection="1">
      <alignment horizontal="left" vertical="top" wrapText="1"/>
      <protection locked="0"/>
    </xf>
    <xf numFmtId="1" fontId="13" fillId="0" borderId="36" xfId="3" applyNumberFormat="1" applyFont="1" applyBorder="1" applyAlignment="1" applyProtection="1">
      <alignment horizontal="left" vertical="top" wrapText="1"/>
      <protection locked="0"/>
    </xf>
    <xf numFmtId="1" fontId="13" fillId="0" borderId="15" xfId="3" applyNumberFormat="1" applyFont="1" applyBorder="1" applyAlignment="1" applyProtection="1">
      <alignment horizontal="left" vertical="top" wrapText="1"/>
      <protection locked="0"/>
    </xf>
    <xf numFmtId="1" fontId="13" fillId="0" borderId="24" xfId="3" applyNumberFormat="1" applyFont="1" applyBorder="1" applyAlignment="1" applyProtection="1">
      <alignment horizontal="left" vertical="top" wrapText="1"/>
      <protection locked="0"/>
    </xf>
    <xf numFmtId="9" fontId="10" fillId="0" borderId="6" xfId="3" applyNumberFormat="1" applyFont="1" applyBorder="1" applyAlignment="1" applyProtection="1">
      <alignment horizontal="left" vertical="center" wrapText="1"/>
      <protection locked="0"/>
    </xf>
    <xf numFmtId="9" fontId="10" fillId="0" borderId="9" xfId="3" applyNumberFormat="1" applyFont="1" applyBorder="1" applyAlignment="1" applyProtection="1">
      <alignment horizontal="left" vertical="center" wrapText="1"/>
      <protection locked="0"/>
    </xf>
    <xf numFmtId="1" fontId="13" fillId="0" borderId="6" xfId="3" applyNumberFormat="1" applyFont="1" applyBorder="1" applyAlignment="1" applyProtection="1">
      <alignment horizontal="left" vertical="top" wrapText="1"/>
      <protection locked="0"/>
    </xf>
    <xf numFmtId="1" fontId="13" fillId="0" borderId="9" xfId="3" applyNumberFormat="1" applyFont="1" applyBorder="1" applyAlignment="1" applyProtection="1">
      <alignment horizontal="left" vertical="top" wrapText="1"/>
      <protection locked="0"/>
    </xf>
    <xf numFmtId="1" fontId="13" fillId="0" borderId="13" xfId="3" applyNumberFormat="1" applyFont="1" applyBorder="1" applyAlignment="1" applyProtection="1">
      <alignment horizontal="left" vertical="top" wrapText="1"/>
      <protection locked="0"/>
    </xf>
    <xf numFmtId="1" fontId="13" fillId="0" borderId="6" xfId="3" applyNumberFormat="1" applyFont="1" applyBorder="1" applyAlignment="1" applyProtection="1">
      <alignment horizontal="left" vertical="center" wrapText="1"/>
      <protection locked="0"/>
    </xf>
    <xf numFmtId="1" fontId="13" fillId="0" borderId="9" xfId="3" applyNumberFormat="1" applyFont="1" applyBorder="1" applyAlignment="1" applyProtection="1">
      <alignment horizontal="left" vertical="center" wrapText="1"/>
      <protection locked="0"/>
    </xf>
    <xf numFmtId="1" fontId="13" fillId="0" borderId="13" xfId="3" applyNumberFormat="1" applyFont="1" applyBorder="1" applyAlignment="1" applyProtection="1">
      <alignment horizontal="left" vertical="center" wrapText="1"/>
      <protection locked="0"/>
    </xf>
    <xf numFmtId="0" fontId="9" fillId="5" borderId="11" xfId="3" applyFont="1" applyFill="1" applyBorder="1" applyAlignment="1">
      <alignment horizontal="left" vertical="top" wrapText="1" indent="2"/>
    </xf>
    <xf numFmtId="0" fontId="9" fillId="5" borderId="13" xfId="3" applyFont="1" applyFill="1" applyBorder="1" applyAlignment="1">
      <alignment horizontal="left" vertical="top" wrapText="1" indent="2"/>
    </xf>
    <xf numFmtId="0" fontId="6" fillId="6" borderId="9" xfId="3" applyFont="1" applyFill="1" applyBorder="1" applyAlignment="1">
      <alignment horizontal="left" vertical="top" wrapText="1"/>
    </xf>
    <xf numFmtId="0" fontId="6" fillId="6" borderId="10" xfId="3" applyFont="1" applyFill="1" applyBorder="1" applyAlignment="1">
      <alignment horizontal="left" vertical="top" wrapText="1"/>
    </xf>
    <xf numFmtId="0" fontId="14" fillId="6" borderId="9" xfId="3" applyFont="1" applyFill="1" applyBorder="1" applyAlignment="1">
      <alignment horizontal="left" vertical="top" wrapText="1"/>
    </xf>
    <xf numFmtId="0" fontId="14" fillId="6" borderId="10" xfId="3" applyFont="1" applyFill="1" applyBorder="1" applyAlignment="1">
      <alignment horizontal="left" vertical="top" wrapText="1"/>
    </xf>
    <xf numFmtId="0" fontId="10" fillId="0" borderId="18" xfId="3" applyFont="1" applyBorder="1" applyAlignment="1" applyProtection="1">
      <alignment horizontal="left" vertical="center" wrapText="1"/>
      <protection locked="0"/>
    </xf>
    <xf numFmtId="0" fontId="10" fillId="0" borderId="27" xfId="3" applyFont="1" applyBorder="1" applyAlignment="1" applyProtection="1">
      <alignment horizontal="left" vertical="center" wrapText="1"/>
      <protection locked="0"/>
    </xf>
    <xf numFmtId="0" fontId="10" fillId="0" borderId="15" xfId="3" applyFont="1" applyBorder="1" applyAlignment="1" applyProtection="1">
      <alignment horizontal="left" vertical="center" wrapText="1"/>
      <protection locked="0"/>
    </xf>
    <xf numFmtId="0" fontId="10" fillId="0" borderId="24" xfId="3" applyFont="1" applyBorder="1" applyAlignment="1" applyProtection="1">
      <alignment horizontal="left" vertical="center" wrapText="1"/>
      <protection locked="0"/>
    </xf>
    <xf numFmtId="0" fontId="10" fillId="0" borderId="6" xfId="0" applyFont="1" applyBorder="1" applyAlignment="1">
      <alignment horizontal="left"/>
    </xf>
    <xf numFmtId="0" fontId="10" fillId="0" borderId="9" xfId="0" applyFont="1" applyBorder="1" applyAlignment="1">
      <alignment horizontal="left"/>
    </xf>
    <xf numFmtId="0" fontId="10" fillId="0" borderId="10" xfId="0" applyFont="1" applyBorder="1" applyAlignment="1">
      <alignment horizontal="left"/>
    </xf>
    <xf numFmtId="167" fontId="10" fillId="0" borderId="9" xfId="5" applyNumberFormat="1" applyFont="1" applyBorder="1" applyAlignment="1" applyProtection="1">
      <alignment horizontal="left" vertical="center" wrapText="1"/>
      <protection locked="0"/>
    </xf>
    <xf numFmtId="167" fontId="10" fillId="0" borderId="13" xfId="5" applyNumberFormat="1" applyFont="1" applyBorder="1" applyAlignment="1" applyProtection="1">
      <alignment horizontal="left" vertical="center" wrapText="1"/>
      <protection locked="0"/>
    </xf>
    <xf numFmtId="0" fontId="9" fillId="3" borderId="61" xfId="3" applyFont="1" applyFill="1" applyBorder="1" applyAlignment="1" applyProtection="1">
      <alignment horizontal="center" vertical="center" wrapText="1"/>
      <protection locked="0"/>
    </xf>
    <xf numFmtId="0" fontId="9" fillId="3" borderId="19" xfId="3" applyFont="1" applyFill="1" applyBorder="1" applyAlignment="1" applyProtection="1">
      <alignment horizontal="center" vertical="center" wrapText="1"/>
      <protection locked="0"/>
    </xf>
    <xf numFmtId="0" fontId="11" fillId="0" borderId="61" xfId="3" applyFont="1" applyBorder="1" applyAlignment="1">
      <alignment horizontal="left" vertical="top" wrapText="1"/>
    </xf>
    <xf numFmtId="0" fontId="11" fillId="0" borderId="28" xfId="3" applyFont="1" applyBorder="1" applyAlignment="1">
      <alignment horizontal="left" vertical="top" wrapText="1"/>
    </xf>
    <xf numFmtId="0" fontId="14" fillId="5" borderId="9" xfId="3" applyFont="1" applyFill="1" applyBorder="1" applyAlignment="1">
      <alignment horizontal="left" vertical="center" wrapText="1" indent="2"/>
    </xf>
    <xf numFmtId="0" fontId="14" fillId="5" borderId="10" xfId="3" applyFont="1" applyFill="1" applyBorder="1" applyAlignment="1">
      <alignment horizontal="left" vertical="center" wrapText="1" indent="2"/>
    </xf>
    <xf numFmtId="165" fontId="9" fillId="3" borderId="6" xfId="2" applyNumberFormat="1" applyFont="1" applyFill="1" applyBorder="1" applyAlignment="1" applyProtection="1">
      <alignment horizontal="center" vertical="top" wrapText="1"/>
      <protection locked="0"/>
    </xf>
    <xf numFmtId="165" fontId="9" fillId="3" borderId="9" xfId="2" applyNumberFormat="1" applyFont="1" applyFill="1" applyBorder="1" applyAlignment="1" applyProtection="1">
      <alignment horizontal="center" vertical="top" wrapText="1"/>
      <protection locked="0"/>
    </xf>
    <xf numFmtId="165" fontId="9" fillId="3" borderId="13" xfId="2" applyNumberFormat="1" applyFont="1" applyFill="1" applyBorder="1" applyAlignment="1" applyProtection="1">
      <alignment horizontal="center" vertical="top" wrapText="1"/>
      <protection locked="0"/>
    </xf>
    <xf numFmtId="0" fontId="10" fillId="3" borderId="57" xfId="0" applyFont="1" applyFill="1" applyBorder="1" applyAlignment="1">
      <alignment horizontal="left" vertical="center" wrapText="1"/>
    </xf>
    <xf numFmtId="0" fontId="10" fillId="3" borderId="58"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6" fillId="5" borderId="9" xfId="3" applyFont="1" applyFill="1" applyBorder="1" applyAlignment="1">
      <alignment horizontal="left" vertical="center" wrapText="1" indent="2"/>
    </xf>
    <xf numFmtId="0" fontId="6" fillId="5" borderId="10" xfId="3" applyFont="1" applyFill="1" applyBorder="1" applyAlignment="1">
      <alignment horizontal="left" vertical="center" wrapText="1" indent="2"/>
    </xf>
    <xf numFmtId="0" fontId="10" fillId="0" borderId="66" xfId="0" applyFont="1" applyBorder="1" applyAlignment="1">
      <alignment horizontal="left" vertical="top"/>
    </xf>
    <xf numFmtId="0" fontId="10" fillId="0" borderId="23" xfId="0" applyFont="1" applyBorder="1" applyAlignment="1">
      <alignment horizontal="left" vertical="top"/>
    </xf>
    <xf numFmtId="0" fontId="10" fillId="0" borderId="67" xfId="0" applyFont="1" applyBorder="1" applyAlignment="1">
      <alignment horizontal="left" vertical="top"/>
    </xf>
    <xf numFmtId="0" fontId="10" fillId="0" borderId="25" xfId="0" applyFont="1" applyBorder="1" applyAlignment="1">
      <alignment horizontal="left" vertical="top"/>
    </xf>
    <xf numFmtId="0" fontId="10" fillId="0" borderId="0" xfId="0" applyFont="1" applyAlignment="1">
      <alignment horizontal="left" vertical="top"/>
    </xf>
    <xf numFmtId="0" fontId="10" fillId="0" borderId="26" xfId="0" applyFont="1" applyBorder="1" applyAlignment="1">
      <alignment horizontal="left" vertical="top"/>
    </xf>
    <xf numFmtId="0" fontId="10" fillId="0" borderId="36" xfId="0" applyFont="1" applyBorder="1" applyAlignment="1">
      <alignment horizontal="left" vertical="top"/>
    </xf>
    <xf numFmtId="0" fontId="10" fillId="0" borderId="15" xfId="0" applyFont="1" applyBorder="1" applyAlignment="1">
      <alignment horizontal="left" vertical="top"/>
    </xf>
    <xf numFmtId="0" fontId="10" fillId="0" borderId="24" xfId="0" applyFont="1" applyBorder="1" applyAlignment="1">
      <alignment horizontal="left" vertical="top"/>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10" fontId="34" fillId="13" borderId="6" xfId="6" applyNumberFormat="1" applyFont="1" applyFill="1" applyBorder="1" applyAlignment="1" applyProtection="1">
      <alignment horizontal="center" vertical="center" wrapText="1"/>
      <protection locked="0"/>
    </xf>
    <xf numFmtId="10" fontId="34" fillId="13" borderId="9" xfId="6" applyNumberFormat="1" applyFont="1" applyFill="1" applyBorder="1" applyAlignment="1" applyProtection="1">
      <alignment horizontal="center" vertical="center" wrapText="1"/>
      <protection locked="0"/>
    </xf>
    <xf numFmtId="10" fontId="34" fillId="13" borderId="10" xfId="6" applyNumberFormat="1" applyFont="1" applyFill="1" applyBorder="1" applyAlignment="1" applyProtection="1">
      <alignment horizontal="center" vertical="center" wrapText="1"/>
      <protection locked="0"/>
    </xf>
    <xf numFmtId="9" fontId="9" fillId="0" borderId="46" xfId="3" applyNumberFormat="1" applyFont="1" applyBorder="1" applyAlignment="1" applyProtection="1">
      <alignment horizontal="left" vertical="top" wrapText="1"/>
      <protection locked="0"/>
    </xf>
    <xf numFmtId="9" fontId="9" fillId="0" borderId="60" xfId="3" applyNumberFormat="1" applyFont="1" applyBorder="1" applyAlignment="1" applyProtection="1">
      <alignment horizontal="left" vertical="top" wrapText="1"/>
      <protection locked="0"/>
    </xf>
    <xf numFmtId="9" fontId="9" fillId="0" borderId="64" xfId="3" applyNumberFormat="1" applyFont="1" applyBorder="1" applyAlignment="1" applyProtection="1">
      <alignment horizontal="left" vertical="top" wrapText="1"/>
      <protection locked="0"/>
    </xf>
    <xf numFmtId="0" fontId="0" fillId="0" borderId="9" xfId="0" applyBorder="1" applyAlignment="1">
      <alignment horizontal="left" wrapText="1"/>
    </xf>
    <xf numFmtId="0" fontId="0" fillId="0" borderId="10" xfId="0" applyBorder="1" applyAlignment="1">
      <alignment horizontal="left" wrapText="1"/>
    </xf>
    <xf numFmtId="165" fontId="30" fillId="0" borderId="27" xfId="2" applyNumberFormat="1" applyFont="1" applyBorder="1" applyAlignment="1" applyProtection="1">
      <alignment horizontal="left" vertical="top" wrapText="1"/>
      <protection locked="0"/>
    </xf>
    <xf numFmtId="165" fontId="30" fillId="0" borderId="24" xfId="2" applyNumberFormat="1" applyFont="1" applyBorder="1" applyAlignment="1" applyProtection="1">
      <alignment horizontal="left" vertical="top" wrapText="1"/>
      <protection locked="0"/>
    </xf>
    <xf numFmtId="43" fontId="31" fillId="3" borderId="6" xfId="1" applyFont="1" applyFill="1" applyBorder="1" applyAlignment="1">
      <alignment horizontal="center" vertical="top" wrapText="1"/>
    </xf>
    <xf numFmtId="43" fontId="31" fillId="3" borderId="10" xfId="1" applyFont="1" applyFill="1" applyBorder="1" applyAlignment="1">
      <alignment horizontal="center" vertical="top" wrapText="1"/>
    </xf>
    <xf numFmtId="0" fontId="75" fillId="5" borderId="57" xfId="0" applyFont="1" applyFill="1" applyBorder="1" applyAlignment="1">
      <alignment horizontal="center" vertical="center" wrapText="1"/>
    </xf>
    <xf numFmtId="0" fontId="13" fillId="0" borderId="66" xfId="0" applyFont="1" applyBorder="1" applyAlignment="1">
      <alignment horizontal="left" vertical="top" wrapText="1"/>
    </xf>
    <xf numFmtId="0" fontId="13" fillId="0" borderId="23" xfId="0" applyFont="1" applyBorder="1" applyAlignment="1">
      <alignment horizontal="left" vertical="top" wrapText="1"/>
    </xf>
    <xf numFmtId="0" fontId="13" fillId="0" borderId="67" xfId="0" applyFont="1" applyBorder="1" applyAlignment="1">
      <alignment horizontal="left" vertical="top" wrapText="1"/>
    </xf>
    <xf numFmtId="0" fontId="13" fillId="0" borderId="25" xfId="0" applyFont="1" applyBorder="1" applyAlignment="1">
      <alignment horizontal="left" vertical="top" wrapText="1"/>
    </xf>
    <xf numFmtId="0" fontId="13" fillId="0" borderId="0" xfId="0" applyFont="1" applyAlignment="1">
      <alignment horizontal="left" vertical="top" wrapText="1"/>
    </xf>
    <xf numFmtId="0" fontId="13" fillId="0" borderId="26" xfId="0" applyFont="1" applyBorder="1" applyAlignment="1">
      <alignment horizontal="left" vertical="top" wrapText="1"/>
    </xf>
    <xf numFmtId="0" fontId="13" fillId="0" borderId="36" xfId="0" applyFont="1" applyBorder="1" applyAlignment="1">
      <alignment horizontal="left" vertical="top" wrapText="1"/>
    </xf>
    <xf numFmtId="0" fontId="13" fillId="0" borderId="15" xfId="0" applyFont="1" applyBorder="1" applyAlignment="1">
      <alignment horizontal="left" vertical="top" wrapText="1"/>
    </xf>
    <xf numFmtId="0" fontId="13" fillId="0" borderId="24" xfId="0" applyFont="1" applyBorder="1" applyAlignment="1">
      <alignment horizontal="left" vertical="top" wrapText="1"/>
    </xf>
    <xf numFmtId="0" fontId="9" fillId="15" borderId="6" xfId="3" applyFont="1" applyFill="1" applyBorder="1" applyAlignment="1">
      <alignment horizontal="center" vertical="center" wrapText="1"/>
    </xf>
    <xf numFmtId="0" fontId="9" fillId="15" borderId="9" xfId="3" applyFont="1" applyFill="1" applyBorder="1" applyAlignment="1">
      <alignment horizontal="center" vertical="center" wrapText="1"/>
    </xf>
    <xf numFmtId="0" fontId="9" fillId="15" borderId="13" xfId="3" applyFont="1" applyFill="1" applyBorder="1" applyAlignment="1">
      <alignment horizontal="center" vertical="center" wrapText="1"/>
    </xf>
    <xf numFmtId="0" fontId="9" fillId="3" borderId="18" xfId="3" applyFont="1" applyFill="1" applyBorder="1" applyAlignment="1">
      <alignment horizontal="left" vertical="top" wrapText="1"/>
    </xf>
    <xf numFmtId="0" fontId="9" fillId="3" borderId="20" xfId="3" applyFont="1" applyFill="1" applyBorder="1" applyAlignment="1" applyProtection="1">
      <alignment horizontal="left" vertical="top" wrapText="1"/>
      <protection locked="0"/>
    </xf>
    <xf numFmtId="0" fontId="9" fillId="3" borderId="18" xfId="3" applyFont="1" applyFill="1" applyBorder="1" applyAlignment="1" applyProtection="1">
      <alignment horizontal="left" vertical="top" wrapText="1"/>
      <protection locked="0"/>
    </xf>
    <xf numFmtId="0" fontId="9" fillId="3" borderId="27" xfId="3" applyFont="1" applyFill="1" applyBorder="1" applyAlignment="1" applyProtection="1">
      <alignment horizontal="left" vertical="top" wrapText="1"/>
      <protection locked="0"/>
    </xf>
    <xf numFmtId="0" fontId="10" fillId="3" borderId="9" xfId="3" applyFont="1" applyFill="1" applyBorder="1" applyAlignment="1">
      <alignment horizontal="left" vertical="top" wrapText="1"/>
    </xf>
    <xf numFmtId="0" fontId="10" fillId="3" borderId="6" xfId="3" applyFont="1" applyFill="1" applyBorder="1" applyAlignment="1" applyProtection="1">
      <alignment horizontal="center" vertical="center" wrapText="1"/>
      <protection locked="0"/>
    </xf>
    <xf numFmtId="0" fontId="10" fillId="3" borderId="9" xfId="3" applyFont="1" applyFill="1" applyBorder="1" applyAlignment="1" applyProtection="1">
      <alignment horizontal="center" vertical="center" wrapText="1"/>
      <protection locked="0"/>
    </xf>
    <xf numFmtId="9" fontId="10" fillId="3" borderId="18" xfId="3" applyNumberFormat="1" applyFont="1" applyFill="1" applyBorder="1" applyAlignment="1" applyProtection="1">
      <alignment horizontal="center" vertical="center" wrapText="1"/>
      <protection locked="0"/>
    </xf>
    <xf numFmtId="9" fontId="10" fillId="3" borderId="27" xfId="3" applyNumberFormat="1" applyFont="1" applyFill="1" applyBorder="1" applyAlignment="1" applyProtection="1">
      <alignment horizontal="center" vertical="center" wrapText="1"/>
      <protection locked="0"/>
    </xf>
    <xf numFmtId="9" fontId="10" fillId="3" borderId="15" xfId="3" applyNumberFormat="1" applyFont="1" applyFill="1" applyBorder="1" applyAlignment="1" applyProtection="1">
      <alignment horizontal="center" vertical="center" wrapText="1"/>
      <protection locked="0"/>
    </xf>
    <xf numFmtId="9" fontId="10" fillId="3" borderId="24" xfId="3" applyNumberFormat="1" applyFont="1" applyFill="1" applyBorder="1" applyAlignment="1" applyProtection="1">
      <alignment horizontal="center" vertical="center" wrapText="1"/>
      <protection locked="0"/>
    </xf>
    <xf numFmtId="0" fontId="13" fillId="3" borderId="57" xfId="0"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3" borderId="70" xfId="0" applyFont="1" applyFill="1" applyBorder="1" applyAlignment="1">
      <alignment horizontal="center" vertical="center" wrapText="1"/>
    </xf>
    <xf numFmtId="0" fontId="10" fillId="3" borderId="18" xfId="3" applyFont="1" applyFill="1" applyBorder="1" applyAlignment="1">
      <alignment horizontal="left" vertical="top" wrapText="1"/>
    </xf>
    <xf numFmtId="0" fontId="10" fillId="3" borderId="45" xfId="3" applyFont="1" applyFill="1" applyBorder="1" applyAlignment="1">
      <alignment horizontal="left" vertical="top" wrapText="1"/>
    </xf>
    <xf numFmtId="0" fontId="9" fillId="3" borderId="19" xfId="3" applyFont="1" applyFill="1" applyBorder="1" applyAlignment="1">
      <alignment horizontal="left" vertical="top" wrapText="1"/>
    </xf>
    <xf numFmtId="0" fontId="9" fillId="3" borderId="62" xfId="3" applyFont="1" applyFill="1" applyBorder="1" applyAlignment="1">
      <alignment horizontal="left" vertical="top" wrapText="1"/>
    </xf>
    <xf numFmtId="0" fontId="9" fillId="3" borderId="19" xfId="3" applyFont="1" applyFill="1" applyBorder="1" applyAlignment="1" applyProtection="1">
      <alignment horizontal="center" vertical="top" wrapText="1"/>
      <protection locked="0"/>
    </xf>
    <xf numFmtId="0" fontId="9" fillId="3" borderId="28" xfId="3" applyFont="1" applyFill="1" applyBorder="1" applyAlignment="1" applyProtection="1">
      <alignment horizontal="center" vertical="top" wrapText="1"/>
      <protection locked="0"/>
    </xf>
    <xf numFmtId="0" fontId="10" fillId="3" borderId="10" xfId="3" applyFont="1" applyFill="1" applyBorder="1" applyAlignment="1">
      <alignment horizontal="left" vertical="top" wrapText="1"/>
    </xf>
    <xf numFmtId="0" fontId="13" fillId="3" borderId="20" xfId="3" applyFont="1" applyFill="1" applyBorder="1" applyAlignment="1">
      <alignment horizontal="center" vertical="top" wrapText="1"/>
    </xf>
    <xf numFmtId="0" fontId="13" fillId="3" borderId="18" xfId="3" applyFont="1" applyFill="1" applyBorder="1" applyAlignment="1">
      <alignment horizontal="center" vertical="top" wrapText="1"/>
    </xf>
    <xf numFmtId="0" fontId="13" fillId="3" borderId="27" xfId="3" applyFont="1" applyFill="1" applyBorder="1" applyAlignment="1">
      <alignment horizontal="center" vertical="top" wrapText="1"/>
    </xf>
    <xf numFmtId="0" fontId="13" fillId="3" borderId="25" xfId="3" applyFont="1" applyFill="1" applyBorder="1" applyAlignment="1">
      <alignment horizontal="center" vertical="top" wrapText="1"/>
    </xf>
    <xf numFmtId="0" fontId="13" fillId="3" borderId="0" xfId="3" applyFont="1" applyFill="1" applyAlignment="1">
      <alignment horizontal="center" vertical="top" wrapText="1"/>
    </xf>
    <xf numFmtId="0" fontId="13" fillId="3" borderId="26" xfId="3" applyFont="1" applyFill="1" applyBorder="1" applyAlignment="1">
      <alignment horizontal="center" vertical="top" wrapText="1"/>
    </xf>
    <xf numFmtId="0" fontId="13" fillId="3" borderId="36" xfId="3" applyFont="1" applyFill="1" applyBorder="1" applyAlignment="1">
      <alignment horizontal="center" vertical="top" wrapText="1"/>
    </xf>
    <xf numFmtId="0" fontId="13" fillId="3" borderId="15" xfId="3" applyFont="1" applyFill="1" applyBorder="1" applyAlignment="1">
      <alignment horizontal="center" vertical="top" wrapText="1"/>
    </xf>
    <xf numFmtId="0" fontId="13" fillId="3" borderId="24" xfId="3" applyFont="1" applyFill="1" applyBorder="1" applyAlignment="1">
      <alignment horizontal="center" vertical="top" wrapText="1"/>
    </xf>
    <xf numFmtId="0" fontId="13" fillId="3" borderId="56" xfId="0" applyFont="1" applyFill="1" applyBorder="1" applyAlignment="1">
      <alignment horizontal="center" vertical="center" wrapText="1"/>
    </xf>
    <xf numFmtId="9" fontId="10" fillId="3" borderId="9" xfId="3" applyNumberFormat="1" applyFont="1" applyFill="1" applyBorder="1" applyAlignment="1" applyProtection="1">
      <alignment horizontal="center" vertical="center" wrapText="1"/>
      <protection locked="0"/>
    </xf>
    <xf numFmtId="0" fontId="10" fillId="3" borderId="12" xfId="3" applyFont="1" applyFill="1" applyBorder="1" applyAlignment="1" applyProtection="1">
      <alignment horizontal="center" vertical="center" wrapText="1"/>
      <protection locked="0"/>
    </xf>
    <xf numFmtId="0" fontId="10" fillId="3" borderId="38" xfId="3" applyFont="1" applyFill="1" applyBorder="1" applyAlignment="1" applyProtection="1">
      <alignment horizontal="center" vertical="center" wrapText="1"/>
      <protection locked="0"/>
    </xf>
    <xf numFmtId="0" fontId="10" fillId="3" borderId="18" xfId="3" applyFont="1" applyFill="1" applyBorder="1" applyAlignment="1" applyProtection="1">
      <alignment horizontal="center" vertical="top" wrapText="1"/>
      <protection locked="0"/>
    </xf>
    <xf numFmtId="0" fontId="10" fillId="3" borderId="27" xfId="3" applyFont="1" applyFill="1" applyBorder="1" applyAlignment="1" applyProtection="1">
      <alignment horizontal="center" vertical="top" wrapText="1"/>
      <protection locked="0"/>
    </xf>
    <xf numFmtId="0" fontId="10" fillId="3" borderId="0" xfId="3" applyFont="1" applyFill="1" applyAlignment="1" applyProtection="1">
      <alignment horizontal="center" vertical="top" wrapText="1"/>
      <protection locked="0"/>
    </xf>
    <xf numFmtId="0" fontId="10" fillId="3" borderId="26" xfId="3" applyFont="1" applyFill="1" applyBorder="1" applyAlignment="1" applyProtection="1">
      <alignment horizontal="center" vertical="top" wrapText="1"/>
      <protection locked="0"/>
    </xf>
    <xf numFmtId="0" fontId="10" fillId="3" borderId="15" xfId="3" applyFont="1" applyFill="1" applyBorder="1" applyAlignment="1" applyProtection="1">
      <alignment horizontal="center" vertical="top" wrapText="1"/>
      <protection locked="0"/>
    </xf>
    <xf numFmtId="0" fontId="10" fillId="3" borderId="24" xfId="3" applyFont="1" applyFill="1" applyBorder="1" applyAlignment="1" applyProtection="1">
      <alignment horizontal="center" vertical="top" wrapText="1"/>
      <protection locked="0"/>
    </xf>
    <xf numFmtId="0" fontId="10" fillId="3" borderId="27" xfId="3" applyFont="1" applyFill="1" applyBorder="1" applyAlignment="1" applyProtection="1">
      <alignment horizontal="center" vertical="center" wrapText="1"/>
      <protection locked="0"/>
    </xf>
    <xf numFmtId="0" fontId="10" fillId="3" borderId="15" xfId="3" applyFont="1" applyFill="1" applyBorder="1" applyAlignment="1" applyProtection="1">
      <alignment horizontal="center" vertical="center" wrapText="1"/>
      <protection locked="0"/>
    </xf>
    <xf numFmtId="0" fontId="10" fillId="3" borderId="24" xfId="3" applyFont="1" applyFill="1" applyBorder="1" applyAlignment="1" applyProtection="1">
      <alignment horizontal="center" vertical="center" wrapText="1"/>
      <protection locked="0"/>
    </xf>
    <xf numFmtId="9" fontId="9" fillId="3" borderId="13" xfId="3" applyNumberFormat="1" applyFont="1" applyFill="1" applyBorder="1" applyAlignment="1" applyProtection="1">
      <alignment horizontal="center" vertical="center" wrapText="1"/>
      <protection locked="0"/>
    </xf>
    <xf numFmtId="170" fontId="10" fillId="3" borderId="6" xfId="7" applyNumberFormat="1" applyFont="1" applyFill="1" applyBorder="1" applyAlignment="1">
      <alignment horizontal="center" vertical="top" wrapText="1"/>
    </xf>
    <xf numFmtId="170" fontId="10" fillId="3" borderId="10" xfId="7" applyNumberFormat="1" applyFont="1" applyFill="1" applyBorder="1" applyAlignment="1">
      <alignment horizontal="center" vertical="top" wrapText="1"/>
    </xf>
    <xf numFmtId="0" fontId="10" fillId="3" borderId="9" xfId="3" applyFont="1" applyFill="1" applyBorder="1" applyAlignment="1">
      <alignment horizontal="left" vertical="center" wrapText="1"/>
    </xf>
    <xf numFmtId="0" fontId="10" fillId="3" borderId="10" xfId="3" applyFont="1" applyFill="1" applyBorder="1" applyAlignment="1">
      <alignment horizontal="left" vertical="center" wrapText="1"/>
    </xf>
    <xf numFmtId="167" fontId="10" fillId="3" borderId="6" xfId="5" applyNumberFormat="1" applyFont="1" applyFill="1" applyBorder="1" applyAlignment="1" applyProtection="1">
      <alignment horizontal="center" vertical="center" wrapText="1"/>
      <protection locked="0"/>
    </xf>
    <xf numFmtId="167" fontId="10" fillId="3" borderId="10" xfId="5" applyNumberFormat="1" applyFont="1" applyFill="1" applyBorder="1" applyAlignment="1" applyProtection="1">
      <alignment horizontal="center" vertical="center" wrapText="1"/>
      <protection locked="0"/>
    </xf>
    <xf numFmtId="0" fontId="10" fillId="3" borderId="6" xfId="5" applyNumberFormat="1" applyFont="1" applyFill="1" applyBorder="1" applyAlignment="1" applyProtection="1">
      <alignment horizontal="center" vertical="center" wrapText="1"/>
      <protection locked="0"/>
    </xf>
    <xf numFmtId="0" fontId="10" fillId="3" borderId="10" xfId="5" applyNumberFormat="1" applyFont="1" applyFill="1" applyBorder="1" applyAlignment="1" applyProtection="1">
      <alignment horizontal="center" vertical="center" wrapText="1"/>
      <protection locked="0"/>
    </xf>
    <xf numFmtId="1" fontId="10" fillId="3" borderId="6" xfId="3" applyNumberFormat="1" applyFont="1" applyFill="1" applyBorder="1" applyAlignment="1" applyProtection="1">
      <alignment horizontal="center" vertical="center" wrapText="1"/>
      <protection locked="0"/>
    </xf>
    <xf numFmtId="1" fontId="10" fillId="3" borderId="9" xfId="3" applyNumberFormat="1" applyFont="1" applyFill="1" applyBorder="1" applyAlignment="1" applyProtection="1">
      <alignment horizontal="center" vertical="center" wrapText="1"/>
      <protection locked="0"/>
    </xf>
    <xf numFmtId="1" fontId="10" fillId="3" borderId="13" xfId="3" applyNumberFormat="1" applyFont="1" applyFill="1" applyBorder="1" applyAlignment="1" applyProtection="1">
      <alignment horizontal="center" vertical="center" wrapText="1"/>
      <protection locked="0"/>
    </xf>
    <xf numFmtId="9" fontId="34" fillId="5" borderId="6" xfId="6" applyFont="1" applyFill="1" applyBorder="1" applyAlignment="1" applyProtection="1">
      <alignment horizontal="center" vertical="center" wrapText="1"/>
      <protection locked="0"/>
    </xf>
    <xf numFmtId="9" fontId="34" fillId="5" borderId="9" xfId="6" applyFont="1" applyFill="1" applyBorder="1" applyAlignment="1" applyProtection="1">
      <alignment horizontal="center" vertical="center" wrapText="1"/>
      <protection locked="0"/>
    </xf>
    <xf numFmtId="9" fontId="34" fillId="5" borderId="10" xfId="6" applyFont="1" applyFill="1" applyBorder="1" applyAlignment="1" applyProtection="1">
      <alignment horizontal="center" vertical="center" wrapText="1"/>
      <protection locked="0"/>
    </xf>
    <xf numFmtId="0" fontId="10" fillId="3" borderId="18" xfId="3" applyFont="1" applyFill="1" applyBorder="1" applyAlignment="1">
      <alignment horizontal="left" vertical="center" wrapText="1"/>
    </xf>
    <xf numFmtId="0" fontId="10" fillId="3" borderId="45" xfId="3" applyFont="1" applyFill="1" applyBorder="1" applyAlignment="1">
      <alignment horizontal="left" vertical="center" wrapText="1"/>
    </xf>
    <xf numFmtId="9" fontId="10" fillId="19" borderId="61" xfId="3" applyNumberFormat="1" applyFont="1" applyFill="1" applyBorder="1" applyAlignment="1">
      <alignment horizontal="center" vertical="top" wrapText="1"/>
    </xf>
    <xf numFmtId="9" fontId="10" fillId="19" borderId="62" xfId="3" applyNumberFormat="1" applyFont="1" applyFill="1" applyBorder="1" applyAlignment="1">
      <alignment horizontal="center" vertical="top" wrapText="1"/>
    </xf>
    <xf numFmtId="9" fontId="10" fillId="19" borderId="19" xfId="3" applyNumberFormat="1" applyFont="1" applyFill="1" applyBorder="1" applyAlignment="1">
      <alignment horizontal="center" vertical="top" wrapText="1"/>
    </xf>
    <xf numFmtId="9" fontId="10" fillId="19" borderId="28" xfId="3" applyNumberFormat="1" applyFont="1" applyFill="1" applyBorder="1" applyAlignment="1">
      <alignment horizontal="center" vertical="top" wrapText="1"/>
    </xf>
    <xf numFmtId="167" fontId="9" fillId="3" borderId="6" xfId="5" applyNumberFormat="1" applyFont="1" applyFill="1" applyBorder="1" applyAlignment="1" applyProtection="1">
      <alignment horizontal="center" vertical="center" wrapText="1"/>
      <protection locked="0"/>
    </xf>
    <xf numFmtId="167" fontId="9" fillId="3" borderId="10" xfId="5" applyNumberFormat="1" applyFont="1" applyFill="1" applyBorder="1" applyAlignment="1" applyProtection="1">
      <alignment horizontal="center" vertical="center" wrapText="1"/>
      <protection locked="0"/>
    </xf>
    <xf numFmtId="167" fontId="10" fillId="3" borderId="9" xfId="5" applyNumberFormat="1" applyFont="1" applyFill="1" applyBorder="1" applyAlignment="1" applyProtection="1">
      <alignment horizontal="center" vertical="center" wrapText="1"/>
      <protection locked="0"/>
    </xf>
    <xf numFmtId="167" fontId="10" fillId="3" borderId="13" xfId="5" applyNumberFormat="1" applyFont="1" applyFill="1" applyBorder="1" applyAlignment="1" applyProtection="1">
      <alignment horizontal="center" vertical="center" wrapText="1"/>
      <protection locked="0"/>
    </xf>
    <xf numFmtId="1" fontId="9" fillId="3" borderId="6" xfId="3" applyNumberFormat="1" applyFont="1" applyFill="1" applyBorder="1" applyAlignment="1" applyProtection="1">
      <alignment horizontal="left" vertical="top" wrapText="1"/>
      <protection locked="0"/>
    </xf>
    <xf numFmtId="1" fontId="9" fillId="3" borderId="9" xfId="3" applyNumberFormat="1" applyFont="1" applyFill="1" applyBorder="1" applyAlignment="1" applyProtection="1">
      <alignment horizontal="left" vertical="top" wrapText="1"/>
      <protection locked="0"/>
    </xf>
    <xf numFmtId="1" fontId="9" fillId="3" borderId="13" xfId="3" applyNumberFormat="1" applyFont="1" applyFill="1" applyBorder="1" applyAlignment="1" applyProtection="1">
      <alignment horizontal="left" vertical="top" wrapText="1"/>
      <protection locked="0"/>
    </xf>
    <xf numFmtId="0" fontId="9" fillId="3" borderId="3" xfId="3" applyFont="1" applyFill="1" applyBorder="1" applyAlignment="1">
      <alignment horizontal="left" vertical="top" wrapText="1"/>
    </xf>
    <xf numFmtId="0" fontId="9" fillId="3" borderId="48" xfId="3" applyFont="1" applyFill="1" applyBorder="1" applyAlignment="1">
      <alignment horizontal="left" vertical="top" wrapText="1"/>
    </xf>
    <xf numFmtId="0" fontId="11" fillId="0" borderId="6" xfId="3" applyFont="1" applyBorder="1" applyAlignment="1" applyProtection="1">
      <alignment horizontal="center" vertical="center" wrapText="1" shrinkToFit="1"/>
      <protection locked="0"/>
    </xf>
    <xf numFmtId="0" fontId="11" fillId="0" borderId="9" xfId="3" applyFont="1" applyBorder="1" applyAlignment="1" applyProtection="1">
      <alignment horizontal="center" vertical="center" wrapText="1" shrinkToFit="1"/>
      <protection locked="0"/>
    </xf>
    <xf numFmtId="0" fontId="11" fillId="0" borderId="13" xfId="3" applyFont="1" applyBorder="1" applyAlignment="1" applyProtection="1">
      <alignment horizontal="center" vertical="center" wrapText="1" shrinkToFit="1"/>
      <protection locked="0"/>
    </xf>
    <xf numFmtId="0" fontId="9" fillId="3" borderId="6" xfId="3" applyFont="1" applyFill="1" applyBorder="1" applyAlignment="1" applyProtection="1">
      <alignment horizontal="center" vertical="center" wrapText="1" shrinkToFit="1"/>
      <protection locked="0"/>
    </xf>
    <xf numFmtId="0" fontId="9" fillId="3" borderId="9" xfId="3" applyFont="1" applyFill="1" applyBorder="1" applyAlignment="1" applyProtection="1">
      <alignment horizontal="center" vertical="center" wrapText="1" shrinkToFit="1"/>
      <protection locked="0"/>
    </xf>
    <xf numFmtId="0" fontId="9" fillId="3" borderId="13" xfId="3" applyFont="1" applyFill="1" applyBorder="1" applyAlignment="1" applyProtection="1">
      <alignment horizontal="center" vertical="center" wrapText="1" shrinkToFit="1"/>
      <protection locked="0"/>
    </xf>
    <xf numFmtId="0" fontId="9" fillId="3" borderId="18" xfId="3" applyFont="1" applyFill="1" applyBorder="1" applyAlignment="1">
      <alignment horizontal="left" vertical="center" wrapText="1"/>
    </xf>
    <xf numFmtId="0" fontId="9" fillId="3" borderId="45" xfId="3" applyFont="1" applyFill="1" applyBorder="1" applyAlignment="1">
      <alignment horizontal="left" vertical="center" wrapText="1"/>
    </xf>
    <xf numFmtId="9" fontId="9" fillId="19" borderId="61" xfId="3" applyNumberFormat="1" applyFont="1" applyFill="1" applyBorder="1" applyAlignment="1">
      <alignment horizontal="center" vertical="top" wrapText="1"/>
    </xf>
    <xf numFmtId="9" fontId="9" fillId="19" borderId="62" xfId="3" applyNumberFormat="1" applyFont="1" applyFill="1" applyBorder="1" applyAlignment="1">
      <alignment horizontal="center" vertical="top" wrapText="1"/>
    </xf>
    <xf numFmtId="9" fontId="9" fillId="19" borderId="19" xfId="3" applyNumberFormat="1" applyFont="1" applyFill="1" applyBorder="1" applyAlignment="1">
      <alignment horizontal="center" vertical="top" wrapText="1"/>
    </xf>
    <xf numFmtId="9" fontId="9" fillId="19" borderId="28" xfId="3" applyNumberFormat="1" applyFont="1" applyFill="1" applyBorder="1" applyAlignment="1">
      <alignment horizontal="center" vertical="top" wrapText="1"/>
    </xf>
    <xf numFmtId="0" fontId="14" fillId="3" borderId="15" xfId="3" applyFont="1" applyFill="1" applyBorder="1" applyAlignment="1">
      <alignment horizontal="center" vertical="center" wrapText="1"/>
    </xf>
    <xf numFmtId="0" fontId="14" fillId="3" borderId="16" xfId="3" applyFont="1" applyFill="1" applyBorder="1" applyAlignment="1">
      <alignment horizontal="center" vertical="center" wrapText="1"/>
    </xf>
    <xf numFmtId="1" fontId="68" fillId="3" borderId="6" xfId="3" applyNumberFormat="1" applyFont="1" applyFill="1" applyBorder="1" applyAlignment="1">
      <alignment horizontal="center" vertical="top" wrapText="1"/>
    </xf>
    <xf numFmtId="1" fontId="68" fillId="3" borderId="10" xfId="3" applyNumberFormat="1" applyFont="1" applyFill="1" applyBorder="1" applyAlignment="1">
      <alignment horizontal="center" vertical="top" wrapText="1"/>
    </xf>
    <xf numFmtId="1" fontId="68" fillId="3" borderId="9" xfId="3" applyNumberFormat="1" applyFont="1" applyFill="1" applyBorder="1" applyAlignment="1">
      <alignment horizontal="center" vertical="top" wrapText="1"/>
    </xf>
    <xf numFmtId="1" fontId="68" fillId="3" borderId="13" xfId="3" applyNumberFormat="1" applyFont="1" applyFill="1" applyBorder="1" applyAlignment="1">
      <alignment horizontal="center" vertical="top" wrapText="1"/>
    </xf>
    <xf numFmtId="0" fontId="13" fillId="3" borderId="57" xfId="0" applyFont="1" applyFill="1" applyBorder="1" applyAlignment="1">
      <alignment horizontal="center" wrapText="1"/>
    </xf>
    <xf numFmtId="0" fontId="13" fillId="3" borderId="58" xfId="0" applyFont="1" applyFill="1" applyBorder="1" applyAlignment="1">
      <alignment horizontal="center" wrapText="1"/>
    </xf>
    <xf numFmtId="0" fontId="13" fillId="3" borderId="70" xfId="0" applyFont="1" applyFill="1" applyBorder="1" applyAlignment="1">
      <alignment horizontal="center" wrapText="1"/>
    </xf>
    <xf numFmtId="0" fontId="9" fillId="3" borderId="9" xfId="3" applyFont="1" applyFill="1" applyBorder="1" applyAlignment="1">
      <alignment horizontal="left" vertical="center" wrapText="1"/>
    </xf>
    <xf numFmtId="0" fontId="9" fillId="3" borderId="10" xfId="3" applyFont="1" applyFill="1" applyBorder="1" applyAlignment="1">
      <alignment horizontal="left" vertical="center" wrapText="1"/>
    </xf>
    <xf numFmtId="0" fontId="9" fillId="3" borderId="13" xfId="3" applyFont="1" applyFill="1" applyBorder="1" applyAlignment="1">
      <alignment horizontal="left" vertical="center" wrapText="1"/>
    </xf>
    <xf numFmtId="0" fontId="9" fillId="3" borderId="9" xfId="3" applyFont="1" applyFill="1" applyBorder="1" applyAlignment="1">
      <alignment horizontal="left" vertical="center" wrapText="1" indent="2"/>
    </xf>
    <xf numFmtId="0" fontId="9" fillId="3" borderId="10" xfId="3" applyFont="1" applyFill="1" applyBorder="1" applyAlignment="1">
      <alignment horizontal="left" vertical="center" wrapText="1" indent="2"/>
    </xf>
    <xf numFmtId="0" fontId="9" fillId="3" borderId="6" xfId="3" applyFont="1" applyFill="1" applyBorder="1" applyAlignment="1">
      <alignment horizontal="center" vertical="top" wrapText="1"/>
    </xf>
    <xf numFmtId="0" fontId="9" fillId="3" borderId="9" xfId="3" applyFont="1" applyFill="1" applyBorder="1" applyAlignment="1">
      <alignment horizontal="center" vertical="top" wrapText="1"/>
    </xf>
    <xf numFmtId="0" fontId="9" fillId="3" borderId="10" xfId="3" applyFont="1" applyFill="1" applyBorder="1" applyAlignment="1">
      <alignment horizontal="center" vertical="top" wrapText="1"/>
    </xf>
    <xf numFmtId="0" fontId="9" fillId="3" borderId="9" xfId="3" applyFont="1" applyFill="1" applyBorder="1" applyAlignment="1">
      <alignment horizontal="left" vertical="top" wrapText="1" indent="2"/>
    </xf>
    <xf numFmtId="0" fontId="9" fillId="3" borderId="10" xfId="3" applyFont="1" applyFill="1" applyBorder="1" applyAlignment="1">
      <alignment horizontal="left" vertical="top" wrapText="1" indent="2"/>
    </xf>
    <xf numFmtId="0" fontId="12" fillId="3" borderId="57" xfId="0" applyFont="1" applyFill="1" applyBorder="1" applyAlignment="1">
      <alignment horizontal="center" vertical="center" wrapText="1"/>
    </xf>
    <xf numFmtId="0" fontId="12" fillId="3" borderId="58" xfId="0" applyFont="1" applyFill="1" applyBorder="1" applyAlignment="1">
      <alignment horizontal="center" vertical="center" wrapText="1"/>
    </xf>
    <xf numFmtId="0" fontId="12" fillId="3" borderId="56" xfId="0" applyFont="1" applyFill="1" applyBorder="1" applyAlignment="1">
      <alignment horizontal="center" vertical="center" wrapText="1"/>
    </xf>
    <xf numFmtId="165" fontId="9" fillId="3" borderId="6" xfId="2" applyNumberFormat="1" applyFont="1" applyFill="1" applyBorder="1" applyAlignment="1">
      <alignment horizontal="center" vertical="center" wrapText="1"/>
    </xf>
    <xf numFmtId="165" fontId="9" fillId="3" borderId="9" xfId="2" applyNumberFormat="1" applyFont="1" applyFill="1" applyBorder="1" applyAlignment="1">
      <alignment horizontal="center" vertical="center" wrapText="1"/>
    </xf>
    <xf numFmtId="165" fontId="9" fillId="3" borderId="13" xfId="2" applyNumberFormat="1" applyFont="1" applyFill="1" applyBorder="1" applyAlignment="1">
      <alignment horizontal="center" vertical="center" wrapText="1"/>
    </xf>
    <xf numFmtId="0" fontId="9" fillId="3" borderId="6" xfId="3" applyFont="1" applyFill="1" applyBorder="1" applyAlignment="1">
      <alignment horizontal="center" vertical="center" wrapText="1"/>
    </xf>
    <xf numFmtId="0" fontId="9" fillId="3" borderId="9" xfId="3" applyFont="1" applyFill="1" applyBorder="1" applyAlignment="1">
      <alignment horizontal="center" vertical="center" wrapText="1"/>
    </xf>
    <xf numFmtId="0" fontId="9" fillId="3" borderId="10" xfId="3" applyFont="1" applyFill="1" applyBorder="1" applyAlignment="1">
      <alignment horizontal="center" vertical="center" wrapText="1"/>
    </xf>
    <xf numFmtId="0" fontId="9" fillId="3" borderId="37" xfId="3" applyFont="1" applyFill="1" applyBorder="1" applyAlignment="1">
      <alignment horizontal="left" vertical="top" wrapText="1"/>
    </xf>
    <xf numFmtId="0" fontId="9" fillId="3" borderId="50" xfId="3" applyFont="1" applyFill="1" applyBorder="1" applyAlignment="1">
      <alignment horizontal="left" vertical="top" wrapText="1"/>
    </xf>
    <xf numFmtId="0" fontId="9" fillId="3" borderId="51" xfId="3" applyFont="1" applyFill="1" applyBorder="1" applyAlignment="1">
      <alignment horizontal="center" vertical="center" wrapText="1"/>
    </xf>
    <xf numFmtId="0" fontId="9" fillId="3" borderId="43" xfId="3" applyFont="1" applyFill="1" applyBorder="1" applyAlignment="1">
      <alignment horizontal="center" vertical="center" wrapText="1"/>
    </xf>
    <xf numFmtId="0" fontId="9" fillId="3" borderId="22" xfId="3" applyFont="1" applyFill="1" applyBorder="1" applyAlignment="1">
      <alignment horizontal="center" vertical="center" wrapText="1"/>
    </xf>
    <xf numFmtId="0" fontId="77" fillId="3" borderId="66" xfId="0" applyFont="1" applyFill="1" applyBorder="1" applyAlignment="1">
      <alignment horizontal="left" vertical="center" wrapText="1"/>
    </xf>
    <xf numFmtId="0" fontId="77" fillId="3" borderId="23" xfId="0" applyFont="1" applyFill="1" applyBorder="1" applyAlignment="1">
      <alignment horizontal="left" vertical="center" wrapText="1"/>
    </xf>
    <xf numFmtId="0" fontId="77" fillId="3" borderId="67" xfId="0" applyFont="1" applyFill="1" applyBorder="1" applyAlignment="1">
      <alignment horizontal="left" vertical="center" wrapText="1"/>
    </xf>
    <xf numFmtId="0" fontId="77" fillId="3" borderId="25" xfId="0" applyFont="1" applyFill="1" applyBorder="1" applyAlignment="1">
      <alignment horizontal="left" vertical="center" wrapText="1"/>
    </xf>
    <xf numFmtId="0" fontId="77" fillId="3" borderId="0" xfId="0" applyFont="1" applyFill="1" applyAlignment="1">
      <alignment horizontal="left" vertical="center" wrapText="1"/>
    </xf>
    <xf numFmtId="0" fontId="77" fillId="3" borderId="26" xfId="0" applyFont="1" applyFill="1" applyBorder="1" applyAlignment="1">
      <alignment horizontal="left" vertical="center" wrapText="1"/>
    </xf>
    <xf numFmtId="0" fontId="77" fillId="3" borderId="36" xfId="0" applyFont="1" applyFill="1" applyBorder="1" applyAlignment="1">
      <alignment horizontal="left" vertical="center" wrapText="1"/>
    </xf>
    <xf numFmtId="0" fontId="77" fillId="3" borderId="15" xfId="0" applyFont="1" applyFill="1" applyBorder="1" applyAlignment="1">
      <alignment horizontal="left" vertical="center" wrapText="1"/>
    </xf>
    <xf numFmtId="0" fontId="77" fillId="3" borderId="24" xfId="0" applyFont="1" applyFill="1" applyBorder="1" applyAlignment="1">
      <alignment horizontal="left" vertical="center" wrapText="1"/>
    </xf>
    <xf numFmtId="0" fontId="9" fillId="3" borderId="9" xfId="3" applyFont="1" applyFill="1" applyBorder="1" applyAlignment="1">
      <alignment horizontal="left" vertical="top" wrapText="1"/>
    </xf>
    <xf numFmtId="0" fontId="9" fillId="3" borderId="10" xfId="3" applyFont="1" applyFill="1" applyBorder="1" applyAlignment="1">
      <alignment horizontal="left" vertical="top" wrapText="1"/>
    </xf>
    <xf numFmtId="0" fontId="9" fillId="3" borderId="20" xfId="3" applyFont="1" applyFill="1" applyBorder="1" applyAlignment="1" applyProtection="1">
      <alignment horizontal="center" wrapText="1"/>
      <protection locked="0"/>
    </xf>
    <xf numFmtId="0" fontId="9" fillId="3" borderId="18" xfId="3" applyFont="1" applyFill="1" applyBorder="1" applyAlignment="1" applyProtection="1">
      <alignment horizontal="center" wrapText="1"/>
      <protection locked="0"/>
    </xf>
    <xf numFmtId="0" fontId="9" fillId="3" borderId="45" xfId="3" applyFont="1" applyFill="1" applyBorder="1" applyAlignment="1" applyProtection="1">
      <alignment horizontal="center" wrapText="1"/>
      <protection locked="0"/>
    </xf>
    <xf numFmtId="0" fontId="30" fillId="3" borderId="57" xfId="0" applyFont="1" applyFill="1" applyBorder="1" applyAlignment="1">
      <alignment horizontal="center" vertical="center" wrapText="1"/>
    </xf>
    <xf numFmtId="0" fontId="30" fillId="3" borderId="58" xfId="0" applyFont="1" applyFill="1" applyBorder="1" applyAlignment="1">
      <alignment horizontal="center" vertical="center" wrapText="1"/>
    </xf>
    <xf numFmtId="0" fontId="30" fillId="3" borderId="56" xfId="0" applyFont="1" applyFill="1" applyBorder="1" applyAlignment="1">
      <alignment horizontal="center" vertical="center" wrapText="1"/>
    </xf>
    <xf numFmtId="0" fontId="9" fillId="3" borderId="17" xfId="3" applyFont="1" applyFill="1" applyBorder="1" applyAlignment="1">
      <alignment horizontal="left" vertical="center" wrapText="1"/>
    </xf>
    <xf numFmtId="0" fontId="9" fillId="3" borderId="43" xfId="3" applyFont="1" applyFill="1" applyBorder="1" applyAlignment="1">
      <alignment horizontal="left" vertical="center" wrapText="1"/>
    </xf>
    <xf numFmtId="0" fontId="9" fillId="3" borderId="63" xfId="3" applyFont="1" applyFill="1" applyBorder="1" applyAlignment="1">
      <alignment horizontal="left" vertical="center" wrapText="1"/>
    </xf>
    <xf numFmtId="9" fontId="9" fillId="3" borderId="46" xfId="3" applyNumberFormat="1" applyFont="1" applyFill="1" applyBorder="1" applyAlignment="1" applyProtection="1">
      <alignment horizontal="left" vertical="top" wrapText="1"/>
      <protection locked="0"/>
    </xf>
    <xf numFmtId="9" fontId="9" fillId="3" borderId="60" xfId="3" applyNumberFormat="1" applyFont="1" applyFill="1" applyBorder="1" applyAlignment="1" applyProtection="1">
      <alignment horizontal="left" vertical="top" wrapText="1"/>
      <protection locked="0"/>
    </xf>
    <xf numFmtId="9" fontId="9" fillId="3" borderId="64" xfId="3" applyNumberFormat="1" applyFont="1" applyFill="1" applyBorder="1" applyAlignment="1" applyProtection="1">
      <alignment horizontal="left" vertical="top" wrapText="1"/>
      <protection locked="0"/>
    </xf>
    <xf numFmtId="0" fontId="9" fillId="3" borderId="45" xfId="3" applyFont="1" applyFill="1" applyBorder="1" applyAlignment="1">
      <alignment horizontal="left" vertical="top" wrapText="1"/>
    </xf>
    <xf numFmtId="0" fontId="9" fillId="3" borderId="61" xfId="3" applyFont="1" applyFill="1" applyBorder="1" applyAlignment="1">
      <alignment horizontal="left" vertical="top" wrapText="1"/>
    </xf>
    <xf numFmtId="0" fontId="9" fillId="3" borderId="61" xfId="3" applyFont="1" applyFill="1" applyBorder="1" applyAlignment="1" applyProtection="1">
      <alignment horizontal="center" vertical="top" wrapText="1"/>
      <protection locked="0"/>
    </xf>
    <xf numFmtId="0" fontId="9" fillId="3" borderId="15" xfId="3" applyFont="1" applyFill="1" applyBorder="1" applyAlignment="1">
      <alignment horizontal="left" vertical="top" wrapText="1"/>
    </xf>
    <xf numFmtId="0" fontId="9" fillId="3" borderId="16" xfId="3" applyFont="1" applyFill="1" applyBorder="1" applyAlignment="1">
      <alignment horizontal="left"/>
    </xf>
    <xf numFmtId="0" fontId="3" fillId="3" borderId="9" xfId="3" applyFill="1" applyBorder="1" applyAlignment="1">
      <alignment horizontal="center" vertical="center"/>
    </xf>
    <xf numFmtId="0" fontId="3" fillId="3" borderId="13" xfId="3" applyFill="1" applyBorder="1" applyAlignment="1">
      <alignment horizontal="center" vertical="center"/>
    </xf>
    <xf numFmtId="0" fontId="82" fillId="17" borderId="0" xfId="0" applyFont="1" applyFill="1" applyAlignment="1">
      <alignment horizontal="center" wrapText="1"/>
    </xf>
    <xf numFmtId="0" fontId="10" fillId="0" borderId="70" xfId="0" applyFont="1" applyBorder="1" applyAlignment="1">
      <alignment horizontal="center" vertical="center" wrapText="1"/>
    </xf>
    <xf numFmtId="0" fontId="10" fillId="0" borderId="57" xfId="0" applyFont="1" applyBorder="1" applyAlignment="1">
      <alignment horizontal="center" wrapText="1"/>
    </xf>
    <xf numFmtId="0" fontId="10" fillId="0" borderId="56" xfId="0" applyFont="1" applyBorder="1" applyAlignment="1">
      <alignment horizontal="center" wrapText="1"/>
    </xf>
    <xf numFmtId="0" fontId="10" fillId="5" borderId="11" xfId="3" applyFont="1" applyFill="1" applyBorder="1" applyAlignment="1">
      <alignment horizontal="left" vertical="top" wrapText="1"/>
    </xf>
    <xf numFmtId="0" fontId="17" fillId="0" borderId="72" xfId="0" applyFont="1" applyBorder="1" applyAlignment="1">
      <alignment horizontal="center" vertical="center" wrapText="1"/>
    </xf>
    <xf numFmtId="0" fontId="17" fillId="0" borderId="37" xfId="0" applyFont="1" applyBorder="1" applyAlignment="1">
      <alignment horizontal="center" vertical="center" wrapText="1"/>
    </xf>
    <xf numFmtId="0" fontId="13" fillId="5" borderId="72" xfId="3" applyFont="1" applyFill="1" applyBorder="1" applyAlignment="1" applyProtection="1">
      <alignment horizontal="left" vertical="top" wrapText="1"/>
      <protection locked="0"/>
    </xf>
    <xf numFmtId="0" fontId="13" fillId="5" borderId="37" xfId="3" applyFont="1" applyFill="1" applyBorder="1" applyAlignment="1" applyProtection="1">
      <alignment horizontal="left" vertical="top" wrapText="1"/>
      <protection locked="0"/>
    </xf>
    <xf numFmtId="0" fontId="13" fillId="5" borderId="50" xfId="3" applyFont="1" applyFill="1" applyBorder="1" applyAlignment="1" applyProtection="1">
      <alignment horizontal="left" vertical="top" wrapText="1"/>
      <protection locked="0"/>
    </xf>
    <xf numFmtId="0" fontId="13" fillId="5" borderId="69" xfId="3" applyFont="1" applyFill="1" applyBorder="1" applyAlignment="1" applyProtection="1">
      <alignment horizontal="left" vertical="top" wrapText="1"/>
      <protection locked="0"/>
    </xf>
    <xf numFmtId="0" fontId="5" fillId="2" borderId="6" xfId="3" applyFont="1" applyFill="1" applyBorder="1" applyAlignment="1" applyProtection="1">
      <alignment horizontal="left" vertical="top" wrapText="1"/>
      <protection locked="0"/>
    </xf>
    <xf numFmtId="0" fontId="5" fillId="2" borderId="9" xfId="3" applyFont="1" applyFill="1" applyBorder="1" applyAlignment="1" applyProtection="1">
      <alignment horizontal="left" vertical="top" wrapText="1"/>
      <protection locked="0"/>
    </xf>
    <xf numFmtId="0" fontId="5" fillId="2" borderId="13" xfId="3" applyFont="1" applyFill="1" applyBorder="1" applyAlignment="1" applyProtection="1">
      <alignment horizontal="left" vertical="top" wrapText="1"/>
      <protection locked="0"/>
    </xf>
    <xf numFmtId="0" fontId="10" fillId="0" borderId="58" xfId="0" applyFont="1" applyBorder="1" applyAlignment="1">
      <alignment horizontal="center" wrapText="1"/>
    </xf>
    <xf numFmtId="0" fontId="9" fillId="12" borderId="35" xfId="3" applyFont="1" applyFill="1" applyBorder="1" applyAlignment="1">
      <alignment horizontal="left" vertical="center" wrapText="1"/>
    </xf>
    <xf numFmtId="0" fontId="9" fillId="12" borderId="37" xfId="3" applyFont="1" applyFill="1" applyBorder="1" applyAlignment="1">
      <alignment horizontal="left" vertical="center" wrapText="1"/>
    </xf>
    <xf numFmtId="0" fontId="9" fillId="12" borderId="15" xfId="3" applyFont="1" applyFill="1" applyBorder="1" applyAlignment="1">
      <alignment horizontal="left" vertical="center" wrapText="1"/>
    </xf>
    <xf numFmtId="0" fontId="9" fillId="12" borderId="69" xfId="3" applyFont="1" applyFill="1" applyBorder="1" applyAlignment="1">
      <alignment horizontal="left" vertical="center" wrapText="1"/>
    </xf>
    <xf numFmtId="9" fontId="13" fillId="0" borderId="6" xfId="3" applyNumberFormat="1" applyFont="1" applyBorder="1" applyAlignment="1" applyProtection="1">
      <alignment horizontal="left" vertical="center" wrapText="1"/>
      <protection locked="0"/>
    </xf>
    <xf numFmtId="9" fontId="13" fillId="0" borderId="9" xfId="3" applyNumberFormat="1" applyFont="1" applyBorder="1" applyAlignment="1" applyProtection="1">
      <alignment horizontal="left" vertical="center" wrapText="1"/>
      <protection locked="0"/>
    </xf>
    <xf numFmtId="0" fontId="10" fillId="12" borderId="11" xfId="3" applyFont="1" applyFill="1" applyBorder="1" applyAlignment="1">
      <alignment horizontal="left" vertical="top" wrapText="1"/>
    </xf>
    <xf numFmtId="0" fontId="10" fillId="12" borderId="9" xfId="3" applyFont="1" applyFill="1" applyBorder="1" applyAlignment="1">
      <alignment horizontal="left" vertical="top" wrapText="1"/>
    </xf>
    <xf numFmtId="0" fontId="10" fillId="12" borderId="13" xfId="3" applyFont="1" applyFill="1" applyBorder="1" applyAlignment="1">
      <alignment horizontal="left" vertical="top" wrapText="1"/>
    </xf>
    <xf numFmtId="0" fontId="10" fillId="5" borderId="57"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0" fillId="5" borderId="56" xfId="0" applyFont="1" applyFill="1" applyBorder="1" applyAlignment="1">
      <alignment horizontal="center" vertical="center" wrapText="1"/>
    </xf>
    <xf numFmtId="0" fontId="10" fillId="5" borderId="70" xfId="0" applyFont="1" applyFill="1" applyBorder="1" applyAlignment="1">
      <alignment horizontal="center" vertical="center" wrapText="1"/>
    </xf>
    <xf numFmtId="0" fontId="17" fillId="0" borderId="19" xfId="0" applyFont="1" applyBorder="1" applyAlignment="1">
      <alignment horizontal="center" vertical="center" wrapText="1"/>
    </xf>
    <xf numFmtId="0" fontId="17" fillId="0" borderId="62" xfId="0" applyFont="1" applyBorder="1" applyAlignment="1">
      <alignment horizontal="center" vertical="center" wrapText="1"/>
    </xf>
    <xf numFmtId="0" fontId="10" fillId="12" borderId="6" xfId="3" applyFont="1" applyFill="1" applyBorder="1" applyAlignment="1">
      <alignment horizontal="left" vertical="center" wrapText="1"/>
    </xf>
    <xf numFmtId="0" fontId="10" fillId="12" borderId="9" xfId="3" applyFont="1" applyFill="1" applyBorder="1" applyAlignment="1">
      <alignment horizontal="left" vertical="center" wrapText="1"/>
    </xf>
    <xf numFmtId="0" fontId="10" fillId="12" borderId="13" xfId="3" applyFont="1" applyFill="1" applyBorder="1" applyAlignment="1">
      <alignment horizontal="left" vertical="center" wrapText="1"/>
    </xf>
    <xf numFmtId="168" fontId="10" fillId="3" borderId="6" xfId="9" applyFont="1" applyFill="1" applyBorder="1" applyAlignment="1">
      <alignment horizontal="center" vertical="top" wrapText="1"/>
    </xf>
    <xf numFmtId="168" fontId="10" fillId="3" borderId="10" xfId="9" applyFont="1" applyFill="1" applyBorder="1" applyAlignment="1">
      <alignment horizontal="center" vertical="top" wrapText="1"/>
    </xf>
    <xf numFmtId="0" fontId="10" fillId="5" borderId="11" xfId="0" applyFont="1" applyFill="1" applyBorder="1" applyAlignment="1">
      <alignment horizontal="center" wrapText="1"/>
    </xf>
    <xf numFmtId="0" fontId="10" fillId="5" borderId="13" xfId="0" applyFont="1" applyFill="1" applyBorder="1" applyAlignment="1">
      <alignment horizontal="center" wrapText="1"/>
    </xf>
    <xf numFmtId="0" fontId="10" fillId="12" borderId="35" xfId="3" applyFont="1" applyFill="1" applyBorder="1" applyAlignment="1">
      <alignment horizontal="left" vertical="top" wrapText="1"/>
    </xf>
    <xf numFmtId="0" fontId="10" fillId="12" borderId="37" xfId="3" applyFont="1" applyFill="1" applyBorder="1" applyAlignment="1">
      <alignment horizontal="left" vertical="top" wrapText="1"/>
    </xf>
    <xf numFmtId="0" fontId="10" fillId="12" borderId="69" xfId="3" applyFont="1" applyFill="1" applyBorder="1" applyAlignment="1">
      <alignment horizontal="left" vertical="top" wrapText="1"/>
    </xf>
    <xf numFmtId="0" fontId="9" fillId="12" borderId="72" xfId="3" applyFont="1" applyFill="1" applyBorder="1" applyAlignment="1">
      <alignment horizontal="center" vertical="center" wrapText="1"/>
    </xf>
    <xf numFmtId="0" fontId="9" fillId="12" borderId="37" xfId="3" applyFont="1" applyFill="1" applyBorder="1" applyAlignment="1">
      <alignment horizontal="center" vertical="center" wrapText="1"/>
    </xf>
    <xf numFmtId="0" fontId="9" fillId="12" borderId="69" xfId="3" applyFont="1" applyFill="1" applyBorder="1" applyAlignment="1">
      <alignment horizontal="center" vertical="center" wrapText="1"/>
    </xf>
    <xf numFmtId="0" fontId="6" fillId="5" borderId="16" xfId="3" applyFont="1" applyFill="1" applyBorder="1" applyAlignment="1">
      <alignment horizontal="left" vertical="center" wrapText="1"/>
    </xf>
    <xf numFmtId="0" fontId="10" fillId="5" borderId="57" xfId="0" applyFont="1" applyFill="1" applyBorder="1" applyAlignment="1">
      <alignment horizontal="center" wrapText="1"/>
    </xf>
    <xf numFmtId="0" fontId="10" fillId="5" borderId="58" xfId="0" applyFont="1" applyFill="1" applyBorder="1" applyAlignment="1">
      <alignment horizontal="center" wrapText="1"/>
    </xf>
    <xf numFmtId="0" fontId="10" fillId="5" borderId="70" xfId="0" applyFont="1" applyFill="1" applyBorder="1" applyAlignment="1">
      <alignment horizontal="center" wrapText="1"/>
    </xf>
    <xf numFmtId="0" fontId="10" fillId="12" borderId="14" xfId="3" applyFont="1" applyFill="1" applyBorder="1" applyAlignment="1">
      <alignment horizontal="left" vertical="center" wrapText="1"/>
    </xf>
    <xf numFmtId="0" fontId="10" fillId="12" borderId="15" xfId="3" applyFont="1" applyFill="1" applyBorder="1" applyAlignment="1">
      <alignment horizontal="left" vertical="center" wrapText="1"/>
    </xf>
    <xf numFmtId="0" fontId="10" fillId="12" borderId="24" xfId="3" applyFont="1" applyFill="1" applyBorder="1" applyAlignment="1">
      <alignment horizontal="left" vertical="center" wrapText="1"/>
    </xf>
    <xf numFmtId="0" fontId="81" fillId="0" borderId="6" xfId="0" applyFont="1" applyBorder="1" applyAlignment="1">
      <alignment horizontal="center" wrapText="1"/>
    </xf>
    <xf numFmtId="0" fontId="81" fillId="0" borderId="9" xfId="0" applyFont="1" applyBorder="1" applyAlignment="1">
      <alignment horizontal="center" wrapText="1"/>
    </xf>
    <xf numFmtId="0" fontId="81" fillId="0" borderId="13" xfId="0" applyFont="1" applyBorder="1" applyAlignment="1">
      <alignment horizontal="center" wrapText="1"/>
    </xf>
    <xf numFmtId="165" fontId="10" fillId="0" borderId="6" xfId="2" applyNumberFormat="1" applyFont="1" applyBorder="1" applyAlignment="1" applyProtection="1">
      <alignment horizontal="center" vertical="top" wrapText="1"/>
      <protection locked="0"/>
    </xf>
    <xf numFmtId="165" fontId="10" fillId="0" borderId="9" xfId="2" applyNumberFormat="1" applyFont="1" applyBorder="1" applyAlignment="1" applyProtection="1">
      <alignment horizontal="center" vertical="top" wrapText="1"/>
      <protection locked="0"/>
    </xf>
    <xf numFmtId="165" fontId="10" fillId="0" borderId="13" xfId="2" applyNumberFormat="1" applyFont="1" applyBorder="1" applyAlignment="1" applyProtection="1">
      <alignment horizontal="center" vertical="top" wrapText="1"/>
      <protection locked="0"/>
    </xf>
    <xf numFmtId="0" fontId="21" fillId="5" borderId="57" xfId="0" applyFont="1" applyFill="1" applyBorder="1" applyAlignment="1">
      <alignment horizontal="center" vertical="center" wrapText="1"/>
    </xf>
    <xf numFmtId="0" fontId="21" fillId="5" borderId="58" xfId="0" applyFont="1" applyFill="1" applyBorder="1" applyAlignment="1">
      <alignment horizontal="center" vertical="center" wrapText="1"/>
    </xf>
    <xf numFmtId="0" fontId="21" fillId="5" borderId="56" xfId="0" applyFont="1" applyFill="1" applyBorder="1" applyAlignment="1">
      <alignment horizontal="center" vertical="center" wrapText="1"/>
    </xf>
    <xf numFmtId="0" fontId="10" fillId="0" borderId="9" xfId="3" applyFont="1" applyBorder="1" applyAlignment="1">
      <alignment horizontal="left" vertical="center" wrapText="1"/>
    </xf>
    <xf numFmtId="0" fontId="10" fillId="0" borderId="10" xfId="3" applyFont="1" applyBorder="1" applyAlignment="1">
      <alignment horizontal="left" vertical="center" wrapText="1"/>
    </xf>
    <xf numFmtId="0" fontId="17" fillId="0" borderId="66" xfId="0" applyFont="1" applyBorder="1" applyAlignment="1">
      <alignment horizontal="left" vertical="top" wrapText="1"/>
    </xf>
    <xf numFmtId="0" fontId="17" fillId="0" borderId="23" xfId="0" applyFont="1" applyBorder="1" applyAlignment="1">
      <alignment horizontal="left" vertical="top" wrapText="1"/>
    </xf>
    <xf numFmtId="0" fontId="17" fillId="0" borderId="67" xfId="0" applyFont="1" applyBorder="1" applyAlignment="1">
      <alignment horizontal="left" vertical="top" wrapText="1"/>
    </xf>
    <xf numFmtId="0" fontId="17" fillId="0" borderId="25" xfId="0" applyFont="1" applyBorder="1" applyAlignment="1">
      <alignment horizontal="left" vertical="top" wrapText="1"/>
    </xf>
    <xf numFmtId="0" fontId="17" fillId="0" borderId="0" xfId="0" applyFont="1" applyAlignment="1">
      <alignment horizontal="left" vertical="top" wrapText="1"/>
    </xf>
    <xf numFmtId="0" fontId="17" fillId="0" borderId="26" xfId="0" applyFont="1" applyBorder="1" applyAlignment="1">
      <alignment horizontal="left" vertical="top" wrapText="1"/>
    </xf>
    <xf numFmtId="0" fontId="17" fillId="0" borderId="36" xfId="0" applyFont="1" applyBorder="1" applyAlignment="1">
      <alignment horizontal="left" vertical="top" wrapText="1"/>
    </xf>
    <xf numFmtId="0" fontId="17" fillId="0" borderId="15" xfId="0" applyFont="1" applyBorder="1" applyAlignment="1">
      <alignment horizontal="left" vertical="top" wrapText="1"/>
    </xf>
    <xf numFmtId="0" fontId="17" fillId="0" borderId="24" xfId="0" applyFont="1" applyBorder="1" applyAlignment="1">
      <alignment horizontal="left" vertical="top" wrapText="1"/>
    </xf>
    <xf numFmtId="0" fontId="39" fillId="0" borderId="46" xfId="0" applyFont="1" applyBorder="1" applyAlignment="1">
      <alignment horizontal="left" vertical="top" wrapText="1"/>
    </xf>
    <xf numFmtId="0" fontId="39" fillId="0" borderId="60" xfId="0" applyFont="1" applyBorder="1" applyAlignment="1">
      <alignment horizontal="left" vertical="top" wrapText="1"/>
    </xf>
    <xf numFmtId="0" fontId="39" fillId="0" borderId="64" xfId="0" applyFont="1" applyBorder="1" applyAlignment="1">
      <alignment horizontal="left" vertical="top" wrapText="1"/>
    </xf>
    <xf numFmtId="0" fontId="10" fillId="5" borderId="16" xfId="3" applyFont="1" applyFill="1" applyBorder="1" applyAlignment="1">
      <alignment horizontal="left" wrapText="1"/>
    </xf>
    <xf numFmtId="0" fontId="4" fillId="2" borderId="0" xfId="3" applyFont="1" applyFill="1" applyAlignment="1" applyProtection="1">
      <alignment horizontal="left" vertical="center" wrapText="1"/>
      <protection locked="0"/>
    </xf>
    <xf numFmtId="0" fontId="10" fillId="0" borderId="10" xfId="0" applyFont="1" applyBorder="1" applyAlignment="1">
      <alignment horizontal="left" wrapText="1"/>
    </xf>
    <xf numFmtId="0" fontId="10" fillId="0" borderId="72" xfId="0" applyFont="1" applyBorder="1" applyAlignment="1">
      <alignment horizontal="left" vertical="top" wrapText="1"/>
    </xf>
    <xf numFmtId="0" fontId="10" fillId="0" borderId="37" xfId="0" applyFont="1" applyBorder="1" applyAlignment="1">
      <alignment horizontal="left" vertical="top" wrapText="1"/>
    </xf>
    <xf numFmtId="9" fontId="10" fillId="3" borderId="6" xfId="3" applyNumberFormat="1" applyFont="1" applyFill="1" applyBorder="1" applyAlignment="1" applyProtection="1">
      <alignment horizontal="center" vertical="top" wrapText="1"/>
      <protection locked="0"/>
    </xf>
    <xf numFmtId="0" fontId="13" fillId="0" borderId="6"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167" fontId="11" fillId="0" borderId="6" xfId="5" applyNumberFormat="1" applyFont="1" applyBorder="1" applyAlignment="1" applyProtection="1">
      <alignment horizontal="center" vertical="center" wrapText="1"/>
      <protection locked="0"/>
    </xf>
    <xf numFmtId="167" fontId="11" fillId="0" borderId="10" xfId="5" applyNumberFormat="1" applyFont="1" applyBorder="1" applyAlignment="1" applyProtection="1">
      <alignment horizontal="center" vertical="center" wrapText="1"/>
      <protection locked="0"/>
    </xf>
    <xf numFmtId="0" fontId="11" fillId="0" borderId="6" xfId="5" applyNumberFormat="1" applyFont="1" applyBorder="1" applyAlignment="1" applyProtection="1">
      <alignment horizontal="center" vertical="center" wrapText="1"/>
      <protection locked="0"/>
    </xf>
    <xf numFmtId="0" fontId="11" fillId="0" borderId="10" xfId="5" applyNumberFormat="1" applyFont="1" applyBorder="1" applyAlignment="1" applyProtection="1">
      <alignment horizontal="center" vertical="center" wrapText="1"/>
      <protection locked="0"/>
    </xf>
    <xf numFmtId="0" fontId="10" fillId="0" borderId="45" xfId="3" applyFont="1" applyBorder="1" applyAlignment="1" applyProtection="1">
      <alignment horizontal="left" vertical="top" wrapText="1"/>
      <protection locked="0"/>
    </xf>
    <xf numFmtId="0" fontId="38" fillId="17" borderId="0" xfId="0" applyFont="1" applyFill="1" applyAlignment="1">
      <alignment horizontal="center" vertical="center"/>
    </xf>
    <xf numFmtId="0" fontId="10" fillId="0" borderId="77" xfId="3" applyFont="1" applyBorder="1" applyAlignment="1" applyProtection="1">
      <alignment horizontal="center" vertical="center" wrapText="1"/>
      <protection locked="0"/>
    </xf>
    <xf numFmtId="0" fontId="10" fillId="0" borderId="78" xfId="3" applyFont="1" applyBorder="1" applyAlignment="1" applyProtection="1">
      <alignment horizontal="center" vertical="center" wrapText="1"/>
      <protection locked="0"/>
    </xf>
    <xf numFmtId="0" fontId="10" fillId="0" borderId="79" xfId="3" applyFont="1" applyBorder="1" applyAlignment="1" applyProtection="1">
      <alignment horizontal="center" vertical="center" wrapText="1"/>
      <protection locked="0"/>
    </xf>
    <xf numFmtId="0" fontId="10" fillId="0" borderId="80" xfId="3" applyFont="1" applyBorder="1" applyAlignment="1" applyProtection="1">
      <alignment horizontal="center" vertical="center" wrapText="1"/>
      <protection locked="0"/>
    </xf>
    <xf numFmtId="0" fontId="10" fillId="0" borderId="36" xfId="3" applyFont="1" applyBorder="1" applyAlignment="1" applyProtection="1">
      <alignment horizontal="center" vertical="center" wrapText="1"/>
      <protection locked="0"/>
    </xf>
    <xf numFmtId="0" fontId="6" fillId="4" borderId="4" xfId="3" applyFont="1" applyFill="1" applyBorder="1" applyAlignment="1">
      <alignment horizontal="left" vertical="center" wrapText="1"/>
    </xf>
    <xf numFmtId="0" fontId="6" fillId="4" borderId="5" xfId="3" applyFont="1" applyFill="1" applyBorder="1" applyAlignment="1">
      <alignment horizontal="left" vertical="center" wrapText="1"/>
    </xf>
    <xf numFmtId="0" fontId="6" fillId="4" borderId="23" xfId="3" applyFont="1" applyFill="1" applyBorder="1" applyAlignment="1">
      <alignment horizontal="left" vertical="center" wrapText="1"/>
    </xf>
    <xf numFmtId="0" fontId="6" fillId="4" borderId="32" xfId="3" applyFont="1" applyFill="1" applyBorder="1" applyAlignment="1">
      <alignment horizontal="left" vertical="center" wrapText="1"/>
    </xf>
    <xf numFmtId="0" fontId="10" fillId="0" borderId="66" xfId="3" applyFont="1" applyBorder="1" applyAlignment="1" applyProtection="1">
      <alignment horizontal="center" vertical="center" wrapText="1"/>
      <protection locked="0"/>
    </xf>
    <xf numFmtId="0" fontId="10" fillId="0" borderId="23" xfId="3" applyFont="1" applyBorder="1" applyAlignment="1" applyProtection="1">
      <alignment horizontal="center" vertical="center" wrapText="1"/>
      <protection locked="0"/>
    </xf>
    <xf numFmtId="0" fontId="10" fillId="0" borderId="67" xfId="3" applyFont="1" applyBorder="1" applyAlignment="1" applyProtection="1">
      <alignment horizontal="center" vertical="center" wrapText="1"/>
      <protection locked="0"/>
    </xf>
    <xf numFmtId="0" fontId="13" fillId="0" borderId="6"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0" fillId="5" borderId="11" xfId="3" applyFont="1" applyFill="1" applyBorder="1" applyAlignment="1">
      <alignment horizontal="left" vertical="center" wrapText="1"/>
    </xf>
    <xf numFmtId="0" fontId="11" fillId="0" borderId="20" xfId="3" applyFont="1" applyBorder="1" applyAlignment="1" applyProtection="1">
      <alignment horizontal="left" vertical="center" wrapText="1"/>
      <protection locked="0"/>
    </xf>
    <xf numFmtId="0" fontId="11" fillId="0" borderId="18" xfId="3" applyFont="1" applyBorder="1" applyAlignment="1" applyProtection="1">
      <alignment horizontal="left" vertical="center" wrapText="1"/>
      <protection locked="0"/>
    </xf>
    <xf numFmtId="0" fontId="11" fillId="0" borderId="27" xfId="3" applyFont="1" applyBorder="1" applyAlignment="1" applyProtection="1">
      <alignment horizontal="left" vertical="center" wrapText="1"/>
      <protection locked="0"/>
    </xf>
    <xf numFmtId="0" fontId="11" fillId="13" borderId="18" xfId="3" applyFont="1" applyFill="1" applyBorder="1" applyAlignment="1" applyProtection="1">
      <alignment horizontal="left" vertical="center" wrapText="1"/>
      <protection locked="0"/>
    </xf>
    <xf numFmtId="0" fontId="11" fillId="13" borderId="27" xfId="3" applyFont="1" applyFill="1" applyBorder="1" applyAlignment="1" applyProtection="1">
      <alignment horizontal="left" vertical="center" wrapText="1"/>
      <protection locked="0"/>
    </xf>
    <xf numFmtId="165" fontId="6" fillId="0" borderId="46" xfId="2" applyNumberFormat="1" applyFont="1" applyBorder="1" applyAlignment="1" applyProtection="1">
      <alignment horizontal="center" vertical="center" wrapText="1"/>
      <protection locked="0"/>
    </xf>
    <xf numFmtId="165" fontId="6" fillId="0" borderId="33" xfId="2" applyNumberFormat="1" applyFont="1" applyBorder="1" applyAlignment="1" applyProtection="1">
      <alignment horizontal="center" vertical="center" wrapText="1"/>
      <protection locked="0"/>
    </xf>
    <xf numFmtId="0" fontId="10" fillId="16" borderId="9" xfId="3" applyFont="1" applyFill="1" applyBorder="1" applyAlignment="1">
      <alignment horizontal="left" vertical="center" wrapText="1"/>
    </xf>
    <xf numFmtId="0" fontId="10" fillId="5" borderId="23" xfId="3" applyFont="1" applyFill="1" applyBorder="1" applyAlignment="1">
      <alignment horizontal="left" vertical="center" wrapText="1"/>
    </xf>
    <xf numFmtId="0" fontId="10" fillId="5" borderId="73" xfId="3" applyFont="1" applyFill="1" applyBorder="1" applyAlignment="1">
      <alignment horizontal="left" vertical="center" wrapText="1"/>
    </xf>
    <xf numFmtId="0" fontId="9" fillId="16" borderId="9" xfId="3" applyFont="1" applyFill="1" applyBorder="1" applyAlignment="1">
      <alignment horizontal="left" vertical="center" wrapText="1"/>
    </xf>
    <xf numFmtId="0" fontId="9" fillId="16" borderId="13" xfId="3" applyFont="1" applyFill="1" applyBorder="1" applyAlignment="1">
      <alignment horizontal="left" vertical="center" wrapText="1"/>
    </xf>
    <xf numFmtId="0" fontId="10" fillId="16" borderId="13" xfId="3" applyFont="1" applyFill="1" applyBorder="1" applyAlignment="1">
      <alignment horizontal="left" vertical="center" wrapText="1"/>
    </xf>
    <xf numFmtId="165" fontId="6" fillId="0" borderId="60" xfId="2" applyNumberFormat="1" applyFont="1" applyBorder="1" applyAlignment="1" applyProtection="1">
      <alignment horizontal="center" vertical="center" wrapText="1"/>
      <protection locked="0"/>
    </xf>
    <xf numFmtId="165" fontId="9" fillId="0" borderId="46" xfId="2" applyNumberFormat="1" applyFont="1" applyBorder="1" applyAlignment="1" applyProtection="1">
      <alignment horizontal="center" vertical="center" wrapText="1"/>
      <protection locked="0"/>
    </xf>
    <xf numFmtId="165" fontId="9" fillId="0" borderId="60" xfId="2" applyNumberFormat="1" applyFont="1" applyBorder="1" applyAlignment="1" applyProtection="1">
      <alignment horizontal="center" vertical="center" wrapText="1"/>
      <protection locked="0"/>
    </xf>
    <xf numFmtId="165" fontId="9" fillId="0" borderId="33" xfId="2" applyNumberFormat="1" applyFont="1" applyBorder="1" applyAlignment="1" applyProtection="1">
      <alignment horizontal="center" vertical="center" wrapText="1"/>
      <protection locked="0"/>
    </xf>
    <xf numFmtId="0" fontId="10" fillId="16" borderId="16" xfId="3" applyFont="1" applyFill="1" applyBorder="1" applyAlignment="1">
      <alignment horizontal="left" vertical="center" wrapText="1"/>
    </xf>
    <xf numFmtId="0" fontId="10" fillId="6" borderId="9" xfId="3" applyFont="1" applyFill="1" applyBorder="1" applyAlignment="1">
      <alignment horizontal="left" vertical="center" wrapText="1"/>
    </xf>
    <xf numFmtId="0" fontId="10" fillId="6" borderId="10" xfId="3" applyFont="1" applyFill="1" applyBorder="1" applyAlignment="1">
      <alignment horizontal="left" vertical="center" wrapText="1"/>
    </xf>
    <xf numFmtId="0" fontId="10" fillId="5" borderId="9" xfId="3" applyFont="1" applyFill="1" applyBorder="1" applyAlignment="1">
      <alignment horizontal="left" vertical="center"/>
    </xf>
    <xf numFmtId="0" fontId="10" fillId="5" borderId="15" xfId="3" applyFont="1" applyFill="1" applyBorder="1" applyAlignment="1">
      <alignment horizontal="left" vertical="center"/>
    </xf>
    <xf numFmtId="0" fontId="10" fillId="5" borderId="16" xfId="3" applyFont="1" applyFill="1" applyBorder="1" applyAlignment="1">
      <alignment horizontal="left" vertical="center"/>
    </xf>
    <xf numFmtId="0" fontId="10" fillId="0" borderId="20" xfId="3" applyFont="1" applyBorder="1" applyAlignment="1" applyProtection="1">
      <alignment horizontal="left" vertical="center" wrapText="1"/>
      <protection locked="0"/>
    </xf>
    <xf numFmtId="0" fontId="10" fillId="5" borderId="6" xfId="3" applyFont="1" applyFill="1" applyBorder="1" applyAlignment="1" applyProtection="1">
      <alignment horizontal="center" vertical="center" wrapText="1"/>
      <protection locked="0"/>
    </xf>
    <xf numFmtId="0" fontId="10" fillId="5" borderId="13" xfId="3" applyFont="1" applyFill="1" applyBorder="1" applyAlignment="1" applyProtection="1">
      <alignment horizontal="center" vertical="center" wrapText="1"/>
      <protection locked="0"/>
    </xf>
    <xf numFmtId="0" fontId="10" fillId="3" borderId="13" xfId="3" applyFont="1" applyFill="1" applyBorder="1" applyAlignment="1" applyProtection="1">
      <alignment horizontal="center" vertical="center" wrapText="1"/>
      <protection locked="0"/>
    </xf>
    <xf numFmtId="0" fontId="10" fillId="3" borderId="10" xfId="3" applyFont="1" applyFill="1" applyBorder="1" applyAlignment="1" applyProtection="1">
      <alignment horizontal="center" vertical="center" wrapText="1"/>
      <protection locked="0"/>
    </xf>
    <xf numFmtId="9" fontId="9" fillId="0" borderId="20" xfId="3" applyNumberFormat="1" applyFont="1" applyBorder="1" applyAlignment="1" applyProtection="1">
      <alignment horizontal="center" vertical="center" wrapText="1"/>
      <protection locked="0"/>
    </xf>
    <xf numFmtId="9" fontId="9" fillId="0" borderId="25" xfId="3" applyNumberFormat="1" applyFont="1" applyBorder="1" applyAlignment="1" applyProtection="1">
      <alignment horizontal="center" vertical="center" wrapText="1"/>
      <protection locked="0"/>
    </xf>
    <xf numFmtId="9" fontId="9" fillId="0" borderId="0" xfId="3" applyNumberFormat="1" applyFont="1" applyAlignment="1" applyProtection="1">
      <alignment horizontal="center" vertical="center" wrapText="1"/>
      <protection locked="0"/>
    </xf>
    <xf numFmtId="9" fontId="9" fillId="0" borderId="26" xfId="3" applyNumberFormat="1" applyFont="1" applyBorder="1" applyAlignment="1" applyProtection="1">
      <alignment horizontal="center" vertical="center" wrapText="1"/>
      <protection locked="0"/>
    </xf>
    <xf numFmtId="9" fontId="9" fillId="0" borderId="36" xfId="3" applyNumberFormat="1" applyFont="1" applyBorder="1" applyAlignment="1" applyProtection="1">
      <alignment horizontal="center" vertical="center" wrapText="1"/>
      <protection locked="0"/>
    </xf>
    <xf numFmtId="9" fontId="10" fillId="0" borderId="10" xfId="3" applyNumberFormat="1" applyFont="1" applyBorder="1" applyAlignment="1" applyProtection="1">
      <alignment horizontal="left" vertical="center" wrapText="1"/>
      <protection locked="0"/>
    </xf>
    <xf numFmtId="9" fontId="10" fillId="0" borderId="6" xfId="3" applyNumberFormat="1" applyFont="1" applyBorder="1" applyAlignment="1">
      <alignment horizontal="center" vertical="center" wrapText="1"/>
    </xf>
    <xf numFmtId="9" fontId="10" fillId="0" borderId="9" xfId="3" applyNumberFormat="1" applyFont="1" applyBorder="1" applyAlignment="1">
      <alignment horizontal="center" vertical="center" wrapText="1"/>
    </xf>
    <xf numFmtId="9" fontId="10" fillId="0" borderId="10" xfId="3" applyNumberFormat="1" applyFont="1" applyBorder="1" applyAlignment="1">
      <alignment horizontal="center" vertical="center" wrapText="1"/>
    </xf>
    <xf numFmtId="9" fontId="10" fillId="0" borderId="6" xfId="3" applyNumberFormat="1" applyFont="1" applyBorder="1" applyAlignment="1">
      <alignment horizontal="left" vertical="center" wrapText="1"/>
    </xf>
    <xf numFmtId="9" fontId="10" fillId="0" borderId="9" xfId="3" applyNumberFormat="1" applyFont="1" applyBorder="1" applyAlignment="1">
      <alignment horizontal="left" vertical="center" wrapText="1"/>
    </xf>
    <xf numFmtId="9" fontId="10" fillId="0" borderId="10" xfId="3" applyNumberFormat="1" applyFont="1" applyBorder="1" applyAlignment="1">
      <alignment horizontal="left" vertical="center" wrapText="1"/>
    </xf>
    <xf numFmtId="9" fontId="10" fillId="0" borderId="20" xfId="3" applyNumberFormat="1" applyFont="1" applyBorder="1" applyAlignment="1" applyProtection="1">
      <alignment horizontal="left" vertical="center" wrapText="1"/>
      <protection locked="0"/>
    </xf>
    <xf numFmtId="9" fontId="10" fillId="0" borderId="45" xfId="3" applyNumberFormat="1" applyFont="1" applyBorder="1" applyAlignment="1" applyProtection="1">
      <alignment horizontal="left" vertical="center" wrapText="1"/>
      <protection locked="0"/>
    </xf>
    <xf numFmtId="9" fontId="9" fillId="5" borderId="6" xfId="3" applyNumberFormat="1" applyFont="1" applyFill="1" applyBorder="1" applyAlignment="1">
      <alignment horizontal="left" vertical="center" wrapText="1"/>
    </xf>
    <xf numFmtId="9" fontId="9" fillId="5" borderId="9" xfId="3" applyNumberFormat="1" applyFont="1" applyFill="1" applyBorder="1" applyAlignment="1">
      <alignment horizontal="left" vertical="center" wrapText="1"/>
    </xf>
    <xf numFmtId="9" fontId="9" fillId="5" borderId="10" xfId="3" applyNumberFormat="1" applyFont="1" applyFill="1" applyBorder="1" applyAlignment="1">
      <alignment horizontal="left" vertical="center" wrapText="1"/>
    </xf>
    <xf numFmtId="0" fontId="9" fillId="5" borderId="62" xfId="3" applyFont="1" applyFill="1" applyBorder="1" applyAlignment="1">
      <alignment horizontal="left" vertical="center" wrapText="1"/>
    </xf>
    <xf numFmtId="0" fontId="9" fillId="0" borderId="28" xfId="3" applyFont="1" applyBorder="1" applyAlignment="1" applyProtection="1">
      <alignment horizontal="center" vertical="center" wrapText="1"/>
      <protection locked="0"/>
    </xf>
    <xf numFmtId="9" fontId="10" fillId="0" borderId="0" xfId="3" applyNumberFormat="1" applyFont="1" applyAlignment="1" applyProtection="1">
      <alignment horizontal="center" vertical="center" wrapText="1"/>
      <protection locked="0"/>
    </xf>
    <xf numFmtId="0" fontId="10" fillId="0" borderId="27"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0" xfId="3" applyFont="1" applyAlignment="1">
      <alignment horizontal="center" vertical="center" wrapText="1"/>
    </xf>
    <xf numFmtId="0" fontId="10" fillId="0" borderId="26" xfId="3" applyFont="1" applyBorder="1" applyAlignment="1">
      <alignment horizontal="center" vertical="center" wrapText="1"/>
    </xf>
    <xf numFmtId="0" fontId="10" fillId="0" borderId="24" xfId="3" applyFont="1" applyBorder="1" applyAlignment="1">
      <alignment horizontal="center" vertical="center" wrapText="1"/>
    </xf>
    <xf numFmtId="0" fontId="10" fillId="12" borderId="11" xfId="3" applyFont="1" applyFill="1" applyBorder="1" applyAlignment="1">
      <alignment horizontal="left" vertical="center" wrapText="1"/>
    </xf>
    <xf numFmtId="0" fontId="10" fillId="0" borderId="0" xfId="3" applyFont="1" applyAlignment="1" applyProtection="1">
      <alignment horizontal="center" vertical="center" wrapText="1"/>
      <protection locked="0"/>
    </xf>
    <xf numFmtId="0" fontId="10" fillId="0" borderId="26" xfId="3" applyFont="1" applyBorder="1" applyAlignment="1" applyProtection="1">
      <alignment horizontal="center" vertical="center" wrapText="1"/>
      <protection locked="0"/>
    </xf>
    <xf numFmtId="0" fontId="6" fillId="7" borderId="4" xfId="3" applyFont="1" applyFill="1" applyBorder="1" applyAlignment="1">
      <alignment horizontal="left" vertical="center" wrapText="1"/>
    </xf>
    <xf numFmtId="0" fontId="6" fillId="7" borderId="5" xfId="3" applyFont="1" applyFill="1" applyBorder="1" applyAlignment="1">
      <alignment horizontal="left" vertical="center" wrapText="1"/>
    </xf>
    <xf numFmtId="0" fontId="6" fillId="7" borderId="32" xfId="3" applyFont="1" applyFill="1" applyBorder="1" applyAlignment="1">
      <alignment horizontal="left" vertical="center" wrapText="1"/>
    </xf>
    <xf numFmtId="0" fontId="9" fillId="5" borderId="37" xfId="3" applyFont="1" applyFill="1" applyBorder="1" applyAlignment="1">
      <alignment horizontal="left" vertical="center" wrapText="1"/>
    </xf>
    <xf numFmtId="0" fontId="10" fillId="0" borderId="12" xfId="3" applyFont="1" applyBorder="1" applyAlignment="1">
      <alignment horizontal="center" vertical="center" wrapText="1"/>
    </xf>
    <xf numFmtId="0" fontId="10" fillId="6" borderId="13" xfId="3" applyFont="1" applyFill="1" applyBorder="1" applyAlignment="1">
      <alignment horizontal="left" vertical="center" wrapText="1"/>
    </xf>
    <xf numFmtId="0" fontId="10" fillId="6" borderId="15" xfId="3" applyFont="1" applyFill="1" applyBorder="1" applyAlignment="1">
      <alignment horizontal="left" vertical="center" wrapText="1"/>
    </xf>
    <xf numFmtId="0" fontId="10" fillId="5" borderId="6" xfId="3" applyFont="1" applyFill="1" applyBorder="1" applyAlignment="1">
      <alignment horizontal="left" vertical="center" wrapText="1"/>
    </xf>
    <xf numFmtId="1" fontId="10" fillId="5" borderId="6" xfId="3" applyNumberFormat="1" applyFont="1" applyFill="1" applyBorder="1" applyAlignment="1">
      <alignment horizontal="center" vertical="center" wrapText="1"/>
    </xf>
    <xf numFmtId="1" fontId="10" fillId="5" borderId="9" xfId="3" applyNumberFormat="1" applyFont="1" applyFill="1" applyBorder="1" applyAlignment="1">
      <alignment horizontal="center" vertical="center" wrapText="1"/>
    </xf>
    <xf numFmtId="1" fontId="10" fillId="5" borderId="10" xfId="3" applyNumberFormat="1" applyFont="1" applyFill="1" applyBorder="1" applyAlignment="1">
      <alignment horizontal="center" vertical="center" wrapText="1"/>
    </xf>
    <xf numFmtId="1" fontId="31" fillId="5" borderId="6" xfId="3" applyNumberFormat="1" applyFont="1" applyFill="1" applyBorder="1" applyAlignment="1">
      <alignment horizontal="center" vertical="center" wrapText="1"/>
    </xf>
    <xf numFmtId="1" fontId="31" fillId="5" borderId="9" xfId="3" applyNumberFormat="1" applyFont="1" applyFill="1" applyBorder="1" applyAlignment="1">
      <alignment horizontal="center" vertical="center" wrapText="1"/>
    </xf>
    <xf numFmtId="1" fontId="31" fillId="5" borderId="13" xfId="3" applyNumberFormat="1" applyFont="1" applyFill="1" applyBorder="1" applyAlignment="1">
      <alignment horizontal="center" vertical="center" wrapText="1"/>
    </xf>
    <xf numFmtId="1" fontId="31" fillId="3" borderId="6" xfId="3" applyNumberFormat="1" applyFont="1" applyFill="1" applyBorder="1" applyAlignment="1">
      <alignment horizontal="center" vertical="center" wrapText="1"/>
    </xf>
    <xf numFmtId="1" fontId="31" fillId="3" borderId="10" xfId="3" applyNumberFormat="1" applyFont="1" applyFill="1" applyBorder="1" applyAlignment="1">
      <alignment horizontal="center" vertical="center" wrapText="1"/>
    </xf>
    <xf numFmtId="167" fontId="10" fillId="3" borderId="6" xfId="7" applyNumberFormat="1" applyFont="1" applyFill="1" applyBorder="1" applyAlignment="1">
      <alignment horizontal="center" vertical="center" wrapText="1"/>
    </xf>
    <xf numFmtId="167" fontId="10" fillId="3" borderId="10" xfId="7" applyNumberFormat="1"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3" xfId="0" applyFont="1" applyFill="1" applyBorder="1" applyAlignment="1">
      <alignment horizontal="center" vertical="center" wrapText="1"/>
    </xf>
    <xf numFmtId="9" fontId="9" fillId="5" borderId="18" xfId="6" applyFont="1" applyFill="1" applyBorder="1" applyAlignment="1">
      <alignment horizontal="left" vertical="center" wrapText="1"/>
    </xf>
    <xf numFmtId="9" fontId="9" fillId="5" borderId="45" xfId="6" applyFont="1" applyFill="1" applyBorder="1" applyAlignment="1">
      <alignment horizontal="left" vertical="center" wrapText="1"/>
    </xf>
    <xf numFmtId="1" fontId="10" fillId="0" borderId="20" xfId="3" applyNumberFormat="1" applyFont="1" applyBorder="1" applyAlignment="1" applyProtection="1">
      <alignment horizontal="left" vertical="center" wrapText="1"/>
      <protection locked="0"/>
    </xf>
    <xf numFmtId="1" fontId="10" fillId="0" borderId="18" xfId="3" applyNumberFormat="1" applyFont="1" applyBorder="1" applyAlignment="1" applyProtection="1">
      <alignment horizontal="left" vertical="center" wrapText="1"/>
      <protection locked="0"/>
    </xf>
    <xf numFmtId="9" fontId="9" fillId="5" borderId="9" xfId="6" applyFont="1" applyFill="1" applyBorder="1" applyAlignment="1">
      <alignment horizontal="left" vertical="center" wrapText="1"/>
    </xf>
    <xf numFmtId="9" fontId="9" fillId="5" borderId="10" xfId="6" applyFont="1" applyFill="1" applyBorder="1" applyAlignment="1">
      <alignment horizontal="left" vertical="center" wrapText="1"/>
    </xf>
    <xf numFmtId="0" fontId="5" fillId="5" borderId="9" xfId="3" applyFont="1" applyFill="1" applyBorder="1" applyAlignment="1">
      <alignment horizontal="left" vertical="center"/>
    </xf>
    <xf numFmtId="0" fontId="5" fillId="5" borderId="10" xfId="3" applyFont="1" applyFill="1" applyBorder="1" applyAlignment="1">
      <alignment horizontal="left" vertical="center"/>
    </xf>
    <xf numFmtId="167" fontId="34" fillId="13" borderId="61" xfId="7" applyNumberFormat="1" applyFont="1" applyFill="1" applyBorder="1" applyAlignment="1" applyProtection="1">
      <alignment horizontal="center" vertical="center" wrapText="1"/>
      <protection locked="0"/>
    </xf>
    <xf numFmtId="167" fontId="34" fillId="13" borderId="62" xfId="7" applyNumberFormat="1" applyFont="1" applyFill="1" applyBorder="1" applyAlignment="1" applyProtection="1">
      <alignment horizontal="center" vertical="center" wrapText="1"/>
      <protection locked="0"/>
    </xf>
    <xf numFmtId="9" fontId="10" fillId="10" borderId="19" xfId="3" applyNumberFormat="1" applyFont="1" applyFill="1" applyBorder="1" applyAlignment="1">
      <alignment horizontal="center" vertical="center" wrapText="1"/>
    </xf>
    <xf numFmtId="9" fontId="10" fillId="10" borderId="28" xfId="3" applyNumberFormat="1" applyFont="1" applyFill="1" applyBorder="1" applyAlignment="1">
      <alignment horizontal="center" vertical="center" wrapText="1"/>
    </xf>
    <xf numFmtId="9" fontId="10" fillId="5" borderId="15" xfId="6" applyFont="1" applyFill="1" applyBorder="1" applyAlignment="1">
      <alignment horizontal="left" vertical="center" wrapText="1"/>
    </xf>
    <xf numFmtId="9" fontId="10" fillId="5" borderId="16" xfId="6" applyFont="1" applyFill="1" applyBorder="1" applyAlignment="1">
      <alignment horizontal="left" vertical="center" wrapText="1"/>
    </xf>
    <xf numFmtId="1" fontId="10" fillId="0" borderId="36" xfId="3" applyNumberFormat="1" applyFont="1" applyBorder="1" applyAlignment="1" applyProtection="1">
      <alignment horizontal="left" vertical="center" wrapText="1"/>
      <protection locked="0"/>
    </xf>
    <xf numFmtId="1" fontId="10" fillId="0" borderId="15" xfId="3" applyNumberFormat="1" applyFont="1" applyBorder="1" applyAlignment="1" applyProtection="1">
      <alignment horizontal="left" vertical="center" wrapText="1"/>
      <protection locked="0"/>
    </xf>
    <xf numFmtId="1" fontId="31" fillId="5" borderId="10" xfId="3" applyNumberFormat="1" applyFont="1" applyFill="1" applyBorder="1" applyAlignment="1">
      <alignment horizontal="center" vertical="center" wrapText="1"/>
    </xf>
    <xf numFmtId="0" fontId="10" fillId="5" borderId="3" xfId="3" applyFont="1" applyFill="1" applyBorder="1" applyAlignment="1">
      <alignment horizontal="left" vertical="center" wrapText="1"/>
    </xf>
    <xf numFmtId="0" fontId="10" fillId="5" borderId="48" xfId="3" applyFont="1" applyFill="1" applyBorder="1" applyAlignment="1">
      <alignment horizontal="left" vertical="center" wrapText="1"/>
    </xf>
    <xf numFmtId="0" fontId="9" fillId="12" borderId="35" xfId="3" applyFont="1" applyFill="1" applyBorder="1" applyAlignment="1">
      <alignment horizontal="left" vertical="center"/>
    </xf>
    <xf numFmtId="0" fontId="9" fillId="12" borderId="37" xfId="3" applyFont="1" applyFill="1" applyBorder="1" applyAlignment="1">
      <alignment horizontal="left" vertical="center"/>
    </xf>
    <xf numFmtId="0" fontId="9" fillId="12" borderId="69" xfId="3" applyFont="1" applyFill="1" applyBorder="1" applyAlignment="1">
      <alignment horizontal="left" vertical="center"/>
    </xf>
    <xf numFmtId="0" fontId="10" fillId="5" borderId="37" xfId="3" applyFont="1" applyFill="1" applyBorder="1" applyAlignment="1">
      <alignment horizontal="left" vertical="center" wrapText="1"/>
    </xf>
    <xf numFmtId="0" fontId="10" fillId="5" borderId="50" xfId="3" applyFont="1" applyFill="1" applyBorder="1" applyAlignment="1">
      <alignment horizontal="left" vertical="center" wrapText="1"/>
    </xf>
    <xf numFmtId="9" fontId="10" fillId="0" borderId="46" xfId="3" applyNumberFormat="1" applyFont="1" applyBorder="1" applyAlignment="1" applyProtection="1">
      <alignment horizontal="center" vertical="center" wrapText="1"/>
      <protection locked="0"/>
    </xf>
    <xf numFmtId="9" fontId="10" fillId="0" borderId="60" xfId="3" applyNumberFormat="1" applyFont="1" applyBorder="1" applyAlignment="1" applyProtection="1">
      <alignment horizontal="center" vertical="center" wrapText="1"/>
      <protection locked="0"/>
    </xf>
    <xf numFmtId="9" fontId="10" fillId="0" borderId="64" xfId="3" applyNumberFormat="1" applyFont="1" applyBorder="1" applyAlignment="1" applyProtection="1">
      <alignment horizontal="center" vertical="center" wrapText="1"/>
      <protection locked="0"/>
    </xf>
    <xf numFmtId="0" fontId="10" fillId="5" borderId="61" xfId="3" applyFont="1" applyFill="1" applyBorder="1" applyAlignment="1">
      <alignment horizontal="left" vertical="center" wrapText="1"/>
    </xf>
    <xf numFmtId="0" fontId="10" fillId="5" borderId="62" xfId="3" applyFont="1" applyFill="1" applyBorder="1" applyAlignment="1">
      <alignment horizontal="left" vertical="center" wrapText="1"/>
    </xf>
    <xf numFmtId="0" fontId="10" fillId="0" borderId="0" xfId="3" applyFont="1" applyAlignment="1">
      <alignment horizontal="left" vertical="center" wrapText="1"/>
    </xf>
    <xf numFmtId="0" fontId="6" fillId="0" borderId="0" xfId="3" applyFont="1" applyAlignment="1">
      <alignment horizontal="left" vertical="center" wrapText="1"/>
    </xf>
    <xf numFmtId="0" fontId="11" fillId="0" borderId="3" xfId="3" applyFont="1" applyBorder="1" applyAlignment="1">
      <alignment horizontal="center" vertical="center" wrapText="1"/>
    </xf>
    <xf numFmtId="0" fontId="10" fillId="0" borderId="10" xfId="3" applyFont="1" applyBorder="1" applyAlignment="1" applyProtection="1">
      <alignment horizontal="left" vertical="center" wrapText="1"/>
      <protection locked="0"/>
    </xf>
    <xf numFmtId="0" fontId="9" fillId="0" borderId="62" xfId="3" applyFont="1" applyBorder="1" applyAlignment="1" applyProtection="1">
      <alignment horizontal="center" vertical="center" wrapText="1"/>
      <protection locked="0"/>
    </xf>
    <xf numFmtId="0" fontId="9" fillId="0" borderId="19" xfId="3" applyFont="1" applyBorder="1" applyAlignment="1" applyProtection="1">
      <alignment horizontal="left" vertical="top" wrapText="1"/>
      <protection locked="0"/>
    </xf>
    <xf numFmtId="0" fontId="9" fillId="0" borderId="28" xfId="3" applyFont="1" applyBorder="1" applyAlignment="1" applyProtection="1">
      <alignment horizontal="left" vertical="top" wrapText="1"/>
      <protection locked="0"/>
    </xf>
    <xf numFmtId="44" fontId="10" fillId="3" borderId="6" xfId="7" applyFont="1" applyFill="1" applyBorder="1" applyAlignment="1">
      <alignment horizontal="center" vertical="center" wrapText="1"/>
    </xf>
    <xf numFmtId="44" fontId="10" fillId="3" borderId="10" xfId="7" applyFont="1" applyFill="1" applyBorder="1" applyAlignment="1">
      <alignment horizontal="center" vertical="center" wrapText="1"/>
    </xf>
    <xf numFmtId="0" fontId="10" fillId="0" borderId="36" xfId="5" applyNumberFormat="1" applyFont="1" applyBorder="1" applyAlignment="1" applyProtection="1">
      <alignment horizontal="center" vertical="center" wrapText="1"/>
      <protection locked="0"/>
    </xf>
    <xf numFmtId="0" fontId="10" fillId="0" borderId="16" xfId="5" applyNumberFormat="1" applyFont="1" applyBorder="1" applyAlignment="1" applyProtection="1">
      <alignment horizontal="center" vertical="center" wrapText="1"/>
      <protection locked="0"/>
    </xf>
    <xf numFmtId="0" fontId="9" fillId="0" borderId="12" xfId="3" applyFont="1" applyBorder="1" applyAlignment="1">
      <alignment horizontal="center" vertical="center" wrapText="1"/>
    </xf>
    <xf numFmtId="0" fontId="10" fillId="0" borderId="6" xfId="3" applyFont="1" applyBorder="1" applyAlignment="1" applyProtection="1">
      <alignment horizontal="left" vertical="top"/>
      <protection locked="0"/>
    </xf>
    <xf numFmtId="0" fontId="10" fillId="0" borderId="9" xfId="3" applyFont="1" applyBorder="1" applyAlignment="1" applyProtection="1">
      <alignment horizontal="left" vertical="top"/>
      <protection locked="0"/>
    </xf>
    <xf numFmtId="0" fontId="10" fillId="0" borderId="13" xfId="3" applyFont="1" applyBorder="1" applyAlignment="1" applyProtection="1">
      <alignment horizontal="left" vertical="top"/>
      <protection locked="0"/>
    </xf>
    <xf numFmtId="0" fontId="9" fillId="0" borderId="77" xfId="3" applyFont="1" applyBorder="1" applyAlignment="1" applyProtection="1">
      <alignment horizontal="center" vertical="top" wrapText="1"/>
      <protection locked="0"/>
    </xf>
    <xf numFmtId="0" fontId="9" fillId="0" borderId="78" xfId="3" applyFont="1" applyBorder="1" applyAlignment="1" applyProtection="1">
      <alignment horizontal="center" vertical="top" wrapText="1"/>
      <protection locked="0"/>
    </xf>
    <xf numFmtId="0" fontId="9" fillId="0" borderId="79" xfId="3" applyFont="1" applyBorder="1" applyAlignment="1" applyProtection="1">
      <alignment horizontal="center" vertical="top" wrapText="1"/>
      <protection locked="0"/>
    </xf>
    <xf numFmtId="0" fontId="9" fillId="0" borderId="80" xfId="3" applyFont="1" applyBorder="1" applyAlignment="1" applyProtection="1">
      <alignment horizontal="center" vertical="top" wrapText="1"/>
      <protection locked="0"/>
    </xf>
    <xf numFmtId="0" fontId="0" fillId="0" borderId="6" xfId="0" applyBorder="1" applyAlignment="1"/>
    <xf numFmtId="0" fontId="1" fillId="0" borderId="9" xfId="0" applyFont="1" applyBorder="1" applyAlignment="1"/>
    <xf numFmtId="0" fontId="1" fillId="0" borderId="10" xfId="0" applyFont="1" applyBorder="1" applyAlignment="1"/>
    <xf numFmtId="0" fontId="1" fillId="0" borderId="6" xfId="0" applyFont="1" applyBorder="1" applyAlignment="1"/>
    <xf numFmtId="0" fontId="0" fillId="0" borderId="9" xfId="0" applyBorder="1" applyAlignment="1"/>
    <xf numFmtId="0" fontId="0" fillId="0" borderId="10" xfId="0" applyBorder="1" applyAlignment="1"/>
    <xf numFmtId="0" fontId="39" fillId="0" borderId="0" xfId="0" applyFont="1" applyAlignment="1"/>
  </cellXfs>
  <cellStyles count="13">
    <cellStyle name="Check Cell" xfId="11" builtinId="23"/>
    <cellStyle name="Comma" xfId="1" builtinId="3"/>
    <cellStyle name="Comma [0] 2" xfId="9" xr:uid="{00000000-0005-0000-0000-000002000000}"/>
    <cellStyle name="Currency" xfId="7" builtinId="4"/>
    <cellStyle name="Currency 2" xfId="10" xr:uid="{00000000-0005-0000-0000-000004000000}"/>
    <cellStyle name="Currency 2 2 2 2 2" xfId="5" xr:uid="{426BD9BF-859B-4A3B-91ED-F87A80C1CDED}"/>
    <cellStyle name="Hyperlink" xfId="12" builtinId="8"/>
    <cellStyle name="Normal" xfId="0" builtinId="0"/>
    <cellStyle name="Normal 11 2" xfId="4" xr:uid="{FD759F55-D0A3-406F-AD35-FF2062068ED3}"/>
    <cellStyle name="Normal 2" xfId="8" xr:uid="{00000000-0005-0000-0000-000009000000}"/>
    <cellStyle name="Normal 2 2 3 2 2" xfId="3" xr:uid="{3F3335B5-C0A7-41EE-A445-826C6669474C}"/>
    <cellStyle name="Percent" xfId="2" builtinId="5"/>
    <cellStyle name="Percent 2 2 2 2 2" xfId="6" xr:uid="{C7A96434-2177-4341-96A3-EF14451E3ADC}"/>
  </cellStyles>
  <dxfs count="647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s>
  <tableStyles count="0" defaultTableStyle="TableStyleMedium2" defaultPivotStyle="PivotStyleLight16"/>
  <colors>
    <mruColors>
      <color rgb="FF99CC00"/>
      <color rgb="FFCC6600"/>
      <color rgb="FFFF9900"/>
      <color rgb="FF808000"/>
      <color rgb="FFCCCC00"/>
      <color rgb="FFFF9966"/>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1123950</xdr:colOff>
      <xdr:row>0</xdr:row>
      <xdr:rowOff>609600</xdr:rowOff>
    </xdr:from>
    <xdr:to>
      <xdr:col>45</xdr:col>
      <xdr:colOff>0</xdr:colOff>
      <xdr:row>3</xdr:row>
      <xdr:rowOff>32808</xdr:rowOff>
    </xdr:to>
    <xdr:sp macro="" textlink="">
      <xdr:nvSpPr>
        <xdr:cNvPr id="2" name="TextBox 1">
          <a:extLst>
            <a:ext uri="{FF2B5EF4-FFF2-40B4-BE49-F238E27FC236}">
              <a16:creationId xmlns:a16="http://schemas.microsoft.com/office/drawing/2014/main" id="{1F350C5A-2A7E-4834-B091-65E79026C45A}"/>
            </a:ext>
          </a:extLst>
        </xdr:cNvPr>
        <xdr:cNvSpPr txBox="1"/>
      </xdr:nvSpPr>
      <xdr:spPr>
        <a:xfrm>
          <a:off x="7743825" y="0"/>
          <a:ext cx="9063567"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0</xdr:colOff>
      <xdr:row>0</xdr:row>
      <xdr:rowOff>1</xdr:rowOff>
    </xdr:from>
    <xdr:to>
      <xdr:col>4</xdr:col>
      <xdr:colOff>476249</xdr:colOff>
      <xdr:row>1</xdr:row>
      <xdr:rowOff>1</xdr:rowOff>
    </xdr:to>
    <xdr:sp macro="" textlink="">
      <xdr:nvSpPr>
        <xdr:cNvPr id="3" name="Text Box 125">
          <a:extLst>
            <a:ext uri="{FF2B5EF4-FFF2-40B4-BE49-F238E27FC236}">
              <a16:creationId xmlns:a16="http://schemas.microsoft.com/office/drawing/2014/main" id="{1480EB4A-D5C1-4770-BD73-8D7BEC686D8D}"/>
            </a:ext>
          </a:extLst>
        </xdr:cNvPr>
        <xdr:cNvSpPr txBox="1"/>
      </xdr:nvSpPr>
      <xdr:spPr bwMode="auto">
        <a:xfrm>
          <a:off x="142875" y="0"/>
          <a:ext cx="5981699"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0</xdr:col>
      <xdr:colOff>84666</xdr:colOff>
      <xdr:row>0</xdr:row>
      <xdr:rowOff>0</xdr:rowOff>
    </xdr:from>
    <xdr:to>
      <xdr:col>5</xdr:col>
      <xdr:colOff>539750</xdr:colOff>
      <xdr:row>5</xdr:row>
      <xdr:rowOff>655972</xdr:rowOff>
    </xdr:to>
    <xdr:sp macro="" textlink="">
      <xdr:nvSpPr>
        <xdr:cNvPr id="5" name="Text Box 125">
          <a:extLst>
            <a:ext uri="{FF2B5EF4-FFF2-40B4-BE49-F238E27FC236}">
              <a16:creationId xmlns:a16="http://schemas.microsoft.com/office/drawing/2014/main" id="{F9093402-F8DE-40E0-99EC-BB1BB452FF8B}"/>
            </a:ext>
          </a:extLst>
        </xdr:cNvPr>
        <xdr:cNvSpPr txBox="1"/>
      </xdr:nvSpPr>
      <xdr:spPr bwMode="auto">
        <a:xfrm>
          <a:off x="84666" y="0"/>
          <a:ext cx="6963834" cy="655972"/>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134424</xdr:colOff>
      <xdr:row>0</xdr:row>
      <xdr:rowOff>809624</xdr:rowOff>
    </xdr:from>
    <xdr:to>
      <xdr:col>13</xdr:col>
      <xdr:colOff>923926</xdr:colOff>
      <xdr:row>3</xdr:row>
      <xdr:rowOff>161925</xdr:rowOff>
    </xdr:to>
    <xdr:sp macro="" textlink="">
      <xdr:nvSpPr>
        <xdr:cNvPr id="2" name="TextBox 1">
          <a:extLst>
            <a:ext uri="{FF2B5EF4-FFF2-40B4-BE49-F238E27FC236}">
              <a16:creationId xmlns:a16="http://schemas.microsoft.com/office/drawing/2014/main" id="{D948557C-AEB8-4DC0-915C-AD436E932750}"/>
            </a:ext>
          </a:extLst>
        </xdr:cNvPr>
        <xdr:cNvSpPr txBox="1"/>
      </xdr:nvSpPr>
      <xdr:spPr>
        <a:xfrm>
          <a:off x="12316899" y="809624"/>
          <a:ext cx="4589977" cy="1123951"/>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Sosthene Sinarinzi</a:t>
          </a:r>
          <a:endParaRPr lang="fr-FR">
            <a:effectLst/>
          </a:endParaRPr>
        </a:p>
        <a:p>
          <a:r>
            <a:rPr lang="en-US" sz="1100" b="1" baseline="0">
              <a:solidFill>
                <a:schemeClr val="dk1"/>
              </a:solidFill>
              <a:effectLst/>
              <a:latin typeface="+mn-lt"/>
              <a:ea typeface="+mn-ea"/>
              <a:cs typeface="+mn-cs"/>
            </a:rPr>
            <a:t>Fonction : Directeur Administratif et Financier</a:t>
          </a:r>
        </a:p>
        <a:p>
          <a:r>
            <a:rPr lang="en-US" sz="1100" b="1" baseline="0">
              <a:solidFill>
                <a:schemeClr val="dk1"/>
              </a:solidFill>
              <a:effectLst/>
              <a:latin typeface="+mn-lt"/>
              <a:ea typeface="+mn-ea"/>
              <a:cs typeface="+mn-cs"/>
            </a:rPr>
            <a:t>Organisation : Programme National de Sante de la Reproduction</a:t>
          </a:r>
          <a:endParaRPr lang="fr-FR">
            <a:effectLst/>
          </a:endParaRPr>
        </a:p>
        <a:p>
          <a:r>
            <a:rPr lang="en-US" sz="1100" b="1" baseline="0">
              <a:solidFill>
                <a:schemeClr val="dk1"/>
              </a:solidFill>
              <a:effectLst/>
              <a:latin typeface="+mn-lt"/>
              <a:ea typeface="+mn-ea"/>
              <a:cs typeface="+mn-cs"/>
            </a:rPr>
            <a:t>Email : sossinar@gmail.com or sossinar@yahoo.fr</a:t>
          </a:r>
          <a:endParaRPr lang="fr-FR">
            <a:effectLst/>
          </a:endParaRPr>
        </a:p>
        <a:p>
          <a:r>
            <a:rPr lang="en-US" sz="1100" b="1" baseline="0">
              <a:solidFill>
                <a:schemeClr val="dk1"/>
              </a:solidFill>
              <a:effectLst/>
              <a:latin typeface="+mn-lt"/>
              <a:ea typeface="+mn-ea"/>
              <a:cs typeface="+mn-cs"/>
            </a:rPr>
            <a:t>Tél : +257 79 92 33 56</a:t>
          </a:r>
          <a:endParaRPr lang="fr-FR">
            <a:effectLst/>
          </a:endParaRPr>
        </a:p>
        <a:p>
          <a:r>
            <a:rPr lang="en-US" sz="1100" b="1" baseline="0">
              <a:solidFill>
                <a:schemeClr val="dk1"/>
              </a:solidFill>
              <a:effectLst/>
              <a:latin typeface="+mn-lt"/>
              <a:ea typeface="+mn-ea"/>
              <a:cs typeface="+mn-cs"/>
            </a:rPr>
            <a:t>Date (jj/mm/aa) : 15/11/2017</a:t>
          </a:r>
          <a:endParaRPr lang="fr-FR">
            <a:effectLst/>
          </a:endParaRPr>
        </a:p>
        <a:p>
          <a:endParaRPr lang="en-US" sz="1100" b="1" baseline="0"/>
        </a:p>
        <a:p>
          <a:endParaRPr lang="en-US" sz="1100" b="1" baseline="0"/>
        </a:p>
        <a:p>
          <a:r>
            <a:rPr lang="en-US" sz="1100" b="1" baseline="0"/>
            <a:t>cut</a:t>
          </a:r>
        </a:p>
      </xdr:txBody>
    </xdr:sp>
    <xdr:clientData/>
  </xdr:twoCellAnchor>
  <xdr:twoCellAnchor>
    <xdr:from>
      <xdr:col>0</xdr:col>
      <xdr:colOff>85725</xdr:colOff>
      <xdr:row>0</xdr:row>
      <xdr:rowOff>2</xdr:rowOff>
    </xdr:from>
    <xdr:to>
      <xdr:col>7</xdr:col>
      <xdr:colOff>390526</xdr:colOff>
      <xdr:row>0</xdr:row>
      <xdr:rowOff>695325</xdr:rowOff>
    </xdr:to>
    <xdr:sp macro="" textlink="">
      <xdr:nvSpPr>
        <xdr:cNvPr id="3" name="Text Box 125">
          <a:extLst>
            <a:ext uri="{FF2B5EF4-FFF2-40B4-BE49-F238E27FC236}">
              <a16:creationId xmlns:a16="http://schemas.microsoft.com/office/drawing/2014/main" id="{9E8729C2-818D-4A66-9063-A64CE353A03C}"/>
            </a:ext>
          </a:extLst>
        </xdr:cNvPr>
        <xdr:cNvSpPr txBox="1"/>
      </xdr:nvSpPr>
      <xdr:spPr bwMode="auto">
        <a:xfrm>
          <a:off x="85725" y="2"/>
          <a:ext cx="8963026" cy="695323"/>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4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5E7A0A19-F518-4FF9-A600-9E52D7C3C105}"/>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7</xdr:col>
      <xdr:colOff>23284</xdr:colOff>
      <xdr:row>0</xdr:row>
      <xdr:rowOff>838200</xdr:rowOff>
    </xdr:from>
    <xdr:to>
      <xdr:col>13</xdr:col>
      <xdr:colOff>1524001</xdr:colOff>
      <xdr:row>3</xdr:row>
      <xdr:rowOff>261408</xdr:rowOff>
    </xdr:to>
    <xdr:sp macro="" textlink="">
      <xdr:nvSpPr>
        <xdr:cNvPr id="4" name="TextBox 3">
          <a:extLst>
            <a:ext uri="{FF2B5EF4-FFF2-40B4-BE49-F238E27FC236}">
              <a16:creationId xmlns:a16="http://schemas.microsoft.com/office/drawing/2014/main" id="{1A34CE29-FB3D-46F0-802D-FB31729B78DB}"/>
            </a:ext>
          </a:extLst>
        </xdr:cNvPr>
        <xdr:cNvSpPr txBox="1"/>
      </xdr:nvSpPr>
      <xdr:spPr>
        <a:xfrm>
          <a:off x="8667751" y="838200"/>
          <a:ext cx="8942917" cy="11842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person):Dr Linda Esso; Nambele Christian; Nobel Cubahiro; Peggy Tspoungui; Norbert Kemegne</a:t>
          </a:r>
        </a:p>
        <a:p>
          <a:r>
            <a:rPr lang="en-US" sz="1100" b="1" baseline="0"/>
            <a:t>Job title: </a:t>
          </a:r>
        </a:p>
        <a:p>
          <a:r>
            <a:rPr lang="en-US" sz="1100" b="1" baseline="0"/>
            <a:t>Organization: DSF; CHAI; CAMNAFAW; UNFPA</a:t>
          </a:r>
        </a:p>
        <a:p>
          <a:r>
            <a:rPr lang="en-US" sz="1100" b="1" baseline="0"/>
            <a:t>E-mail: </a:t>
          </a:r>
        </a:p>
        <a:p>
          <a:r>
            <a:rPr lang="en-US" sz="1100" b="1" baseline="0"/>
            <a:t>Telephone: </a:t>
          </a:r>
        </a:p>
        <a:p>
          <a:r>
            <a:rPr lang="en-US" sz="1100" b="1" baseline="0"/>
            <a:t>Date : </a:t>
          </a:r>
          <a:r>
            <a:rPr lang="en-US" sz="1100" b="1" baseline="0">
              <a:solidFill>
                <a:schemeClr val="dk1"/>
              </a:solidFill>
              <a:effectLst/>
              <a:latin typeface="+mn-lt"/>
              <a:ea typeface="+mn-ea"/>
              <a:cs typeface="+mn-cs"/>
            </a:rPr>
            <a:t>25/October/2017</a:t>
          </a:r>
          <a:endParaRPr lang="en-US" sz="1100" b="1" baseline="0"/>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5" name="Text Box 125">
          <a:extLst>
            <a:ext uri="{FF2B5EF4-FFF2-40B4-BE49-F238E27FC236}">
              <a16:creationId xmlns:a16="http://schemas.microsoft.com/office/drawing/2014/main" id="{306F620F-CB8B-4DB0-A96C-CF5C4AAC10E5}"/>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4115859</xdr:colOff>
      <xdr:row>0</xdr:row>
      <xdr:rowOff>853440</xdr:rowOff>
    </xdr:to>
    <xdr:sp macro="" textlink="">
      <xdr:nvSpPr>
        <xdr:cNvPr id="2" name="Text Box 125">
          <a:extLst>
            <a:ext uri="{FF2B5EF4-FFF2-40B4-BE49-F238E27FC236}">
              <a16:creationId xmlns:a16="http://schemas.microsoft.com/office/drawing/2014/main" id="{5411A83A-D4BD-4412-95D6-8679A55CE77B}"/>
            </a:ext>
          </a:extLst>
        </xdr:cNvPr>
        <xdr:cNvSpPr txBox="1"/>
      </xdr:nvSpPr>
      <xdr:spPr bwMode="auto">
        <a:xfrm>
          <a:off x="144780" y="0"/>
          <a:ext cx="6066579"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83623</xdr:colOff>
      <xdr:row>0</xdr:row>
      <xdr:rowOff>811488</xdr:rowOff>
    </xdr:from>
    <xdr:to>
      <xdr:col>13</xdr:col>
      <xdr:colOff>406400</xdr:colOff>
      <xdr:row>3</xdr:row>
      <xdr:rowOff>234696</xdr:rowOff>
    </xdr:to>
    <xdr:sp macro="" textlink="">
      <xdr:nvSpPr>
        <xdr:cNvPr id="2" name="TextBox 1">
          <a:extLst>
            <a:ext uri="{FF2B5EF4-FFF2-40B4-BE49-F238E27FC236}">
              <a16:creationId xmlns:a16="http://schemas.microsoft.com/office/drawing/2014/main" id="{D2C52AD0-7634-4B70-9665-ACEE48DE2E91}"/>
            </a:ext>
          </a:extLst>
        </xdr:cNvPr>
        <xdr:cNvSpPr txBox="1"/>
      </xdr:nvSpPr>
      <xdr:spPr>
        <a:xfrm>
          <a:off x="12622756" y="811488"/>
          <a:ext cx="4208977" cy="11842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Dr Sylla Sada</a:t>
          </a:r>
          <a:endParaRPr lang="fr-FR">
            <a:effectLst/>
          </a:endParaRPr>
        </a:p>
        <a:p>
          <a:r>
            <a:rPr lang="en-US" sz="1100" b="1" baseline="0">
              <a:solidFill>
                <a:schemeClr val="dk1"/>
              </a:solidFill>
              <a:effectLst/>
              <a:latin typeface="+mn-lt"/>
              <a:ea typeface="+mn-ea"/>
              <a:cs typeface="+mn-cs"/>
            </a:rPr>
            <a:t>Fonction : Pharmacienne</a:t>
          </a:r>
          <a:endParaRPr lang="fr-FR">
            <a:effectLst/>
          </a:endParaRPr>
        </a:p>
        <a:p>
          <a:r>
            <a:rPr lang="en-US" sz="1100" b="1" baseline="0">
              <a:solidFill>
                <a:schemeClr val="dk1"/>
              </a:solidFill>
              <a:effectLst/>
              <a:latin typeface="+mn-lt"/>
              <a:ea typeface="+mn-ea"/>
              <a:cs typeface="+mn-cs"/>
            </a:rPr>
            <a:t>Organisation : </a:t>
          </a:r>
          <a:r>
            <a:rPr lang="fr-FR" sz="1100" b="1" baseline="0">
              <a:solidFill>
                <a:schemeClr val="dk1"/>
              </a:solidFill>
              <a:effectLst/>
              <a:latin typeface="+mn-lt"/>
              <a:ea typeface="+mn-ea"/>
              <a:cs typeface="+mn-cs"/>
            </a:rPr>
            <a:t>PNSME-MSHP</a:t>
          </a:r>
          <a:endParaRPr lang="fr-FR">
            <a:effectLst/>
          </a:endParaRPr>
        </a:p>
        <a:p>
          <a:r>
            <a:rPr lang="en-US" sz="1100" b="1" baseline="0">
              <a:solidFill>
                <a:schemeClr val="dk1"/>
              </a:solidFill>
              <a:effectLst/>
              <a:latin typeface="+mn-lt"/>
              <a:ea typeface="+mn-ea"/>
              <a:cs typeface="+mn-cs"/>
            </a:rPr>
            <a:t>Email : syssab@yahoo,fr</a:t>
          </a:r>
          <a:endParaRPr lang="fr-FR">
            <a:effectLst/>
          </a:endParaRPr>
        </a:p>
        <a:p>
          <a:r>
            <a:rPr lang="en-US" sz="1100" b="1" baseline="0">
              <a:solidFill>
                <a:schemeClr val="dk1"/>
              </a:solidFill>
              <a:effectLst/>
              <a:latin typeface="+mn-lt"/>
              <a:ea typeface="+mn-ea"/>
              <a:cs typeface="+mn-cs"/>
            </a:rPr>
            <a:t>Tél : 22507583406</a:t>
          </a:r>
          <a:endParaRPr lang="fr-FR">
            <a:effectLst/>
          </a:endParaRPr>
        </a:p>
        <a:p>
          <a:r>
            <a:rPr lang="en-US" sz="1100" b="1" baseline="0">
              <a:solidFill>
                <a:schemeClr val="dk1"/>
              </a:solidFill>
              <a:effectLst/>
              <a:latin typeface="+mn-lt"/>
              <a:ea typeface="+mn-ea"/>
              <a:cs typeface="+mn-cs"/>
            </a:rPr>
            <a:t>Date (jj/mm/aa) : 28/12/2017</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8</xdr:col>
      <xdr:colOff>0</xdr:colOff>
      <xdr:row>0</xdr:row>
      <xdr:rowOff>678656</xdr:rowOff>
    </xdr:to>
    <xdr:sp macro="" textlink="">
      <xdr:nvSpPr>
        <xdr:cNvPr id="3" name="Text Box 125">
          <a:extLst>
            <a:ext uri="{FF2B5EF4-FFF2-40B4-BE49-F238E27FC236}">
              <a16:creationId xmlns:a16="http://schemas.microsoft.com/office/drawing/2014/main" id="{8AB73187-DA5A-4909-9EC4-6F99A0AE2BE7}"/>
            </a:ext>
          </a:extLst>
        </xdr:cNvPr>
        <xdr:cNvSpPr txBox="1"/>
      </xdr:nvSpPr>
      <xdr:spPr bwMode="auto">
        <a:xfrm>
          <a:off x="143933" y="1"/>
          <a:ext cx="10024534"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en-US" sz="20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4128559</xdr:colOff>
      <xdr:row>0</xdr:row>
      <xdr:rowOff>853440</xdr:rowOff>
    </xdr:to>
    <xdr:sp macro="" textlink="">
      <xdr:nvSpPr>
        <xdr:cNvPr id="2" name="Text Box 125">
          <a:extLst>
            <a:ext uri="{FF2B5EF4-FFF2-40B4-BE49-F238E27FC236}">
              <a16:creationId xmlns:a16="http://schemas.microsoft.com/office/drawing/2014/main" id="{59FE8651-731A-43DE-A6B0-AB1F3CEB354A}"/>
            </a:ext>
          </a:extLst>
        </xdr:cNvPr>
        <xdr:cNvSpPr txBox="1"/>
      </xdr:nvSpPr>
      <xdr:spPr bwMode="auto">
        <a:xfrm>
          <a:off x="144780" y="0"/>
          <a:ext cx="6071659"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142043</xdr:colOff>
      <xdr:row>1</xdr:row>
      <xdr:rowOff>91440</xdr:rowOff>
    </xdr:from>
    <xdr:to>
      <xdr:col>13</xdr:col>
      <xdr:colOff>556260</xdr:colOff>
      <xdr:row>3</xdr:row>
      <xdr:rowOff>311742</xdr:rowOff>
    </xdr:to>
    <xdr:sp macro="" textlink="">
      <xdr:nvSpPr>
        <xdr:cNvPr id="2" name="TextBox 1">
          <a:extLst>
            <a:ext uri="{FF2B5EF4-FFF2-40B4-BE49-F238E27FC236}">
              <a16:creationId xmlns:a16="http://schemas.microsoft.com/office/drawing/2014/main" id="{5FE562CA-95A1-4F36-9997-1057808E9B53}"/>
            </a:ext>
          </a:extLst>
        </xdr:cNvPr>
        <xdr:cNvSpPr txBox="1"/>
      </xdr:nvSpPr>
      <xdr:spPr>
        <a:xfrm>
          <a:off x="11434883" y="944880"/>
          <a:ext cx="5534857" cy="112708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Ph LEONIE BOLA MPEMBE BOLUMBU</a:t>
          </a:r>
          <a:endParaRPr lang="fr-FR">
            <a:effectLst/>
          </a:endParaRPr>
        </a:p>
        <a:p>
          <a:r>
            <a:rPr lang="en-US" sz="1100" b="1" baseline="0">
              <a:solidFill>
                <a:schemeClr val="dk1"/>
              </a:solidFill>
              <a:effectLst/>
              <a:latin typeface="+mn-lt"/>
              <a:ea typeface="+mn-ea"/>
              <a:cs typeface="+mn-cs"/>
            </a:rPr>
            <a:t>Fonction : CHARGEE DES COMMODITES SR</a:t>
          </a:r>
          <a:endParaRPr lang="fr-FR">
            <a:effectLst/>
          </a:endParaRPr>
        </a:p>
        <a:p>
          <a:r>
            <a:rPr lang="en-US" sz="1100" b="1" baseline="0">
              <a:solidFill>
                <a:schemeClr val="dk1"/>
              </a:solidFill>
              <a:effectLst/>
              <a:latin typeface="+mn-lt"/>
              <a:ea typeface="+mn-ea"/>
              <a:cs typeface="+mn-cs"/>
            </a:rPr>
            <a:t>Organisation : PROGRAMME NATIONAL DE ASNTE DE LA REPRODUCTION (PNSR)</a:t>
          </a:r>
          <a:endParaRPr lang="fr-FR">
            <a:effectLst/>
          </a:endParaRPr>
        </a:p>
        <a:p>
          <a:r>
            <a:rPr lang="en-US" sz="1100" b="1" baseline="0">
              <a:solidFill>
                <a:schemeClr val="dk1"/>
              </a:solidFill>
              <a:effectLst/>
              <a:latin typeface="+mn-lt"/>
              <a:ea typeface="+mn-ea"/>
              <a:cs typeface="+mn-cs"/>
            </a:rPr>
            <a:t>Email : bolaleonie@yahoo.fr</a:t>
          </a:r>
          <a:endParaRPr lang="fr-FR">
            <a:effectLst/>
          </a:endParaRPr>
        </a:p>
        <a:p>
          <a:r>
            <a:rPr lang="en-US" sz="1100" b="1" baseline="0">
              <a:solidFill>
                <a:schemeClr val="dk1"/>
              </a:solidFill>
              <a:effectLst/>
              <a:latin typeface="+mn-lt"/>
              <a:ea typeface="+mn-ea"/>
              <a:cs typeface="+mn-cs"/>
            </a:rPr>
            <a:t>Tél : +243815035819</a:t>
          </a:r>
          <a:endParaRPr lang="fr-FR">
            <a:effectLst/>
          </a:endParaRPr>
        </a:p>
        <a:p>
          <a:r>
            <a:rPr lang="en-US" sz="1100" b="1" baseline="0">
              <a:solidFill>
                <a:schemeClr val="dk1"/>
              </a:solidFill>
              <a:effectLst/>
              <a:latin typeface="+mn-lt"/>
              <a:ea typeface="+mn-ea"/>
              <a:cs typeface="+mn-cs"/>
            </a:rPr>
            <a:t>Date (jj/mm/aa) :22/11/2017</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800100</xdr:colOff>
      <xdr:row>0</xdr:row>
      <xdr:rowOff>678656</xdr:rowOff>
    </xdr:to>
    <xdr:sp macro="" textlink="">
      <xdr:nvSpPr>
        <xdr:cNvPr id="3" name="Text Box 125">
          <a:extLst>
            <a:ext uri="{FF2B5EF4-FFF2-40B4-BE49-F238E27FC236}">
              <a16:creationId xmlns:a16="http://schemas.microsoft.com/office/drawing/2014/main" id="{16924454-BAA1-45D6-8797-9B68BEE732B9}"/>
            </a:ext>
          </a:extLst>
        </xdr:cNvPr>
        <xdr:cNvSpPr txBox="1"/>
      </xdr:nvSpPr>
      <xdr:spPr bwMode="auto">
        <a:xfrm>
          <a:off x="142875" y="1"/>
          <a:ext cx="9315450"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0</xdr:row>
      <xdr:rowOff>0</xdr:rowOff>
    </xdr:from>
    <xdr:to>
      <xdr:col>4</xdr:col>
      <xdr:colOff>3989918</xdr:colOff>
      <xdr:row>0</xdr:row>
      <xdr:rowOff>853440</xdr:rowOff>
    </xdr:to>
    <xdr:sp macro="" textlink="">
      <xdr:nvSpPr>
        <xdr:cNvPr id="2" name="Text Box 125">
          <a:extLst>
            <a:ext uri="{FF2B5EF4-FFF2-40B4-BE49-F238E27FC236}">
              <a16:creationId xmlns:a16="http://schemas.microsoft.com/office/drawing/2014/main" id="{F6A9A399-C371-4A51-8AE1-572419123EA0}"/>
            </a:ext>
          </a:extLst>
        </xdr:cNvPr>
        <xdr:cNvSpPr txBox="1"/>
      </xdr:nvSpPr>
      <xdr:spPr bwMode="auto">
        <a:xfrm>
          <a:off x="76200" y="0"/>
          <a:ext cx="5952068"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313267</xdr:colOff>
      <xdr:row>0</xdr:row>
      <xdr:rowOff>137583</xdr:rowOff>
    </xdr:from>
    <xdr:to>
      <xdr:col>13</xdr:col>
      <xdr:colOff>1400175</xdr:colOff>
      <xdr:row>3</xdr:row>
      <xdr:rowOff>114300</xdr:rowOff>
    </xdr:to>
    <xdr:sp macro="" textlink="">
      <xdr:nvSpPr>
        <xdr:cNvPr id="2" name="TextBox 1">
          <a:extLst>
            <a:ext uri="{FF2B5EF4-FFF2-40B4-BE49-F238E27FC236}">
              <a16:creationId xmlns:a16="http://schemas.microsoft.com/office/drawing/2014/main" id="{CCF431CF-99F9-47C6-8092-32F833BC4CE6}"/>
            </a:ext>
          </a:extLst>
        </xdr:cNvPr>
        <xdr:cNvSpPr txBox="1"/>
      </xdr:nvSpPr>
      <xdr:spPr>
        <a:xfrm>
          <a:off x="8714317" y="137583"/>
          <a:ext cx="8487833" cy="175789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600"/>
            </a:spcAft>
          </a:pPr>
          <a:r>
            <a:rPr lang="en-US" sz="1100" b="1">
              <a:latin typeface="Arial" panose="020B0604020202020204" pitchFamily="34" charset="0"/>
              <a:cs typeface="Arial" panose="020B0604020202020204" pitchFamily="34" charset="0"/>
            </a:rPr>
            <a:t>Respondent's</a:t>
          </a:r>
          <a:r>
            <a:rPr lang="en-US" sz="1100" b="1" baseline="0">
              <a:latin typeface="Arial" panose="020B0604020202020204" pitchFamily="34" charset="0"/>
              <a:cs typeface="Arial" panose="020B0604020202020204" pitchFamily="34" charset="0"/>
            </a:rPr>
            <a:t> name (survey point person): </a:t>
          </a:r>
          <a:r>
            <a:rPr lang="en-US" sz="1100" b="0" baseline="0">
              <a:solidFill>
                <a:schemeClr val="dk1"/>
              </a:solidFill>
              <a:effectLst/>
              <a:latin typeface="Arial" panose="020B0604020202020204" pitchFamily="34" charset="0"/>
              <a:ea typeface="+mn-ea"/>
              <a:cs typeface="Arial" panose="020B0604020202020204" pitchFamily="34" charset="0"/>
            </a:rPr>
            <a:t>Bekele Ashagrie and Gulilat Zenebe (PFSA), Elisabeth Kassaye (MOH), Mahlet Dejene (FMHACA), Hawi (DKT), Woinshet Nigatu (AIDSFree) and Alemtsehay (Abt Associate) </a:t>
          </a:r>
          <a:endParaRPr lang="en-US" sz="1100" b="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600"/>
            </a:spcAft>
            <a:buClrTx/>
            <a:buSzTx/>
            <a:buFontTx/>
            <a:buNone/>
            <a:tabLst/>
            <a:defRPr/>
          </a:pPr>
          <a:r>
            <a:rPr lang="en-US" sz="1100" b="1" baseline="0">
              <a:latin typeface="Arial" panose="020B0604020202020204" pitchFamily="34" charset="0"/>
              <a:cs typeface="Arial" panose="020B0604020202020204" pitchFamily="34" charset="0"/>
            </a:rPr>
            <a:t>Job title: </a:t>
          </a:r>
          <a:r>
            <a:rPr lang="en-US" sz="1100" b="0" baseline="0">
              <a:solidFill>
                <a:schemeClr val="dk1"/>
              </a:solidFill>
              <a:effectLst/>
              <a:latin typeface="Arial" panose="020B0604020202020204" pitchFamily="34" charset="0"/>
              <a:ea typeface="+mn-ea"/>
              <a:cs typeface="Arial" panose="020B0604020202020204" pitchFamily="34" charset="0"/>
            </a:rPr>
            <a:t>Procurement Director, Procurement Officer, RMNCH advisor, Nutrition Regulation Expert, Marketing Officer, Deputy Country Director, and Pharmacy Manager (Respectively)</a:t>
          </a:r>
          <a:endParaRPr lang="en-US" sz="1100" b="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600"/>
            </a:spcAft>
            <a:buClrTx/>
            <a:buSzTx/>
            <a:buFontTx/>
            <a:buNone/>
            <a:tabLst/>
            <a:defRPr/>
          </a:pPr>
          <a:r>
            <a:rPr lang="en-US" sz="1100" b="1" baseline="0">
              <a:latin typeface="Arial" panose="020B0604020202020204" pitchFamily="34" charset="0"/>
              <a:cs typeface="Arial" panose="020B0604020202020204" pitchFamily="34" charset="0"/>
            </a:rPr>
            <a:t>Organization: </a:t>
          </a:r>
          <a:r>
            <a:rPr lang="en-US" sz="1100" b="0" baseline="0">
              <a:solidFill>
                <a:schemeClr val="dk1"/>
              </a:solidFill>
              <a:effectLst/>
              <a:latin typeface="Arial" panose="020B0604020202020204" pitchFamily="34" charset="0"/>
              <a:ea typeface="+mn-ea"/>
              <a:cs typeface="Arial" panose="020B0604020202020204" pitchFamily="34" charset="0"/>
            </a:rPr>
            <a:t>PFSA, MOH, FMHACA, DKT, AIDSFree and Abt Associate</a:t>
          </a:r>
          <a:endParaRPr lang="en-US" sz="1100" b="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600"/>
            </a:spcAft>
            <a:buClrTx/>
            <a:buSzTx/>
            <a:buFontTx/>
            <a:buNone/>
            <a:tabLst/>
            <a:defRPr/>
          </a:pPr>
          <a:r>
            <a:rPr lang="en-US" sz="1100" b="1" baseline="0">
              <a:latin typeface="Arial" panose="020B0604020202020204" pitchFamily="34" charset="0"/>
              <a:cs typeface="Arial" panose="020B0604020202020204" pitchFamily="34" charset="0"/>
            </a:rPr>
            <a:t>E-mail: </a:t>
          </a:r>
          <a:r>
            <a:rPr lang="en-US" sz="1100" b="0" baseline="0">
              <a:solidFill>
                <a:schemeClr val="dk1"/>
              </a:solidFill>
              <a:effectLst/>
              <a:latin typeface="Arial" panose="020B0604020202020204" pitchFamily="34" charset="0"/>
              <a:ea typeface="+mn-ea"/>
              <a:cs typeface="Arial" panose="020B0604020202020204" pitchFamily="34" charset="0"/>
            </a:rPr>
            <a:t>hatesfaye@ghsc-psm.org, Gteshome@ghsc-psm.org </a:t>
          </a:r>
          <a:endParaRPr lang="en-US" sz="1100" b="0">
            <a:effectLst/>
            <a:latin typeface="Arial" panose="020B0604020202020204" pitchFamily="34" charset="0"/>
            <a:cs typeface="Arial" panose="020B0604020202020204" pitchFamily="34" charset="0"/>
          </a:endParaRPr>
        </a:p>
        <a:p>
          <a:pPr>
            <a:lnSpc>
              <a:spcPct val="100000"/>
            </a:lnSpc>
            <a:spcAft>
              <a:spcPts val="600"/>
            </a:spcAft>
          </a:pPr>
          <a:r>
            <a:rPr lang="en-US" sz="1100" b="1" baseline="0">
              <a:latin typeface="Arial" panose="020B0604020202020204" pitchFamily="34" charset="0"/>
              <a:cs typeface="Arial" panose="020B0604020202020204" pitchFamily="34" charset="0"/>
            </a:rPr>
            <a:t>Telephone: </a:t>
          </a:r>
          <a:r>
            <a:rPr lang="en-US" sz="1100">
              <a:solidFill>
                <a:schemeClr val="dk1"/>
              </a:solidFill>
              <a:effectLst/>
              <a:latin typeface="Arial" panose="020B0604020202020204" pitchFamily="34" charset="0"/>
              <a:ea typeface="+mn-ea"/>
              <a:cs typeface="Arial" panose="020B0604020202020204" pitchFamily="34" charset="0"/>
            </a:rPr>
            <a:t>+251 (0)116674514</a:t>
          </a:r>
        </a:p>
        <a:p>
          <a:pPr marL="0" marR="0" lvl="0" indent="0" defTabSz="914400" eaLnBrk="1" fontAlgn="auto" latinLnBrk="0" hangingPunct="1">
            <a:lnSpc>
              <a:spcPct val="100000"/>
            </a:lnSpc>
            <a:spcBef>
              <a:spcPts val="0"/>
            </a:spcBef>
            <a:spcAft>
              <a:spcPts val="600"/>
            </a:spcAft>
            <a:buClrTx/>
            <a:buSzTx/>
            <a:buFontTx/>
            <a:buNone/>
            <a:tabLst/>
            <a:defRPr/>
          </a:pPr>
          <a:r>
            <a:rPr lang="en-US" sz="1100" b="1" baseline="0">
              <a:latin typeface="Arial" panose="020B0604020202020204" pitchFamily="34" charset="0"/>
              <a:cs typeface="Arial" panose="020B0604020202020204" pitchFamily="34" charset="0"/>
            </a:rPr>
            <a:t>Date (dd/mm/yy): </a:t>
          </a:r>
          <a:r>
            <a:rPr lang="en-US" sz="1100" b="0" baseline="0">
              <a:solidFill>
                <a:schemeClr val="dk1"/>
              </a:solidFill>
              <a:effectLst/>
              <a:latin typeface="Arial" panose="020B0604020202020204" pitchFamily="34" charset="0"/>
              <a:ea typeface="+mn-ea"/>
              <a:cs typeface="Arial" panose="020B0604020202020204" pitchFamily="34" charset="0"/>
            </a:rPr>
            <a:t>10-19 Oct 2017</a:t>
          </a:r>
          <a:endParaRPr lang="en-US" sz="1100" b="0">
            <a:effectLst/>
            <a:latin typeface="Arial" panose="020B0604020202020204" pitchFamily="34" charset="0"/>
            <a:cs typeface="Arial" panose="020B0604020202020204" pitchFamily="34" charset="0"/>
          </a:endParaRPr>
        </a:p>
        <a:p>
          <a:endParaRPr lang="en-US" sz="1100" b="1" baseline="0"/>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95250</xdr:colOff>
      <xdr:row>0</xdr:row>
      <xdr:rowOff>0</xdr:rowOff>
    </xdr:from>
    <xdr:to>
      <xdr:col>4</xdr:col>
      <xdr:colOff>4019550</xdr:colOff>
      <xdr:row>1</xdr:row>
      <xdr:rowOff>0</xdr:rowOff>
    </xdr:to>
    <xdr:sp macro="" textlink="">
      <xdr:nvSpPr>
        <xdr:cNvPr id="3" name="Text Box 125">
          <a:extLst>
            <a:ext uri="{FF2B5EF4-FFF2-40B4-BE49-F238E27FC236}">
              <a16:creationId xmlns:a16="http://schemas.microsoft.com/office/drawing/2014/main" id="{D6102B43-B9C5-407C-855B-DB6D66354155}"/>
            </a:ext>
          </a:extLst>
        </xdr:cNvPr>
        <xdr:cNvSpPr txBox="1"/>
      </xdr:nvSpPr>
      <xdr:spPr bwMode="auto">
        <a:xfrm>
          <a:off x="95250" y="0"/>
          <a:ext cx="595312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92076</xdr:colOff>
      <xdr:row>0</xdr:row>
      <xdr:rowOff>746125</xdr:rowOff>
    </xdr:from>
    <xdr:to>
      <xdr:col>13</xdr:col>
      <xdr:colOff>367666</xdr:colOff>
      <xdr:row>3</xdr:row>
      <xdr:rowOff>169333</xdr:rowOff>
    </xdr:to>
    <xdr:sp macro="" textlink="">
      <xdr:nvSpPr>
        <xdr:cNvPr id="2" name="TextBox 1">
          <a:extLst>
            <a:ext uri="{FF2B5EF4-FFF2-40B4-BE49-F238E27FC236}">
              <a16:creationId xmlns:a16="http://schemas.microsoft.com/office/drawing/2014/main" id="{F329014E-395C-42AB-BFBC-4F6B721A0FCA}"/>
            </a:ext>
          </a:extLst>
        </xdr:cNvPr>
        <xdr:cNvSpPr txBox="1"/>
      </xdr:nvSpPr>
      <xdr:spPr>
        <a:xfrm>
          <a:off x="8493126" y="746125"/>
          <a:ext cx="7486015"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Afua Nkumah Aggrey; Philip Kwao,Claudette Diogo</a:t>
          </a:r>
        </a:p>
        <a:p>
          <a:r>
            <a:rPr lang="en-US" sz="1100" b="1" baseline="0"/>
            <a:t>Job title: Family Planning and Public Health Program Officer , Senior M&amp;E Manager, Logistics Officer, Family Health Division, GHS</a:t>
          </a:r>
        </a:p>
        <a:p>
          <a:r>
            <a:rPr lang="en-US" sz="1100" b="1" baseline="0"/>
            <a:t>Organization: GHSC-PSM, Ghana Health Service</a:t>
          </a:r>
        </a:p>
        <a:p>
          <a:r>
            <a:rPr lang="en-US" sz="1100" b="1" baseline="0"/>
            <a:t>E-mail: aaggrey@ghsc-psm.org; pkwao@ghsc-psm.org; ahliba@gmail.com</a:t>
          </a:r>
        </a:p>
        <a:p>
          <a:r>
            <a:rPr lang="en-US" sz="1100" b="1" baseline="0"/>
            <a:t>Telephone: +233543597082</a:t>
          </a:r>
        </a:p>
        <a:p>
          <a:r>
            <a:rPr lang="en-US" sz="1100" b="1" baseline="0"/>
            <a:t>Date (dd/mm/yy): 16/10/2017</a:t>
          </a:r>
        </a:p>
        <a:p>
          <a:endParaRPr lang="en-US" sz="1100" b="1" baseline="0"/>
        </a:p>
        <a:p>
          <a:endParaRPr lang="en-US" sz="1100" b="1" baseline="0"/>
        </a:p>
        <a:p>
          <a:endParaRPr lang="en-US" sz="1100" b="1" baseline="0"/>
        </a:p>
        <a:p>
          <a:r>
            <a:rPr lang="en-US" sz="1100" b="1" baseline="0"/>
            <a:t>ev</a:t>
          </a:r>
        </a:p>
      </xdr:txBody>
    </xdr:sp>
    <xdr:clientData/>
  </xdr:twoCellAnchor>
  <xdr:twoCellAnchor>
    <xdr:from>
      <xdr:col>0</xdr:col>
      <xdr:colOff>85725</xdr:colOff>
      <xdr:row>0</xdr:row>
      <xdr:rowOff>1</xdr:rowOff>
    </xdr:from>
    <xdr:to>
      <xdr:col>4</xdr:col>
      <xdr:colOff>4010025</xdr:colOff>
      <xdr:row>1</xdr:row>
      <xdr:rowOff>1</xdr:rowOff>
    </xdr:to>
    <xdr:sp macro="" textlink="">
      <xdr:nvSpPr>
        <xdr:cNvPr id="3" name="Text Box 125">
          <a:extLst>
            <a:ext uri="{FF2B5EF4-FFF2-40B4-BE49-F238E27FC236}">
              <a16:creationId xmlns:a16="http://schemas.microsoft.com/office/drawing/2014/main" id="{0D7B7C31-E7E4-4A90-85C7-2069B543F9F1}"/>
            </a:ext>
          </a:extLst>
        </xdr:cNvPr>
        <xdr:cNvSpPr txBox="1"/>
      </xdr:nvSpPr>
      <xdr:spPr bwMode="auto">
        <a:xfrm>
          <a:off x="85725" y="1"/>
          <a:ext cx="595312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3981602</xdr:colOff>
      <xdr:row>0</xdr:row>
      <xdr:rowOff>853440</xdr:rowOff>
    </xdr:to>
    <xdr:sp macro="" textlink="">
      <xdr:nvSpPr>
        <xdr:cNvPr id="2" name="Text Box 125">
          <a:extLst>
            <a:ext uri="{FF2B5EF4-FFF2-40B4-BE49-F238E27FC236}">
              <a16:creationId xmlns:a16="http://schemas.microsoft.com/office/drawing/2014/main" id="{6C1119C6-4D7E-411B-A8A6-A56C74AF833A}"/>
            </a:ext>
          </a:extLst>
        </xdr:cNvPr>
        <xdr:cNvSpPr txBox="1"/>
      </xdr:nvSpPr>
      <xdr:spPr bwMode="auto">
        <a:xfrm>
          <a:off x="144780" y="0"/>
          <a:ext cx="6061862"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609600</xdr:rowOff>
    </xdr:from>
    <xdr:to>
      <xdr:col>41</xdr:col>
      <xdr:colOff>0</xdr:colOff>
      <xdr:row>3</xdr:row>
      <xdr:rowOff>32808</xdr:rowOff>
    </xdr:to>
    <xdr:sp macro="" textlink="">
      <xdr:nvSpPr>
        <xdr:cNvPr id="2" name="TextBox 1">
          <a:extLst>
            <a:ext uri="{FF2B5EF4-FFF2-40B4-BE49-F238E27FC236}">
              <a16:creationId xmlns:a16="http://schemas.microsoft.com/office/drawing/2014/main" id="{7ACC54B0-F222-4CF6-A6D0-1051EBC0253D}"/>
            </a:ext>
          </a:extLst>
        </xdr:cNvPr>
        <xdr:cNvSpPr txBox="1"/>
      </xdr:nvSpPr>
      <xdr:spPr>
        <a:xfrm>
          <a:off x="7372350" y="0"/>
          <a:ext cx="34047642"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0</xdr:colOff>
      <xdr:row>0</xdr:row>
      <xdr:rowOff>1</xdr:rowOff>
    </xdr:from>
    <xdr:to>
      <xdr:col>2</xdr:col>
      <xdr:colOff>0</xdr:colOff>
      <xdr:row>1</xdr:row>
      <xdr:rowOff>1</xdr:rowOff>
    </xdr:to>
    <xdr:sp macro="" textlink="">
      <xdr:nvSpPr>
        <xdr:cNvPr id="3" name="Text Box 125">
          <a:extLst>
            <a:ext uri="{FF2B5EF4-FFF2-40B4-BE49-F238E27FC236}">
              <a16:creationId xmlns:a16="http://schemas.microsoft.com/office/drawing/2014/main" id="{62B68613-B829-44F3-BAE2-E850D5A2EB45}"/>
            </a:ext>
          </a:extLst>
        </xdr:cNvPr>
        <xdr:cNvSpPr txBox="1"/>
      </xdr:nvSpPr>
      <xdr:spPr bwMode="auto">
        <a:xfrm>
          <a:off x="142875" y="0"/>
          <a:ext cx="6257924"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119183</xdr:colOff>
      <xdr:row>0</xdr:row>
      <xdr:rowOff>762804</xdr:rowOff>
    </xdr:from>
    <xdr:to>
      <xdr:col>13</xdr:col>
      <xdr:colOff>708660</xdr:colOff>
      <xdr:row>3</xdr:row>
      <xdr:rowOff>186012</xdr:rowOff>
    </xdr:to>
    <xdr:sp macro="" textlink="">
      <xdr:nvSpPr>
        <xdr:cNvPr id="2" name="TextBox 1">
          <a:extLst>
            <a:ext uri="{FF2B5EF4-FFF2-40B4-BE49-F238E27FC236}">
              <a16:creationId xmlns:a16="http://schemas.microsoft.com/office/drawing/2014/main" id="{DE623544-0CCD-424C-BB96-638B359BE009}"/>
            </a:ext>
          </a:extLst>
        </xdr:cNvPr>
        <xdr:cNvSpPr txBox="1"/>
      </xdr:nvSpPr>
      <xdr:spPr>
        <a:xfrm>
          <a:off x="12301658" y="762804"/>
          <a:ext cx="4361377"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a:t>
          </a:r>
          <a:endParaRPr lang="en-US">
            <a:effectLst/>
          </a:endParaRPr>
        </a:p>
        <a:p>
          <a:r>
            <a:rPr lang="en-US" sz="1100" b="1" baseline="0">
              <a:solidFill>
                <a:schemeClr val="dk1"/>
              </a:solidFill>
              <a:effectLst/>
              <a:latin typeface="+mn-lt"/>
              <a:ea typeface="+mn-ea"/>
              <a:cs typeface="+mn-cs"/>
            </a:rPr>
            <a:t>Fonction : Dr Nagnouma SANO</a:t>
          </a:r>
          <a:endParaRPr lang="en-US">
            <a:effectLst/>
          </a:endParaRPr>
        </a:p>
        <a:p>
          <a:r>
            <a:rPr lang="en-US" sz="1100" b="1" baseline="0">
              <a:solidFill>
                <a:schemeClr val="dk1"/>
              </a:solidFill>
              <a:effectLst/>
              <a:latin typeface="+mn-lt"/>
              <a:ea typeface="+mn-ea"/>
              <a:cs typeface="+mn-cs"/>
            </a:rPr>
            <a:t>Organisation : UGL/DNPM</a:t>
          </a:r>
          <a:endParaRPr lang="en-US">
            <a:effectLst/>
          </a:endParaRPr>
        </a:p>
        <a:p>
          <a:r>
            <a:rPr lang="en-US" sz="1100" b="1" baseline="0">
              <a:solidFill>
                <a:schemeClr val="dk1"/>
              </a:solidFill>
              <a:effectLst/>
              <a:latin typeface="+mn-lt"/>
              <a:ea typeface="+mn-ea"/>
              <a:cs typeface="+mn-cs"/>
            </a:rPr>
            <a:t>Email : snagnouma@yahoo.fr</a:t>
          </a:r>
          <a:endParaRPr lang="en-US">
            <a:effectLst/>
          </a:endParaRPr>
        </a:p>
        <a:p>
          <a:r>
            <a:rPr lang="en-US" sz="1100" b="1" baseline="0">
              <a:solidFill>
                <a:schemeClr val="dk1"/>
              </a:solidFill>
              <a:effectLst/>
              <a:latin typeface="+mn-lt"/>
              <a:ea typeface="+mn-ea"/>
              <a:cs typeface="+mn-cs"/>
            </a:rPr>
            <a:t>Tél : 622 63 77 10</a:t>
          </a:r>
          <a:endParaRPr lang="en-US">
            <a:effectLst/>
          </a:endParaRPr>
        </a:p>
        <a:p>
          <a:r>
            <a:rPr lang="en-US" sz="1100" b="1" baseline="0">
              <a:solidFill>
                <a:schemeClr val="dk1"/>
              </a:solidFill>
              <a:effectLst/>
              <a:latin typeface="+mn-lt"/>
              <a:ea typeface="+mn-ea"/>
              <a:cs typeface="+mn-cs"/>
            </a:rPr>
            <a:t>Date (jj/mm/aa) : 21/11/2017</a:t>
          </a:r>
          <a:endParaRPr lang="en-US">
            <a:effectLst/>
          </a:endParaRPr>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7</xdr:col>
      <xdr:colOff>1028700</xdr:colOff>
      <xdr:row>0</xdr:row>
      <xdr:rowOff>678656</xdr:rowOff>
    </xdr:to>
    <xdr:sp macro="" textlink="">
      <xdr:nvSpPr>
        <xdr:cNvPr id="3" name="Text Box 125">
          <a:extLst>
            <a:ext uri="{FF2B5EF4-FFF2-40B4-BE49-F238E27FC236}">
              <a16:creationId xmlns:a16="http://schemas.microsoft.com/office/drawing/2014/main" id="{F2BB6BBF-D745-4856-9A4F-028DB9F7424B}"/>
            </a:ext>
          </a:extLst>
        </xdr:cNvPr>
        <xdr:cNvSpPr txBox="1"/>
      </xdr:nvSpPr>
      <xdr:spPr bwMode="auto">
        <a:xfrm>
          <a:off x="142874" y="1"/>
          <a:ext cx="9544051"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50603</xdr:colOff>
      <xdr:row>0</xdr:row>
      <xdr:rowOff>804714</xdr:rowOff>
    </xdr:from>
    <xdr:to>
      <xdr:col>13</xdr:col>
      <xdr:colOff>449580</xdr:colOff>
      <xdr:row>3</xdr:row>
      <xdr:rowOff>227922</xdr:rowOff>
    </xdr:to>
    <xdr:sp macro="" textlink="">
      <xdr:nvSpPr>
        <xdr:cNvPr id="2" name="TextBox 1">
          <a:extLst>
            <a:ext uri="{FF2B5EF4-FFF2-40B4-BE49-F238E27FC236}">
              <a16:creationId xmlns:a16="http://schemas.microsoft.com/office/drawing/2014/main" id="{E66DD1E7-8981-43F2-BAB8-9DCAC0F26EF5}"/>
            </a:ext>
          </a:extLst>
        </xdr:cNvPr>
        <xdr:cNvSpPr txBox="1"/>
      </xdr:nvSpPr>
      <xdr:spPr>
        <a:xfrm>
          <a:off x="12585503" y="804714"/>
          <a:ext cx="4277557" cy="11834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Jean Denis Lys</a:t>
          </a:r>
          <a:endParaRPr lang="fr-FR">
            <a:effectLst/>
          </a:endParaRPr>
        </a:p>
        <a:p>
          <a:r>
            <a:rPr lang="en-US" sz="1100" b="1" baseline="0">
              <a:solidFill>
                <a:schemeClr val="dk1"/>
              </a:solidFill>
              <a:effectLst/>
              <a:latin typeface="+mn-lt"/>
              <a:ea typeface="+mn-ea"/>
              <a:cs typeface="+mn-cs"/>
            </a:rPr>
            <a:t>Fonction :  M&amp;E Manager </a:t>
          </a: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JLYS@GHSC-PSM.ORG</a:t>
          </a:r>
          <a:endParaRPr lang="fr-FR">
            <a:effectLst/>
          </a:endParaRPr>
        </a:p>
        <a:p>
          <a:r>
            <a:rPr lang="en-US" sz="1100" b="1" baseline="0">
              <a:solidFill>
                <a:schemeClr val="dk1"/>
              </a:solidFill>
              <a:effectLst/>
              <a:latin typeface="+mn-lt"/>
              <a:ea typeface="+mn-ea"/>
              <a:cs typeface="+mn-cs"/>
            </a:rPr>
            <a:t>Tél : </a:t>
          </a:r>
          <a:endParaRPr lang="fr-FR">
            <a:effectLst/>
          </a:endParaRPr>
        </a:p>
        <a:p>
          <a:r>
            <a:rPr lang="en-US" sz="1100" b="1" baseline="0">
              <a:solidFill>
                <a:schemeClr val="dk1"/>
              </a:solidFill>
              <a:effectLst/>
              <a:latin typeface="+mn-lt"/>
              <a:ea typeface="+mn-ea"/>
              <a:cs typeface="+mn-cs"/>
            </a:rPr>
            <a:t>Date (jj/mm/aa) :01-03-18</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1057276</xdr:colOff>
      <xdr:row>0</xdr:row>
      <xdr:rowOff>678656</xdr:rowOff>
    </xdr:to>
    <xdr:sp macro="" textlink="">
      <xdr:nvSpPr>
        <xdr:cNvPr id="3" name="Text Box 125">
          <a:extLst>
            <a:ext uri="{FF2B5EF4-FFF2-40B4-BE49-F238E27FC236}">
              <a16:creationId xmlns:a16="http://schemas.microsoft.com/office/drawing/2014/main" id="{220A0833-265B-485C-A89D-F85638CA5A09}"/>
            </a:ext>
          </a:extLst>
        </xdr:cNvPr>
        <xdr:cNvSpPr txBox="1"/>
      </xdr:nvSpPr>
      <xdr:spPr bwMode="auto">
        <a:xfrm>
          <a:off x="142875" y="1"/>
          <a:ext cx="9572626" cy="678655"/>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64771</xdr:colOff>
      <xdr:row>0</xdr:row>
      <xdr:rowOff>800100</xdr:rowOff>
    </xdr:from>
    <xdr:to>
      <xdr:col>10</xdr:col>
      <xdr:colOff>91441</xdr:colOff>
      <xdr:row>3</xdr:row>
      <xdr:rowOff>223308</xdr:rowOff>
    </xdr:to>
    <xdr:sp macro="" textlink="">
      <xdr:nvSpPr>
        <xdr:cNvPr id="2" name="TextBox 1">
          <a:extLst>
            <a:ext uri="{FF2B5EF4-FFF2-40B4-BE49-F238E27FC236}">
              <a16:creationId xmlns:a16="http://schemas.microsoft.com/office/drawing/2014/main" id="{408F46F7-92D8-4110-A0C3-18BB46BFB240}"/>
            </a:ext>
          </a:extLst>
        </xdr:cNvPr>
        <xdr:cNvSpPr txBox="1"/>
      </xdr:nvSpPr>
      <xdr:spPr>
        <a:xfrm>
          <a:off x="8705851" y="800100"/>
          <a:ext cx="3638550" cy="11834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 Vijay Paulraj</a:t>
          </a:r>
        </a:p>
        <a:p>
          <a:r>
            <a:rPr lang="en-US" sz="1100" b="1" baseline="0"/>
            <a:t>Job title: Project Management Specialist</a:t>
          </a:r>
        </a:p>
        <a:p>
          <a:r>
            <a:rPr lang="en-US" sz="1100" b="1" baseline="0"/>
            <a:t>Organization: USAID India</a:t>
          </a:r>
        </a:p>
        <a:p>
          <a:r>
            <a:rPr lang="en-US" sz="1100" b="1" baseline="0"/>
            <a:t>E-mail: vpaulraj@usaid.gov</a:t>
          </a:r>
        </a:p>
        <a:p>
          <a:r>
            <a:rPr lang="en-US" sz="1100" b="1" baseline="0"/>
            <a:t>Telephone: 91-9811100726</a:t>
          </a:r>
        </a:p>
        <a:p>
          <a:r>
            <a:rPr lang="en-US" sz="1100" b="1" baseline="0"/>
            <a:t>Date (dd/mm/yy): 17/;10/2017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9C5C8246-4BB5-46C6-95E5-FBDD1C43E367}"/>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57150</xdr:colOff>
      <xdr:row>0</xdr:row>
      <xdr:rowOff>754380</xdr:rowOff>
    </xdr:from>
    <xdr:to>
      <xdr:col>13</xdr:col>
      <xdr:colOff>1557867</xdr:colOff>
      <xdr:row>3</xdr:row>
      <xdr:rowOff>198120</xdr:rowOff>
    </xdr:to>
    <xdr:sp macro="" textlink="">
      <xdr:nvSpPr>
        <xdr:cNvPr id="2" name="TextBox 1">
          <a:extLst>
            <a:ext uri="{FF2B5EF4-FFF2-40B4-BE49-F238E27FC236}">
              <a16:creationId xmlns:a16="http://schemas.microsoft.com/office/drawing/2014/main" id="{940137D7-D03A-4FE4-B17B-A95FE525F05C}"/>
            </a:ext>
          </a:extLst>
        </xdr:cNvPr>
        <xdr:cNvSpPr txBox="1"/>
      </xdr:nvSpPr>
      <xdr:spPr>
        <a:xfrm>
          <a:off x="8698230" y="754380"/>
          <a:ext cx="8991177" cy="120396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Kenya Supply Chain Systms Strengthening Activity (KSCSS)</a:t>
          </a:r>
        </a:p>
        <a:p>
          <a:r>
            <a:rPr lang="en-US" sz="1100" b="1" baseline="0"/>
            <a:t>Job title: KSCSS</a:t>
          </a:r>
        </a:p>
        <a:p>
          <a:r>
            <a:rPr lang="en-US" sz="1100" b="1" baseline="0"/>
            <a:t>Organization:  CHEMONICS</a:t>
          </a:r>
        </a:p>
        <a:p>
          <a:r>
            <a:rPr lang="en-US" sz="1100" b="1" baseline="0"/>
            <a:t>E-mail: jwaweru@ghsc-psm.org</a:t>
          </a:r>
        </a:p>
        <a:p>
          <a:r>
            <a:rPr lang="en-US" sz="1100" b="1" baseline="0"/>
            <a:t>Telephone: +254 742 966 950</a:t>
          </a:r>
        </a:p>
        <a:p>
          <a:r>
            <a:rPr lang="en-US" sz="1100" b="1" baseline="0"/>
            <a:t>Date (dd/mm/yy): 24.10.2017</a:t>
          </a:r>
        </a:p>
        <a:p>
          <a:endParaRPr lang="en-US" sz="1100" b="1" baseline="0"/>
        </a:p>
        <a:p>
          <a:endParaRPr lang="en-US" sz="1100" b="1" baseline="0"/>
        </a:p>
        <a:p>
          <a:endParaRPr lang="en-US" sz="1100" b="1" baseline="0"/>
        </a:p>
        <a:p>
          <a:endParaRPr lang="en-US" sz="1100" b="1" baseline="0"/>
        </a:p>
      </xdr:txBody>
    </xdr:sp>
    <xdr:clientData/>
  </xdr:twoCellAnchor>
  <xdr:twoCellAnchor>
    <xdr:from>
      <xdr:col>0</xdr:col>
      <xdr:colOff>85725</xdr:colOff>
      <xdr:row>0</xdr:row>
      <xdr:rowOff>1</xdr:rowOff>
    </xdr:from>
    <xdr:to>
      <xdr:col>4</xdr:col>
      <xdr:colOff>4010025</xdr:colOff>
      <xdr:row>1</xdr:row>
      <xdr:rowOff>1</xdr:rowOff>
    </xdr:to>
    <xdr:sp macro="" textlink="">
      <xdr:nvSpPr>
        <xdr:cNvPr id="3" name="Text Box 125">
          <a:extLst>
            <a:ext uri="{FF2B5EF4-FFF2-40B4-BE49-F238E27FC236}">
              <a16:creationId xmlns:a16="http://schemas.microsoft.com/office/drawing/2014/main" id="{6211C3EE-4063-4E51-A73F-F9A66CE38C3C}"/>
            </a:ext>
          </a:extLst>
        </xdr:cNvPr>
        <xdr:cNvSpPr txBox="1"/>
      </xdr:nvSpPr>
      <xdr:spPr bwMode="auto">
        <a:xfrm>
          <a:off x="85725" y="1"/>
          <a:ext cx="595312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100133</xdr:colOff>
      <xdr:row>0</xdr:row>
      <xdr:rowOff>629454</xdr:rowOff>
    </xdr:from>
    <xdr:to>
      <xdr:col>14</xdr:col>
      <xdr:colOff>2190750</xdr:colOff>
      <xdr:row>3</xdr:row>
      <xdr:rowOff>52662</xdr:rowOff>
    </xdr:to>
    <xdr:sp macro="" textlink="">
      <xdr:nvSpPr>
        <xdr:cNvPr id="2" name="TextBox 1">
          <a:extLst>
            <a:ext uri="{FF2B5EF4-FFF2-40B4-BE49-F238E27FC236}">
              <a16:creationId xmlns:a16="http://schemas.microsoft.com/office/drawing/2014/main" id="{B979CF51-DB0D-4573-9573-99C9BFB1324B}"/>
            </a:ext>
          </a:extLst>
        </xdr:cNvPr>
        <xdr:cNvSpPr txBox="1"/>
      </xdr:nvSpPr>
      <xdr:spPr>
        <a:xfrm>
          <a:off x="12282608" y="629454"/>
          <a:ext cx="7634167" cy="116628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Mr RANDRIAMILANTO Jean Frederic et Dr RASOANANDRASANA Vololoniaina</a:t>
          </a:r>
          <a:endParaRPr lang="fr-FR">
            <a:effectLst/>
          </a:endParaRPr>
        </a:p>
        <a:p>
          <a:r>
            <a:rPr lang="en-US" sz="1100" b="1" baseline="0">
              <a:solidFill>
                <a:schemeClr val="dk1"/>
              </a:solidFill>
              <a:effectLst/>
              <a:latin typeface="+mn-lt"/>
              <a:ea typeface="+mn-ea"/>
              <a:cs typeface="+mn-cs"/>
            </a:rPr>
            <a:t>Fonction :  Monitoring and Evaluation Manager / Responsable de la Gestion Logistique des Produits contraceptifs</a:t>
          </a:r>
          <a:endParaRPr lang="fr-FR">
            <a:effectLst/>
          </a:endParaRPr>
        </a:p>
        <a:p>
          <a:r>
            <a:rPr lang="en-US" sz="1100" b="1" baseline="0">
              <a:solidFill>
                <a:schemeClr val="dk1"/>
              </a:solidFill>
              <a:effectLst/>
              <a:latin typeface="+mn-lt"/>
              <a:ea typeface="+mn-ea"/>
              <a:cs typeface="+mn-cs"/>
            </a:rPr>
            <a:t>Organisation :GHSC-PSM Madagascar/  Ministère de la Santé, </a:t>
          </a:r>
          <a:endParaRPr lang="fr-FR">
            <a:effectLst/>
          </a:endParaRPr>
        </a:p>
        <a:p>
          <a:r>
            <a:rPr lang="en-US" sz="1100" b="1" baseline="0">
              <a:solidFill>
                <a:schemeClr val="dk1"/>
              </a:solidFill>
              <a:effectLst/>
              <a:latin typeface="+mn-lt"/>
              <a:ea typeface="+mn-ea"/>
              <a:cs typeface="+mn-cs"/>
            </a:rPr>
            <a:t>Email : FRandriamilanto@ghsc-psm.org/ rakotozanany@gmail.com</a:t>
          </a:r>
          <a:endParaRPr lang="fr-FR">
            <a:effectLst/>
          </a:endParaRPr>
        </a:p>
        <a:p>
          <a:r>
            <a:rPr lang="en-US" sz="1100" b="1" baseline="0">
              <a:solidFill>
                <a:schemeClr val="dk1"/>
              </a:solidFill>
              <a:effectLst/>
              <a:latin typeface="+mn-lt"/>
              <a:ea typeface="+mn-ea"/>
              <a:cs typeface="+mn-cs"/>
            </a:rPr>
            <a:t>Tél : +261 34 49 428 40 / +261 32 40 476 25, </a:t>
          </a:r>
          <a:endParaRPr lang="fr-FR">
            <a:effectLst/>
          </a:endParaRPr>
        </a:p>
        <a:p>
          <a:r>
            <a:rPr lang="en-US" sz="1100" b="1" baseline="0">
              <a:solidFill>
                <a:schemeClr val="dk1"/>
              </a:solidFill>
              <a:effectLst/>
              <a:latin typeface="+mn-lt"/>
              <a:ea typeface="+mn-ea"/>
              <a:cs typeface="+mn-cs"/>
            </a:rPr>
            <a:t>Date (jj/mm/aa) : 07/11/2017</a:t>
          </a:r>
          <a:endParaRPr lang="fr-FR">
            <a:effectLst/>
          </a:endParaRPr>
        </a:p>
        <a:p>
          <a:endParaRPr lang="en-US" sz="1100" b="1" baseline="0"/>
        </a:p>
        <a:p>
          <a:endParaRPr lang="en-US" sz="1100" b="1" baseline="0"/>
        </a:p>
        <a:p>
          <a:r>
            <a:rPr lang="en-US" sz="1100" b="1" baseline="0"/>
            <a:t>cut </a:t>
          </a:r>
        </a:p>
      </xdr:txBody>
    </xdr:sp>
    <xdr:clientData/>
  </xdr:twoCellAnchor>
  <xdr:twoCellAnchor>
    <xdr:from>
      <xdr:col>0</xdr:col>
      <xdr:colOff>142874</xdr:colOff>
      <xdr:row>0</xdr:row>
      <xdr:rowOff>1</xdr:rowOff>
    </xdr:from>
    <xdr:to>
      <xdr:col>7</xdr:col>
      <xdr:colOff>1066800</xdr:colOff>
      <xdr:row>0</xdr:row>
      <xdr:rowOff>678656</xdr:rowOff>
    </xdr:to>
    <xdr:sp macro="" textlink="">
      <xdr:nvSpPr>
        <xdr:cNvPr id="3" name="Text Box 125">
          <a:extLst>
            <a:ext uri="{FF2B5EF4-FFF2-40B4-BE49-F238E27FC236}">
              <a16:creationId xmlns:a16="http://schemas.microsoft.com/office/drawing/2014/main" id="{EFE836D6-CF3C-4968-8F63-CA82E3A1A1E5}"/>
            </a:ext>
          </a:extLst>
        </xdr:cNvPr>
        <xdr:cNvSpPr txBox="1"/>
      </xdr:nvSpPr>
      <xdr:spPr bwMode="auto">
        <a:xfrm>
          <a:off x="142874" y="1"/>
          <a:ext cx="9582151" cy="678655"/>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140971</xdr:colOff>
      <xdr:row>0</xdr:row>
      <xdr:rowOff>800100</xdr:rowOff>
    </xdr:from>
    <xdr:to>
      <xdr:col>9</xdr:col>
      <xdr:colOff>670561</xdr:colOff>
      <xdr:row>3</xdr:row>
      <xdr:rowOff>223308</xdr:rowOff>
    </xdr:to>
    <xdr:sp macro="" textlink="">
      <xdr:nvSpPr>
        <xdr:cNvPr id="2" name="TextBox 1">
          <a:extLst>
            <a:ext uri="{FF2B5EF4-FFF2-40B4-BE49-F238E27FC236}">
              <a16:creationId xmlns:a16="http://schemas.microsoft.com/office/drawing/2014/main" id="{924E0F86-F9B2-4DE4-86AC-21042EC8D778}"/>
            </a:ext>
          </a:extLst>
        </xdr:cNvPr>
        <xdr:cNvSpPr txBox="1"/>
      </xdr:nvSpPr>
      <xdr:spPr>
        <a:xfrm>
          <a:off x="8782051" y="800100"/>
          <a:ext cx="2914650" cy="11377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Joyce Wachepa</a:t>
          </a:r>
        </a:p>
        <a:p>
          <a:r>
            <a:rPr lang="en-US" sz="1100" b="1" baseline="0"/>
            <a:t>Organization: GHSC-PSM</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76200</xdr:colOff>
      <xdr:row>0</xdr:row>
      <xdr:rowOff>1</xdr:rowOff>
    </xdr:from>
    <xdr:to>
      <xdr:col>4</xdr:col>
      <xdr:colOff>4000500</xdr:colOff>
      <xdr:row>0</xdr:row>
      <xdr:rowOff>571500</xdr:rowOff>
    </xdr:to>
    <xdr:sp macro="" textlink="">
      <xdr:nvSpPr>
        <xdr:cNvPr id="3" name="Text Box 125">
          <a:extLst>
            <a:ext uri="{FF2B5EF4-FFF2-40B4-BE49-F238E27FC236}">
              <a16:creationId xmlns:a16="http://schemas.microsoft.com/office/drawing/2014/main" id="{B95B0B46-DB74-4256-9962-40C9B7B7F464}"/>
            </a:ext>
          </a:extLst>
        </xdr:cNvPr>
        <xdr:cNvSpPr txBox="1"/>
      </xdr:nvSpPr>
      <xdr:spPr bwMode="auto">
        <a:xfrm>
          <a:off x="76200" y="1"/>
          <a:ext cx="5953125" cy="5714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172523</xdr:colOff>
      <xdr:row>0</xdr:row>
      <xdr:rowOff>795189</xdr:rowOff>
    </xdr:from>
    <xdr:to>
      <xdr:col>13</xdr:col>
      <xdr:colOff>1028700</xdr:colOff>
      <xdr:row>3</xdr:row>
      <xdr:rowOff>218397</xdr:rowOff>
    </xdr:to>
    <xdr:sp macro="" textlink="">
      <xdr:nvSpPr>
        <xdr:cNvPr id="2" name="TextBox 1">
          <a:extLst>
            <a:ext uri="{FF2B5EF4-FFF2-40B4-BE49-F238E27FC236}">
              <a16:creationId xmlns:a16="http://schemas.microsoft.com/office/drawing/2014/main" id="{015953FC-C13B-481D-BE14-8DB585E7F99D}"/>
            </a:ext>
          </a:extLst>
        </xdr:cNvPr>
        <xdr:cNvSpPr txBox="1"/>
      </xdr:nvSpPr>
      <xdr:spPr>
        <a:xfrm>
          <a:off x="12354998" y="795189"/>
          <a:ext cx="4628077"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Daouda Makan TOURE </a:t>
          </a:r>
          <a:endParaRPr lang="fr-FR">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Fonction : </a:t>
          </a:r>
          <a:r>
            <a:rPr lang="en-US" sz="1100" b="0" baseline="0">
              <a:solidFill>
                <a:schemeClr val="dk1"/>
              </a:solidFill>
              <a:effectLst/>
              <a:latin typeface="+mn-lt"/>
              <a:ea typeface="+mn-ea"/>
              <a:cs typeface="+mn-cs"/>
            </a:rPr>
            <a:t>Chef de Division  Assureance qualite et Economie du Medicament,</a:t>
          </a:r>
        </a:p>
        <a:p>
          <a:pPr eaLnBrk="1" fontAlgn="auto" latinLnBrk="0" hangingPunct="1"/>
          <a:r>
            <a:rPr lang="en-US" sz="1100" b="1" baseline="0">
              <a:solidFill>
                <a:schemeClr val="dk1"/>
              </a:solidFill>
              <a:effectLst/>
              <a:latin typeface="+mn-lt"/>
              <a:ea typeface="+mn-ea"/>
              <a:cs typeface="+mn-cs"/>
            </a:rPr>
            <a:t>Organisation : </a:t>
          </a:r>
          <a:r>
            <a:rPr lang="en-US" sz="1100" b="0" baseline="0">
              <a:solidFill>
                <a:schemeClr val="dk1"/>
              </a:solidFill>
              <a:effectLst/>
              <a:latin typeface="+mn-lt"/>
              <a:ea typeface="+mn-ea"/>
              <a:cs typeface="+mn-cs"/>
            </a:rPr>
            <a:t>Direction de la Pharmacie et du Médicament</a:t>
          </a:r>
          <a:endParaRPr lang="en-US">
            <a:effectLst/>
          </a:endParaRPr>
        </a:p>
        <a:p>
          <a:pPr eaLnBrk="1" fontAlgn="auto" latinLnBrk="0" hangingPunct="1"/>
          <a:r>
            <a:rPr lang="en-US" sz="1100" b="1" baseline="0">
              <a:solidFill>
                <a:schemeClr val="dk1"/>
              </a:solidFill>
              <a:effectLst/>
              <a:latin typeface="+mn-lt"/>
              <a:ea typeface="+mn-ea"/>
              <a:cs typeface="+mn-cs"/>
            </a:rPr>
            <a:t>Email : </a:t>
          </a:r>
          <a:r>
            <a:rPr lang="en-US" sz="1100" b="0" baseline="0">
              <a:solidFill>
                <a:schemeClr val="dk1"/>
              </a:solidFill>
              <a:effectLst/>
              <a:latin typeface="+mn-lt"/>
              <a:ea typeface="+mn-ea"/>
              <a:cs typeface="+mn-cs"/>
            </a:rPr>
            <a:t>touredaoudamakan@yahoo.fr</a:t>
          </a:r>
          <a:endParaRPr lang="en-US">
            <a:effectLst/>
          </a:endParaRPr>
        </a:p>
        <a:p>
          <a:r>
            <a:rPr lang="en-US" sz="1100" b="1" baseline="0">
              <a:solidFill>
                <a:schemeClr val="dk1"/>
              </a:solidFill>
              <a:effectLst/>
              <a:latin typeface="+mn-lt"/>
              <a:ea typeface="+mn-ea"/>
              <a:cs typeface="+mn-cs"/>
            </a:rPr>
            <a:t>Tél : </a:t>
          </a:r>
          <a:r>
            <a:rPr lang="en-US" sz="1100" b="0" baseline="0">
              <a:solidFill>
                <a:schemeClr val="dk1"/>
              </a:solidFill>
              <a:effectLst/>
              <a:latin typeface="+mn-lt"/>
              <a:ea typeface="+mn-ea"/>
              <a:cs typeface="+mn-cs"/>
            </a:rPr>
            <a:t>(00223) 76 01 24 45</a:t>
          </a:r>
          <a:endParaRPr lang="en-US">
            <a:effectLst/>
          </a:endParaRPr>
        </a:p>
        <a:p>
          <a:r>
            <a:rPr lang="en-US" sz="1100" b="1" baseline="0">
              <a:solidFill>
                <a:schemeClr val="dk1"/>
              </a:solidFill>
              <a:effectLst/>
              <a:latin typeface="+mn-lt"/>
              <a:ea typeface="+mn-ea"/>
              <a:cs typeface="+mn-cs"/>
            </a:rPr>
            <a:t>Date (jj/mm/aa) :30 Novembre 2017</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990600</xdr:colOff>
      <xdr:row>0</xdr:row>
      <xdr:rowOff>678656</xdr:rowOff>
    </xdr:to>
    <xdr:sp macro="" textlink="">
      <xdr:nvSpPr>
        <xdr:cNvPr id="3" name="Text Box 125">
          <a:extLst>
            <a:ext uri="{FF2B5EF4-FFF2-40B4-BE49-F238E27FC236}">
              <a16:creationId xmlns:a16="http://schemas.microsoft.com/office/drawing/2014/main" id="{075CE7A0-5916-4EA6-9AF8-5DBD35748473}"/>
            </a:ext>
          </a:extLst>
        </xdr:cNvPr>
        <xdr:cNvSpPr txBox="1"/>
      </xdr:nvSpPr>
      <xdr:spPr bwMode="auto">
        <a:xfrm>
          <a:off x="142875" y="1"/>
          <a:ext cx="9505950"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123825</xdr:colOff>
      <xdr:row>0</xdr:row>
      <xdr:rowOff>628650</xdr:rowOff>
    </xdr:from>
    <xdr:to>
      <xdr:col>10</xdr:col>
      <xdr:colOff>457200</xdr:colOff>
      <xdr:row>3</xdr:row>
      <xdr:rowOff>51858</xdr:rowOff>
    </xdr:to>
    <xdr:sp macro="" textlink="">
      <xdr:nvSpPr>
        <xdr:cNvPr id="2" name="TextBox 1">
          <a:extLst>
            <a:ext uri="{FF2B5EF4-FFF2-40B4-BE49-F238E27FC236}">
              <a16:creationId xmlns:a16="http://schemas.microsoft.com/office/drawing/2014/main" id="{75E53ECB-9106-44F9-BCB3-7DD672600C61}"/>
            </a:ext>
          </a:extLst>
        </xdr:cNvPr>
        <xdr:cNvSpPr txBox="1"/>
      </xdr:nvSpPr>
      <xdr:spPr>
        <a:xfrm>
          <a:off x="8924925" y="628650"/>
          <a:ext cx="3857625"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Emerson Ribeiro</a:t>
          </a:r>
        </a:p>
        <a:p>
          <a:r>
            <a:rPr lang="en-US" sz="1100" b="1" baseline="0"/>
            <a:t>Job title:  Family Planning Advisor</a:t>
          </a:r>
        </a:p>
        <a:p>
          <a:r>
            <a:rPr lang="en-US" sz="1100" b="1" baseline="0"/>
            <a:t>Organization: Chemonics</a:t>
          </a:r>
        </a:p>
        <a:p>
          <a:r>
            <a:rPr lang="en-US" sz="1100" b="1" baseline="0"/>
            <a:t>E-mail: eribeiro@ghsc-psm.org</a:t>
          </a:r>
        </a:p>
        <a:p>
          <a:r>
            <a:rPr lang="en-US" sz="1100" b="1" baseline="0"/>
            <a:t>Telephone: +258 84 32 60 660</a:t>
          </a:r>
        </a:p>
        <a:p>
          <a:r>
            <a:rPr lang="en-US" sz="1100" b="1" baseline="0"/>
            <a:t>Date (dd/mm/yy): 25/10/2018</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E07F3C51-5913-4A05-861C-173919BD39EA}"/>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116417</xdr:colOff>
      <xdr:row>0</xdr:row>
      <xdr:rowOff>719667</xdr:rowOff>
    </xdr:from>
    <xdr:to>
      <xdr:col>10</xdr:col>
      <xdr:colOff>660400</xdr:colOff>
      <xdr:row>3</xdr:row>
      <xdr:rowOff>142875</xdr:rowOff>
    </xdr:to>
    <xdr:sp macro="" textlink="">
      <xdr:nvSpPr>
        <xdr:cNvPr id="2" name="TextBox 1">
          <a:extLst>
            <a:ext uri="{FF2B5EF4-FFF2-40B4-BE49-F238E27FC236}">
              <a16:creationId xmlns:a16="http://schemas.microsoft.com/office/drawing/2014/main" id="{9824D895-3714-4DF6-8F7A-94398D0BD47B}"/>
            </a:ext>
          </a:extLst>
        </xdr:cNvPr>
        <xdr:cNvSpPr txBox="1"/>
      </xdr:nvSpPr>
      <xdr:spPr>
        <a:xfrm>
          <a:off x="8760884" y="719667"/>
          <a:ext cx="4176183" cy="11250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Shyam Lama </a:t>
          </a:r>
        </a:p>
        <a:p>
          <a:r>
            <a:rPr lang="en-US" sz="1100" b="1" baseline="0"/>
            <a:t>Job title: Country Director</a:t>
          </a:r>
        </a:p>
        <a:p>
          <a:r>
            <a:rPr lang="en-US" sz="1100" b="1" baseline="0"/>
            <a:t>Organization: GHSC-PSM Nepal</a:t>
          </a:r>
        </a:p>
        <a:p>
          <a:r>
            <a:rPr lang="en-US" sz="1100" b="1" baseline="0"/>
            <a:t>E-mail: slama@ghsc-psm.org</a:t>
          </a:r>
        </a:p>
        <a:p>
          <a:r>
            <a:rPr lang="en-US" sz="1100" b="1" baseline="0"/>
            <a:t>Telephone: +97714421645</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3ADE4B75-D9DA-4DD1-9EC4-0FB22F478B1C}"/>
            </a:ext>
          </a:extLst>
        </xdr:cNvPr>
        <xdr:cNvSpPr txBox="1"/>
      </xdr:nvSpPr>
      <xdr:spPr bwMode="auto">
        <a:xfrm>
          <a:off x="144780" y="1"/>
          <a:ext cx="6067425" cy="7772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102039</xdr:colOff>
      <xdr:row>0</xdr:row>
      <xdr:rowOff>765810</xdr:rowOff>
    </xdr:from>
    <xdr:to>
      <xdr:col>14</xdr:col>
      <xdr:colOff>369570</xdr:colOff>
      <xdr:row>3</xdr:row>
      <xdr:rowOff>155532</xdr:rowOff>
    </xdr:to>
    <xdr:sp macro="" textlink="">
      <xdr:nvSpPr>
        <xdr:cNvPr id="2" name="TextBox 1">
          <a:extLst>
            <a:ext uri="{FF2B5EF4-FFF2-40B4-BE49-F238E27FC236}">
              <a16:creationId xmlns:a16="http://schemas.microsoft.com/office/drawing/2014/main" id="{0B20A928-5220-48FF-B507-37D34C40C74C}"/>
            </a:ext>
          </a:extLst>
        </xdr:cNvPr>
        <xdr:cNvSpPr txBox="1"/>
      </xdr:nvSpPr>
      <xdr:spPr>
        <a:xfrm>
          <a:off x="13713264" y="765810"/>
          <a:ext cx="4258506" cy="116137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Hassane Atamo</a:t>
          </a:r>
          <a:endParaRPr lang="fr-FR">
            <a:effectLst/>
          </a:endParaRPr>
        </a:p>
        <a:p>
          <a:r>
            <a:rPr lang="en-US" sz="1100" b="1" baseline="0">
              <a:solidFill>
                <a:schemeClr val="dk1"/>
              </a:solidFill>
              <a:effectLst/>
              <a:latin typeface="+mn-lt"/>
              <a:ea typeface="+mn-ea"/>
              <a:cs typeface="+mn-cs"/>
            </a:rPr>
            <a:t>Fonction : Chef de Divison Planification Familiale</a:t>
          </a:r>
          <a:endParaRPr lang="fr-FR">
            <a:effectLst/>
          </a:endParaRPr>
        </a:p>
        <a:p>
          <a:r>
            <a:rPr lang="en-US" sz="1100" b="1" baseline="0">
              <a:solidFill>
                <a:schemeClr val="dk1"/>
              </a:solidFill>
              <a:effectLst/>
              <a:latin typeface="+mn-lt"/>
              <a:ea typeface="+mn-ea"/>
              <a:cs typeface="+mn-cs"/>
            </a:rPr>
            <a:t>Organisation : Ministère de la Santé</a:t>
          </a:r>
          <a:endParaRPr lang="fr-FR">
            <a:effectLst/>
          </a:endParaRPr>
        </a:p>
        <a:p>
          <a:r>
            <a:rPr lang="en-US" sz="1100" b="1" baseline="0">
              <a:solidFill>
                <a:schemeClr val="dk1"/>
              </a:solidFill>
              <a:effectLst/>
              <a:latin typeface="+mn-lt"/>
              <a:ea typeface="+mn-ea"/>
              <a:cs typeface="+mn-cs"/>
            </a:rPr>
            <a:t>Email : atamoh41@gmail.com</a:t>
          </a:r>
          <a:endParaRPr lang="fr-FR">
            <a:effectLst/>
          </a:endParaRPr>
        </a:p>
        <a:p>
          <a:r>
            <a:rPr lang="en-US" sz="1100" b="1" baseline="0">
              <a:solidFill>
                <a:schemeClr val="dk1"/>
              </a:solidFill>
              <a:effectLst/>
              <a:latin typeface="+mn-lt"/>
              <a:ea typeface="+mn-ea"/>
              <a:cs typeface="+mn-cs"/>
            </a:rPr>
            <a:t>Tél : 22790331266</a:t>
          </a:r>
          <a:endParaRPr lang="fr-FR">
            <a:effectLst/>
          </a:endParaRPr>
        </a:p>
        <a:p>
          <a:r>
            <a:rPr lang="en-US" sz="1100" b="1" baseline="0">
              <a:solidFill>
                <a:schemeClr val="dk1"/>
              </a:solidFill>
              <a:effectLst/>
              <a:latin typeface="+mn-lt"/>
              <a:ea typeface="+mn-ea"/>
              <a:cs typeface="+mn-cs"/>
            </a:rPr>
            <a:t>Date (jj/mm/aa) :23/10/2017</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8</xdr:col>
      <xdr:colOff>209550</xdr:colOff>
      <xdr:row>0</xdr:row>
      <xdr:rowOff>678656</xdr:rowOff>
    </xdr:to>
    <xdr:sp macro="" textlink="">
      <xdr:nvSpPr>
        <xdr:cNvPr id="3" name="Text Box 125">
          <a:extLst>
            <a:ext uri="{FF2B5EF4-FFF2-40B4-BE49-F238E27FC236}">
              <a16:creationId xmlns:a16="http://schemas.microsoft.com/office/drawing/2014/main" id="{44E3CEE0-29EA-49F0-9B2C-56DB4347AADD}"/>
            </a:ext>
          </a:extLst>
        </xdr:cNvPr>
        <xdr:cNvSpPr txBox="1"/>
      </xdr:nvSpPr>
      <xdr:spPr bwMode="auto">
        <a:xfrm>
          <a:off x="142875" y="1"/>
          <a:ext cx="9944100"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en-US" sz="20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736669D6-B734-4EBB-8AF2-E24CF6FB3FD8}"/>
            </a:ext>
          </a:extLst>
        </xdr:cNvPr>
        <xdr:cNvSpPr txBox="1"/>
      </xdr:nvSpPr>
      <xdr:spPr>
        <a:xfrm>
          <a:off x="8393430" y="609600"/>
          <a:ext cx="8922597" cy="11834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1B17AF45-EA6B-477E-81AA-BE41C4026461}"/>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4141259</xdr:colOff>
      <xdr:row>0</xdr:row>
      <xdr:rowOff>777240</xdr:rowOff>
    </xdr:to>
    <xdr:sp macro="" textlink="">
      <xdr:nvSpPr>
        <xdr:cNvPr id="2" name="Text Box 125">
          <a:extLst>
            <a:ext uri="{FF2B5EF4-FFF2-40B4-BE49-F238E27FC236}">
              <a16:creationId xmlns:a16="http://schemas.microsoft.com/office/drawing/2014/main" id="{21F69992-7DA1-4A88-A950-D6CCEAB0688D}"/>
            </a:ext>
          </a:extLst>
        </xdr:cNvPr>
        <xdr:cNvSpPr txBox="1"/>
      </xdr:nvSpPr>
      <xdr:spPr bwMode="auto">
        <a:xfrm>
          <a:off x="144780" y="0"/>
          <a:ext cx="6069119" cy="7772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23283</xdr:colOff>
      <xdr:row>0</xdr:row>
      <xdr:rowOff>812801</xdr:rowOff>
    </xdr:from>
    <xdr:to>
      <xdr:col>10</xdr:col>
      <xdr:colOff>1176866</xdr:colOff>
      <xdr:row>3</xdr:row>
      <xdr:rowOff>236009</xdr:rowOff>
    </xdr:to>
    <xdr:sp macro="" textlink="">
      <xdr:nvSpPr>
        <xdr:cNvPr id="2" name="TextBox 1">
          <a:extLst>
            <a:ext uri="{FF2B5EF4-FFF2-40B4-BE49-F238E27FC236}">
              <a16:creationId xmlns:a16="http://schemas.microsoft.com/office/drawing/2014/main" id="{6C917FC0-7E0D-4500-B453-6E60488DC9BB}"/>
            </a:ext>
          </a:extLst>
        </xdr:cNvPr>
        <xdr:cNvSpPr txBox="1"/>
      </xdr:nvSpPr>
      <xdr:spPr>
        <a:xfrm>
          <a:off x="9082616" y="812801"/>
          <a:ext cx="3812117" cy="11842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52916</xdr:colOff>
      <xdr:row>0</xdr:row>
      <xdr:rowOff>1</xdr:rowOff>
    </xdr:from>
    <xdr:to>
      <xdr:col>5</xdr:col>
      <xdr:colOff>808566</xdr:colOff>
      <xdr:row>1</xdr:row>
      <xdr:rowOff>1</xdr:rowOff>
    </xdr:to>
    <xdr:sp macro="" textlink="">
      <xdr:nvSpPr>
        <xdr:cNvPr id="3" name="Text Box 125">
          <a:extLst>
            <a:ext uri="{FF2B5EF4-FFF2-40B4-BE49-F238E27FC236}">
              <a16:creationId xmlns:a16="http://schemas.microsoft.com/office/drawing/2014/main" id="{9E05A687-4E14-45F3-A3C9-6396133CE7A2}"/>
            </a:ext>
          </a:extLst>
        </xdr:cNvPr>
        <xdr:cNvSpPr txBox="1"/>
      </xdr:nvSpPr>
      <xdr:spPr bwMode="auto">
        <a:xfrm>
          <a:off x="195791" y="1"/>
          <a:ext cx="6261100"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80011</xdr:colOff>
      <xdr:row>0</xdr:row>
      <xdr:rowOff>906780</xdr:rowOff>
    </xdr:from>
    <xdr:to>
      <xdr:col>10</xdr:col>
      <xdr:colOff>274321</xdr:colOff>
      <xdr:row>3</xdr:row>
      <xdr:rowOff>253788</xdr:rowOff>
    </xdr:to>
    <xdr:sp macro="" textlink="">
      <xdr:nvSpPr>
        <xdr:cNvPr id="2" name="TextBox 1">
          <a:extLst>
            <a:ext uri="{FF2B5EF4-FFF2-40B4-BE49-F238E27FC236}">
              <a16:creationId xmlns:a16="http://schemas.microsoft.com/office/drawing/2014/main" id="{BBC73D2F-9E6E-4ADB-B75B-F28113FDA85B}"/>
            </a:ext>
          </a:extLst>
        </xdr:cNvPr>
        <xdr:cNvSpPr txBox="1"/>
      </xdr:nvSpPr>
      <xdr:spPr>
        <a:xfrm>
          <a:off x="8471536" y="906780"/>
          <a:ext cx="3718560"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Helen J. Hipolito</a:t>
          </a:r>
        </a:p>
        <a:p>
          <a:r>
            <a:rPr lang="en-US" sz="1100" b="1" baseline="0"/>
            <a:t>Job title: Project Development Specialist</a:t>
          </a:r>
        </a:p>
        <a:p>
          <a:r>
            <a:rPr lang="en-US" sz="1100" b="1" baseline="0"/>
            <a:t>Organization:  US Agency for International Development</a:t>
          </a:r>
        </a:p>
        <a:p>
          <a:r>
            <a:rPr lang="en-US" sz="1100" b="1" baseline="0"/>
            <a:t>E-mail: hhipolito@usaid.gov</a:t>
          </a:r>
        </a:p>
        <a:p>
          <a:r>
            <a:rPr lang="en-US" sz="1100" b="1" baseline="0"/>
            <a:t>Telephone: +632-3014872</a:t>
          </a:r>
        </a:p>
        <a:p>
          <a:r>
            <a:rPr lang="en-US" sz="1100" b="1" baseline="0"/>
            <a:t>Date (dd/mm/yy):  22/11/17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76200</xdr:colOff>
      <xdr:row>0</xdr:row>
      <xdr:rowOff>1</xdr:rowOff>
    </xdr:from>
    <xdr:to>
      <xdr:col>4</xdr:col>
      <xdr:colOff>3981450</xdr:colOff>
      <xdr:row>0</xdr:row>
      <xdr:rowOff>708660</xdr:rowOff>
    </xdr:to>
    <xdr:sp macro="" textlink="">
      <xdr:nvSpPr>
        <xdr:cNvPr id="3" name="Text Box 125">
          <a:extLst>
            <a:ext uri="{FF2B5EF4-FFF2-40B4-BE49-F238E27FC236}">
              <a16:creationId xmlns:a16="http://schemas.microsoft.com/office/drawing/2014/main" id="{59F6267F-DCC2-446F-BB9D-DA9136C98C08}"/>
            </a:ext>
          </a:extLst>
        </xdr:cNvPr>
        <xdr:cNvSpPr txBox="1"/>
      </xdr:nvSpPr>
      <xdr:spPr bwMode="auto">
        <a:xfrm>
          <a:off x="76200" y="1"/>
          <a:ext cx="5934075" cy="708659"/>
        </a:xfrm>
        <a:prstGeom prst="rect">
          <a:avLst/>
        </a:prstGeom>
        <a:solidFill>
          <a:schemeClr val="bg1"/>
        </a:solidFill>
        <a:ln w="6350">
          <a:noFill/>
        </a:ln>
        <a:extLst>
          <a:ext uri="{C572A759-6A51-4108-AA02-DFA0A04FC94B}">
            <ma14:wrappingTextBoxFlag xmlns:ma14="http://schemas.microsoft.com/office/mac/drawingml/2011/main" xmln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76201</xdr:colOff>
      <xdr:row>0</xdr:row>
      <xdr:rowOff>771525</xdr:rowOff>
    </xdr:from>
    <xdr:to>
      <xdr:col>10</xdr:col>
      <xdr:colOff>457201</xdr:colOff>
      <xdr:row>3</xdr:row>
      <xdr:rowOff>194733</xdr:rowOff>
    </xdr:to>
    <xdr:sp macro="" textlink="">
      <xdr:nvSpPr>
        <xdr:cNvPr id="2" name="TextBox 1">
          <a:extLst>
            <a:ext uri="{FF2B5EF4-FFF2-40B4-BE49-F238E27FC236}">
              <a16:creationId xmlns:a16="http://schemas.microsoft.com/office/drawing/2014/main" id="{74FBAABE-86ED-42B8-BD11-C816E487D235}"/>
            </a:ext>
          </a:extLst>
        </xdr:cNvPr>
        <xdr:cNvSpPr txBox="1"/>
      </xdr:nvSpPr>
      <xdr:spPr>
        <a:xfrm>
          <a:off x="8715376" y="771525"/>
          <a:ext cx="40005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Alsen Ndaruhutse</a:t>
          </a:r>
        </a:p>
        <a:p>
          <a:r>
            <a:rPr lang="en-US" sz="1100" b="1" baseline="0"/>
            <a:t>Job title:  M&amp;E</a:t>
          </a:r>
        </a:p>
        <a:p>
          <a:r>
            <a:rPr lang="en-US" sz="1100" b="1" baseline="0"/>
            <a:t>Organization: PSMRwanda</a:t>
          </a:r>
        </a:p>
        <a:p>
          <a:r>
            <a:rPr lang="en-US" sz="1100" b="1" baseline="0"/>
            <a:t>E-mail: andaruhutse@ghsc-psm.org</a:t>
          </a:r>
        </a:p>
        <a:p>
          <a:r>
            <a:rPr lang="en-US" sz="1100" b="1" baseline="0"/>
            <a:t>Telephone: +250787442596</a:t>
          </a:r>
        </a:p>
        <a:p>
          <a:r>
            <a:rPr lang="en-US" sz="1100" b="1" baseline="0"/>
            <a:t>Date (dd/mm/yy): 15/11/2017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6D8787D1-E6B6-4F0A-A402-0A8263C0D633}"/>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58223</xdr:colOff>
      <xdr:row>0</xdr:row>
      <xdr:rowOff>769620</xdr:rowOff>
    </xdr:from>
    <xdr:to>
      <xdr:col>13</xdr:col>
      <xdr:colOff>1085850</xdr:colOff>
      <xdr:row>3</xdr:row>
      <xdr:rowOff>136482</xdr:rowOff>
    </xdr:to>
    <xdr:sp macro="" textlink="">
      <xdr:nvSpPr>
        <xdr:cNvPr id="2" name="TextBox 1">
          <a:extLst>
            <a:ext uri="{FF2B5EF4-FFF2-40B4-BE49-F238E27FC236}">
              <a16:creationId xmlns:a16="http://schemas.microsoft.com/office/drawing/2014/main" id="{22922012-C1F4-4CDE-855A-41455DF65CEB}"/>
            </a:ext>
          </a:extLst>
        </xdr:cNvPr>
        <xdr:cNvSpPr txBox="1"/>
      </xdr:nvSpPr>
      <xdr:spPr>
        <a:xfrm>
          <a:off x="12878873" y="769620"/>
          <a:ext cx="3370777" cy="113851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a:t>
          </a:r>
          <a:endParaRPr lang="fr-FR">
            <a:effectLst/>
          </a:endParaRPr>
        </a:p>
        <a:p>
          <a:r>
            <a:rPr lang="en-US" sz="1100" b="1" baseline="0">
              <a:solidFill>
                <a:schemeClr val="dk1"/>
              </a:solidFill>
              <a:effectLst/>
              <a:latin typeface="+mn-lt"/>
              <a:ea typeface="+mn-ea"/>
              <a:cs typeface="+mn-cs"/>
            </a:rPr>
            <a:t>Fonction : </a:t>
          </a:r>
          <a:endParaRPr lang="fr-FR">
            <a:effectLst/>
          </a:endParaRPr>
        </a:p>
        <a:p>
          <a:r>
            <a:rPr lang="en-US" sz="1100" b="1" baseline="0">
              <a:solidFill>
                <a:schemeClr val="dk1"/>
              </a:solidFill>
              <a:effectLst/>
              <a:latin typeface="+mn-lt"/>
              <a:ea typeface="+mn-ea"/>
              <a:cs typeface="+mn-cs"/>
            </a:rPr>
            <a:t>Organisation : </a:t>
          </a:r>
          <a:endParaRPr lang="fr-FR">
            <a:effectLst/>
          </a:endParaRPr>
        </a:p>
        <a:p>
          <a:r>
            <a:rPr lang="en-US" sz="1100" b="1" baseline="0">
              <a:solidFill>
                <a:schemeClr val="dk1"/>
              </a:solidFill>
              <a:effectLst/>
              <a:latin typeface="+mn-lt"/>
              <a:ea typeface="+mn-ea"/>
              <a:cs typeface="+mn-cs"/>
            </a:rPr>
            <a:t>Email : </a:t>
          </a:r>
          <a:endParaRPr lang="fr-FR">
            <a:effectLst/>
          </a:endParaRPr>
        </a:p>
        <a:p>
          <a:r>
            <a:rPr lang="en-US" sz="1100" b="1" baseline="0">
              <a:solidFill>
                <a:schemeClr val="dk1"/>
              </a:solidFill>
              <a:effectLst/>
              <a:latin typeface="+mn-lt"/>
              <a:ea typeface="+mn-ea"/>
              <a:cs typeface="+mn-cs"/>
            </a:rPr>
            <a:t>Tél : </a:t>
          </a:r>
          <a:endParaRPr lang="fr-FR">
            <a:effectLst/>
          </a:endParaRPr>
        </a:p>
        <a:p>
          <a:r>
            <a:rPr lang="en-US" sz="1100" b="1" baseline="0">
              <a:solidFill>
                <a:schemeClr val="dk1"/>
              </a:solidFill>
              <a:effectLst/>
              <a:latin typeface="+mn-lt"/>
              <a:ea typeface="+mn-ea"/>
              <a:cs typeface="+mn-cs"/>
            </a:rPr>
            <a:t>Date (jj/mm/aa) :</a:t>
          </a:r>
          <a:endParaRPr lang="fr-FR">
            <a:effectLst/>
          </a:endParaRPr>
        </a:p>
        <a:p>
          <a:endParaRPr lang="en-US" sz="1100" b="1" baseline="0"/>
        </a:p>
        <a:p>
          <a:endParaRPr lang="en-US" sz="1100" b="1" baseline="0"/>
        </a:p>
        <a:p>
          <a:r>
            <a:rPr lang="en-US" sz="1100" b="1" baseline="0"/>
            <a:t>cut</a:t>
          </a:r>
        </a:p>
      </xdr:txBody>
    </xdr:sp>
    <xdr:clientData/>
  </xdr:twoCellAnchor>
  <xdr:twoCellAnchor>
    <xdr:from>
      <xdr:col>0</xdr:col>
      <xdr:colOff>104775</xdr:colOff>
      <xdr:row>0</xdr:row>
      <xdr:rowOff>0</xdr:rowOff>
    </xdr:from>
    <xdr:to>
      <xdr:col>8</xdr:col>
      <xdr:colOff>885825</xdr:colOff>
      <xdr:row>0</xdr:row>
      <xdr:rowOff>678655</xdr:rowOff>
    </xdr:to>
    <xdr:sp macro="" textlink="">
      <xdr:nvSpPr>
        <xdr:cNvPr id="3" name="Text Box 125">
          <a:extLst>
            <a:ext uri="{FF2B5EF4-FFF2-40B4-BE49-F238E27FC236}">
              <a16:creationId xmlns:a16="http://schemas.microsoft.com/office/drawing/2014/main" id="{9257BDCE-BA58-411C-9512-0B9FE7390A01}"/>
            </a:ext>
          </a:extLst>
        </xdr:cNvPr>
        <xdr:cNvSpPr txBox="1"/>
      </xdr:nvSpPr>
      <xdr:spPr bwMode="auto">
        <a:xfrm>
          <a:off x="104775" y="0"/>
          <a:ext cx="9915525"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en-US" sz="20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98848</xdr:colOff>
      <xdr:row>0</xdr:row>
      <xdr:rowOff>437303</xdr:rowOff>
    </xdr:from>
    <xdr:to>
      <xdr:col>10</xdr:col>
      <xdr:colOff>173566</xdr:colOff>
      <xdr:row>2</xdr:row>
      <xdr:rowOff>106890</xdr:rowOff>
    </xdr:to>
    <xdr:sp macro="" textlink="">
      <xdr:nvSpPr>
        <xdr:cNvPr id="2" name="TextBox 1">
          <a:extLst>
            <a:ext uri="{FF2B5EF4-FFF2-40B4-BE49-F238E27FC236}">
              <a16:creationId xmlns:a16="http://schemas.microsoft.com/office/drawing/2014/main" id="{366E0D01-C7AB-4AF6-9234-D91B2271F286}"/>
            </a:ext>
          </a:extLst>
        </xdr:cNvPr>
        <xdr:cNvSpPr txBox="1"/>
      </xdr:nvSpPr>
      <xdr:spPr>
        <a:xfrm>
          <a:off x="8681931" y="437303"/>
          <a:ext cx="3440218" cy="1246504"/>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Lulu Msangi</a:t>
          </a:r>
        </a:p>
        <a:p>
          <a:r>
            <a:rPr lang="en-US" sz="1100" b="1" baseline="0"/>
            <a:t>Job title:  Supply Chain Management Specialist</a:t>
          </a:r>
        </a:p>
        <a:p>
          <a:r>
            <a:rPr lang="en-US" sz="1100" b="1" baseline="0"/>
            <a:t>Organization:  USAID</a:t>
          </a:r>
        </a:p>
        <a:p>
          <a:r>
            <a:rPr lang="en-US" sz="1100" b="1" baseline="0"/>
            <a:t>E-mail:  lmsangi@usaid.gov</a:t>
          </a:r>
        </a:p>
        <a:p>
          <a:r>
            <a:rPr lang="en-US" sz="1100" b="1" baseline="0"/>
            <a:t>Telephone:  255 715613700</a:t>
          </a:r>
        </a:p>
        <a:p>
          <a:r>
            <a:rPr lang="en-US" sz="1100" b="1" baseline="0"/>
            <a:t>Date (dd/mm/yy):  15/12/2018</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7C72882A-707C-4771-95C4-5EBDE316F9CB}"/>
            </a:ext>
          </a:extLst>
        </xdr:cNvPr>
        <xdr:cNvSpPr txBox="1"/>
      </xdr:nvSpPr>
      <xdr:spPr bwMode="auto">
        <a:xfrm>
          <a:off x="281940" y="1"/>
          <a:ext cx="6303645" cy="19812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67748</xdr:colOff>
      <xdr:row>0</xdr:row>
      <xdr:rowOff>781854</xdr:rowOff>
    </xdr:from>
    <xdr:to>
      <xdr:col>13</xdr:col>
      <xdr:colOff>1438275</xdr:colOff>
      <xdr:row>3</xdr:row>
      <xdr:rowOff>205062</xdr:rowOff>
    </xdr:to>
    <xdr:sp macro="" textlink="">
      <xdr:nvSpPr>
        <xdr:cNvPr id="2" name="TextBox 1">
          <a:extLst>
            <a:ext uri="{FF2B5EF4-FFF2-40B4-BE49-F238E27FC236}">
              <a16:creationId xmlns:a16="http://schemas.microsoft.com/office/drawing/2014/main" id="{46F66F30-DD6A-4095-9F65-74640CF66ED4}"/>
            </a:ext>
          </a:extLst>
        </xdr:cNvPr>
        <xdr:cNvSpPr txBox="1"/>
      </xdr:nvSpPr>
      <xdr:spPr>
        <a:xfrm>
          <a:off x="12602648" y="781854"/>
          <a:ext cx="5237677"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accent1"/>
              </a:solidFill>
              <a:effectLst/>
              <a:latin typeface="+mn-lt"/>
              <a:ea typeface="+mn-ea"/>
              <a:cs typeface="+mn-cs"/>
            </a:rPr>
            <a:t>: IDRISSOU Daoudou </a:t>
          </a:r>
          <a:endParaRPr lang="fr-FR">
            <a:solidFill>
              <a:schemeClr val="accent1"/>
            </a:solidFill>
            <a:effectLst/>
          </a:endParaRPr>
        </a:p>
        <a:p>
          <a:r>
            <a:rPr lang="en-US" sz="1100" b="1" baseline="0">
              <a:solidFill>
                <a:schemeClr val="dk1"/>
              </a:solidFill>
              <a:effectLst/>
              <a:latin typeface="+mn-lt"/>
              <a:ea typeface="+mn-ea"/>
              <a:cs typeface="+mn-cs"/>
            </a:rPr>
            <a:t>Fonction : </a:t>
          </a:r>
          <a:r>
            <a:rPr lang="en-US" sz="1100" b="1" baseline="0">
              <a:solidFill>
                <a:schemeClr val="accent1"/>
              </a:solidFill>
              <a:effectLst/>
              <a:latin typeface="+mn-lt"/>
              <a:ea typeface="+mn-ea"/>
              <a:cs typeface="+mn-cs"/>
            </a:rPr>
            <a:t>Chargé de suivi-évaluation et de la logistique </a:t>
          </a:r>
          <a:endParaRPr lang="fr-FR">
            <a:solidFill>
              <a:schemeClr val="accent1"/>
            </a:solidFill>
            <a:effectLst/>
          </a:endParaRPr>
        </a:p>
        <a:p>
          <a:r>
            <a:rPr lang="en-US" sz="1100" b="1" baseline="0">
              <a:solidFill>
                <a:schemeClr val="dk1"/>
              </a:solidFill>
              <a:effectLst/>
              <a:latin typeface="+mn-lt"/>
              <a:ea typeface="+mn-ea"/>
              <a:cs typeface="+mn-cs"/>
            </a:rPr>
            <a:t>Organisation : </a:t>
          </a:r>
          <a:r>
            <a:rPr lang="en-US" sz="1100" b="1" baseline="0">
              <a:solidFill>
                <a:schemeClr val="accent1"/>
              </a:solidFill>
              <a:effectLst/>
              <a:latin typeface="+mn-lt"/>
              <a:ea typeface="+mn-ea"/>
              <a:cs typeface="+mn-cs"/>
            </a:rPr>
            <a:t>Division de la santé Maternelle, Infantile et de la Planification Familiale</a:t>
          </a:r>
          <a:endParaRPr lang="fr-FR">
            <a:solidFill>
              <a:schemeClr val="accent1"/>
            </a:solidFill>
            <a:effectLst/>
          </a:endParaRPr>
        </a:p>
        <a:p>
          <a:r>
            <a:rPr lang="en-US" sz="1100" b="1" baseline="0">
              <a:solidFill>
                <a:schemeClr val="dk1"/>
              </a:solidFill>
              <a:effectLst/>
              <a:latin typeface="+mn-lt"/>
              <a:ea typeface="+mn-ea"/>
              <a:cs typeface="+mn-cs"/>
            </a:rPr>
            <a:t>Email : </a:t>
          </a:r>
          <a:r>
            <a:rPr lang="en-US" sz="1100" b="1" baseline="0">
              <a:solidFill>
                <a:schemeClr val="accent1"/>
              </a:solidFill>
              <a:effectLst/>
              <a:latin typeface="+mn-lt"/>
              <a:ea typeface="+mn-ea"/>
              <a:cs typeface="+mn-cs"/>
            </a:rPr>
            <a:t>daou306@yahoo.fr</a:t>
          </a:r>
          <a:endParaRPr lang="fr-FR">
            <a:solidFill>
              <a:schemeClr val="accent1"/>
            </a:solidFill>
            <a:effectLst/>
          </a:endParaRPr>
        </a:p>
        <a:p>
          <a:r>
            <a:rPr lang="en-US" sz="1100" b="1" baseline="0">
              <a:solidFill>
                <a:schemeClr val="dk1"/>
              </a:solidFill>
              <a:effectLst/>
              <a:latin typeface="+mn-lt"/>
              <a:ea typeface="+mn-ea"/>
              <a:cs typeface="+mn-cs"/>
            </a:rPr>
            <a:t>Tél : </a:t>
          </a:r>
          <a:r>
            <a:rPr lang="en-US" sz="1100" b="1" baseline="0">
              <a:solidFill>
                <a:schemeClr val="accent1"/>
              </a:solidFill>
              <a:effectLst/>
              <a:latin typeface="+mn-lt"/>
              <a:ea typeface="+mn-ea"/>
              <a:cs typeface="+mn-cs"/>
            </a:rPr>
            <a:t>0022890005943</a:t>
          </a:r>
          <a:endParaRPr lang="fr-FR">
            <a:solidFill>
              <a:schemeClr val="accent1"/>
            </a:solidFill>
            <a:effectLst/>
          </a:endParaRPr>
        </a:p>
        <a:p>
          <a:r>
            <a:rPr lang="en-US" sz="1100" b="1" baseline="0">
              <a:solidFill>
                <a:schemeClr val="dk1"/>
              </a:solidFill>
              <a:effectLst/>
              <a:latin typeface="+mn-lt"/>
              <a:ea typeface="+mn-ea"/>
              <a:cs typeface="+mn-cs"/>
            </a:rPr>
            <a:t>Date (jj/mm/aa) :</a:t>
          </a:r>
          <a:endParaRPr lang="fr-FR">
            <a:effectLst/>
          </a:endParaRPr>
        </a:p>
        <a:p>
          <a:endParaRPr lang="en-US" sz="1100" b="1" baseline="0"/>
        </a:p>
        <a:p>
          <a:endParaRPr lang="en-US" sz="1100" b="1" baseline="0"/>
        </a:p>
        <a:p>
          <a:r>
            <a:rPr lang="en-US" sz="1100" b="1" baseline="0"/>
            <a:t>cut</a:t>
          </a:r>
        </a:p>
      </xdr:txBody>
    </xdr:sp>
    <xdr:clientData/>
  </xdr:twoCellAnchor>
  <xdr:twoCellAnchor>
    <xdr:from>
      <xdr:col>1</xdr:col>
      <xdr:colOff>1</xdr:colOff>
      <xdr:row>0</xdr:row>
      <xdr:rowOff>1</xdr:rowOff>
    </xdr:from>
    <xdr:to>
      <xdr:col>7</xdr:col>
      <xdr:colOff>704851</xdr:colOff>
      <xdr:row>0</xdr:row>
      <xdr:rowOff>678656</xdr:rowOff>
    </xdr:to>
    <xdr:sp macro="" textlink="">
      <xdr:nvSpPr>
        <xdr:cNvPr id="3" name="Text Box 125">
          <a:extLst>
            <a:ext uri="{FF2B5EF4-FFF2-40B4-BE49-F238E27FC236}">
              <a16:creationId xmlns:a16="http://schemas.microsoft.com/office/drawing/2014/main" id="{446AE439-6248-4964-ABAB-2BAC2A62169F}"/>
            </a:ext>
          </a:extLst>
        </xdr:cNvPr>
        <xdr:cNvSpPr txBox="1"/>
      </xdr:nvSpPr>
      <xdr:spPr bwMode="auto">
        <a:xfrm>
          <a:off x="142876" y="1"/>
          <a:ext cx="9220200" cy="678655"/>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4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104775</xdr:colOff>
      <xdr:row>0</xdr:row>
      <xdr:rowOff>752475</xdr:rowOff>
    </xdr:from>
    <xdr:to>
      <xdr:col>12</xdr:col>
      <xdr:colOff>428625</xdr:colOff>
      <xdr:row>3</xdr:row>
      <xdr:rowOff>175683</xdr:rowOff>
    </xdr:to>
    <xdr:sp macro="" textlink="">
      <xdr:nvSpPr>
        <xdr:cNvPr id="2" name="TextBox 1">
          <a:extLst>
            <a:ext uri="{FF2B5EF4-FFF2-40B4-BE49-F238E27FC236}">
              <a16:creationId xmlns:a16="http://schemas.microsoft.com/office/drawing/2014/main" id="{64D6FAF1-EA4B-45DE-B135-8F7EE9D4564F}"/>
            </a:ext>
          </a:extLst>
        </xdr:cNvPr>
        <xdr:cNvSpPr txBox="1"/>
      </xdr:nvSpPr>
      <xdr:spPr>
        <a:xfrm>
          <a:off x="8858250" y="752475"/>
          <a:ext cx="50673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Khalid Mohammed</a:t>
          </a:r>
        </a:p>
        <a:p>
          <a:r>
            <a:rPr lang="en-US" sz="1100" b="1" baseline="0"/>
            <a:t>Job title: Country Director</a:t>
          </a:r>
        </a:p>
        <a:p>
          <a:r>
            <a:rPr lang="en-US" sz="1100" b="1" baseline="0"/>
            <a:t>Organization: Global Health Supply Chain-Procurement and Supply Management</a:t>
          </a:r>
        </a:p>
        <a:p>
          <a:r>
            <a:rPr lang="en-US" sz="1100" b="1" baseline="0"/>
            <a:t>E-mail: kmohammed@ghsc-psm.org</a:t>
          </a:r>
        </a:p>
        <a:p>
          <a:r>
            <a:rPr lang="en-US" sz="1100" b="1" baseline="0"/>
            <a:t>Telephone: +256 781175271</a:t>
          </a:r>
        </a:p>
        <a:p>
          <a:r>
            <a:rPr lang="en-US" sz="1100" b="1" baseline="0"/>
            <a:t>Date (dd/mm/yy): 10/11/17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5</xdr:col>
      <xdr:colOff>742950</xdr:colOff>
      <xdr:row>0</xdr:row>
      <xdr:rowOff>666750</xdr:rowOff>
    </xdr:to>
    <xdr:sp macro="" textlink="">
      <xdr:nvSpPr>
        <xdr:cNvPr id="3" name="Text Box 125">
          <a:extLst>
            <a:ext uri="{FF2B5EF4-FFF2-40B4-BE49-F238E27FC236}">
              <a16:creationId xmlns:a16="http://schemas.microsoft.com/office/drawing/2014/main" id="{F0D7D08B-1A2F-43F7-9E54-D5A55B8F2A17}"/>
            </a:ext>
          </a:extLst>
        </xdr:cNvPr>
        <xdr:cNvSpPr txBox="1"/>
      </xdr:nvSpPr>
      <xdr:spPr bwMode="auto">
        <a:xfrm>
          <a:off x="257175" y="1"/>
          <a:ext cx="5867400" cy="66674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CA4E3BBA-8A7B-4C84-AA49-2076CD28A92A}"/>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7</xdr:col>
      <xdr:colOff>66675</xdr:colOff>
      <xdr:row>0</xdr:row>
      <xdr:rowOff>658283</xdr:rowOff>
    </xdr:from>
    <xdr:to>
      <xdr:col>10</xdr:col>
      <xdr:colOff>171450</xdr:colOff>
      <xdr:row>3</xdr:row>
      <xdr:rowOff>9525</xdr:rowOff>
    </xdr:to>
    <xdr:sp macro="" textlink="">
      <xdr:nvSpPr>
        <xdr:cNvPr id="4" name="TextBox 3">
          <a:extLst>
            <a:ext uri="{FF2B5EF4-FFF2-40B4-BE49-F238E27FC236}">
              <a16:creationId xmlns:a16="http://schemas.microsoft.com/office/drawing/2014/main" id="{7252A816-A13B-41BE-8C3B-41CD061D2B54}"/>
            </a:ext>
          </a:extLst>
        </xdr:cNvPr>
        <xdr:cNvSpPr txBox="1"/>
      </xdr:nvSpPr>
      <xdr:spPr>
        <a:xfrm>
          <a:off x="8467725" y="658283"/>
          <a:ext cx="3781425" cy="112289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Florence Sakala</a:t>
          </a:r>
        </a:p>
        <a:p>
          <a:r>
            <a:rPr lang="en-US" sz="1100" b="1" baseline="0"/>
            <a:t>Job title: Monitoring, Evaluation and Learning Officer</a:t>
          </a:r>
        </a:p>
        <a:p>
          <a:r>
            <a:rPr lang="en-US" sz="1100" b="1" baseline="0"/>
            <a:t>Organization: Chemonics  International</a:t>
          </a:r>
        </a:p>
        <a:p>
          <a:r>
            <a:rPr lang="en-US" sz="1100" b="1" baseline="0"/>
            <a:t>E-mail: fsakala@ghsc-psm.org</a:t>
          </a:r>
        </a:p>
        <a:p>
          <a:r>
            <a:rPr lang="en-US" sz="1100" b="1" baseline="0"/>
            <a:t>Telephone: </a:t>
          </a:r>
        </a:p>
        <a:p>
          <a:r>
            <a:rPr lang="en-US" sz="1100" b="1" baseline="0"/>
            <a:t>Date (dd/mm/yy): 29/09/2017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5" name="Text Box 125">
          <a:extLst>
            <a:ext uri="{FF2B5EF4-FFF2-40B4-BE49-F238E27FC236}">
              <a16:creationId xmlns:a16="http://schemas.microsoft.com/office/drawing/2014/main" id="{717D42B4-F715-4146-B0C1-735C11C8F312}"/>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118111</xdr:colOff>
      <xdr:row>0</xdr:row>
      <xdr:rowOff>624840</xdr:rowOff>
    </xdr:from>
    <xdr:to>
      <xdr:col>10</xdr:col>
      <xdr:colOff>807721</xdr:colOff>
      <xdr:row>3</xdr:row>
      <xdr:rowOff>152823</xdr:rowOff>
    </xdr:to>
    <xdr:sp macro="" textlink="">
      <xdr:nvSpPr>
        <xdr:cNvPr id="2" name="TextBox 1">
          <a:extLst>
            <a:ext uri="{FF2B5EF4-FFF2-40B4-BE49-F238E27FC236}">
              <a16:creationId xmlns:a16="http://schemas.microsoft.com/office/drawing/2014/main" id="{0BAB0724-79BC-4A7C-8CE6-E213C2945866}"/>
            </a:ext>
          </a:extLst>
        </xdr:cNvPr>
        <xdr:cNvSpPr txBox="1"/>
      </xdr:nvSpPr>
      <xdr:spPr>
        <a:xfrm>
          <a:off x="8519161" y="624840"/>
          <a:ext cx="4213860"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Alex Matonhodze</a:t>
          </a:r>
        </a:p>
        <a:p>
          <a:r>
            <a:rPr lang="en-US" sz="1100" b="1" baseline="0"/>
            <a:t>Job title: Malaria and Essential Medicines Logistics Senior Manager</a:t>
          </a:r>
        </a:p>
        <a:p>
          <a:r>
            <a:rPr lang="en-US" sz="1100" b="1" baseline="0"/>
            <a:t>Organization: GHSC-PSM</a:t>
          </a:r>
        </a:p>
        <a:p>
          <a:r>
            <a:rPr lang="en-US" sz="1100" b="1" baseline="0"/>
            <a:t>E-mail: amatonhodze@ghsc-psm.org</a:t>
          </a:r>
        </a:p>
        <a:p>
          <a:r>
            <a:rPr lang="en-US" sz="1100" b="1" baseline="0"/>
            <a:t>Telephone: +263 4301851</a:t>
          </a:r>
        </a:p>
        <a:p>
          <a:r>
            <a:rPr lang="en-US" sz="1100" b="1" baseline="0"/>
            <a:t>Date (dd/mm/yy): 30/11/17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4054BBDF-32B0-4984-B735-F006ED592E78}"/>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xdr:rowOff>
    </xdr:from>
    <xdr:to>
      <xdr:col>4</xdr:col>
      <xdr:colOff>4124325</xdr:colOff>
      <xdr:row>0</xdr:row>
      <xdr:rowOff>914401</xdr:rowOff>
    </xdr:to>
    <xdr:sp macro="" textlink="">
      <xdr:nvSpPr>
        <xdr:cNvPr id="3" name="Text Box 125">
          <a:extLst>
            <a:ext uri="{FF2B5EF4-FFF2-40B4-BE49-F238E27FC236}">
              <a16:creationId xmlns:a16="http://schemas.microsoft.com/office/drawing/2014/main" id="{7312C6F5-4C62-485E-8F2B-F27DAACF6D94}"/>
            </a:ext>
          </a:extLst>
        </xdr:cNvPr>
        <xdr:cNvSpPr txBox="1"/>
      </xdr:nvSpPr>
      <xdr:spPr bwMode="auto">
        <a:xfrm>
          <a:off x="144780" y="1"/>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4109085</xdr:colOff>
      <xdr:row>1</xdr:row>
      <xdr:rowOff>0</xdr:rowOff>
    </xdr:to>
    <xdr:sp macro="" textlink="">
      <xdr:nvSpPr>
        <xdr:cNvPr id="2" name="Text Box 125">
          <a:extLst>
            <a:ext uri="{FF2B5EF4-FFF2-40B4-BE49-F238E27FC236}">
              <a16:creationId xmlns:a16="http://schemas.microsoft.com/office/drawing/2014/main" id="{15342EA6-8AE5-4A06-96C5-A2E94F67E119}"/>
            </a:ext>
          </a:extLst>
        </xdr:cNvPr>
        <xdr:cNvSpPr txBox="1"/>
      </xdr:nvSpPr>
      <xdr:spPr bwMode="auto">
        <a:xfrm>
          <a:off x="160020" y="0"/>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4124325</xdr:colOff>
      <xdr:row>1</xdr:row>
      <xdr:rowOff>0</xdr:rowOff>
    </xdr:to>
    <xdr:sp macro="" textlink="">
      <xdr:nvSpPr>
        <xdr:cNvPr id="2" name="Text Box 125">
          <a:extLst>
            <a:ext uri="{FF2B5EF4-FFF2-40B4-BE49-F238E27FC236}">
              <a16:creationId xmlns:a16="http://schemas.microsoft.com/office/drawing/2014/main" id="{72A4282F-A14C-400F-A7FF-ECD4C554EBF2}"/>
            </a:ext>
          </a:extLst>
        </xdr:cNvPr>
        <xdr:cNvSpPr txBox="1"/>
      </xdr:nvSpPr>
      <xdr:spPr bwMode="auto">
        <a:xfrm>
          <a:off x="144780" y="0"/>
          <a:ext cx="606742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4116882</xdr:colOff>
      <xdr:row>1</xdr:row>
      <xdr:rowOff>2835</xdr:rowOff>
    </xdr:to>
    <xdr:sp macro="" textlink="">
      <xdr:nvSpPr>
        <xdr:cNvPr id="2" name="Text Box 125">
          <a:extLst>
            <a:ext uri="{FF2B5EF4-FFF2-40B4-BE49-F238E27FC236}">
              <a16:creationId xmlns:a16="http://schemas.microsoft.com/office/drawing/2014/main" id="{B292D5F6-E099-443C-838B-37BA1EE7358F}"/>
            </a:ext>
          </a:extLst>
        </xdr:cNvPr>
        <xdr:cNvSpPr txBox="1"/>
      </xdr:nvSpPr>
      <xdr:spPr bwMode="auto">
        <a:xfrm>
          <a:off x="144780" y="0"/>
          <a:ext cx="6067602" cy="856275"/>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667823</xdr:colOff>
      <xdr:row>1</xdr:row>
      <xdr:rowOff>129540</xdr:rowOff>
    </xdr:from>
    <xdr:to>
      <xdr:col>11</xdr:col>
      <xdr:colOff>228600</xdr:colOff>
      <xdr:row>3</xdr:row>
      <xdr:rowOff>166962</xdr:rowOff>
    </xdr:to>
    <xdr:sp macro="" textlink="">
      <xdr:nvSpPr>
        <xdr:cNvPr id="2" name="TextBox 1">
          <a:extLst>
            <a:ext uri="{FF2B5EF4-FFF2-40B4-BE49-F238E27FC236}">
              <a16:creationId xmlns:a16="http://schemas.microsoft.com/office/drawing/2014/main" id="{ACFA98E5-EA4F-4F54-8676-95507F6473B4}"/>
            </a:ext>
          </a:extLst>
        </xdr:cNvPr>
        <xdr:cNvSpPr txBox="1"/>
      </xdr:nvSpPr>
      <xdr:spPr>
        <a:xfrm>
          <a:off x="9735623" y="982980"/>
          <a:ext cx="4658557" cy="94420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ZOHOOUN Alimatou</a:t>
          </a:r>
          <a:endParaRPr lang="fr-FR">
            <a:effectLst/>
          </a:endParaRPr>
        </a:p>
        <a:p>
          <a:pPr>
            <a:lnSpc>
              <a:spcPts val="1100"/>
            </a:lnSpc>
          </a:pPr>
          <a:r>
            <a:rPr lang="en-US" sz="1100" b="1" baseline="0">
              <a:solidFill>
                <a:schemeClr val="dk1"/>
              </a:solidFill>
              <a:effectLst/>
              <a:latin typeface="+mn-lt"/>
              <a:ea typeface="+mn-ea"/>
              <a:cs typeface="+mn-cs"/>
            </a:rPr>
            <a:t>Fonction :  Chef Division logistique</a:t>
          </a:r>
          <a:endParaRPr lang="fr-FR">
            <a:effectLst/>
          </a:endParaRPr>
        </a:p>
        <a:p>
          <a:pPr>
            <a:lnSpc>
              <a:spcPts val="1100"/>
            </a:lnSpc>
          </a:pPr>
          <a:r>
            <a:rPr lang="en-US" sz="1100" b="1" baseline="0">
              <a:solidFill>
                <a:schemeClr val="dk1"/>
              </a:solidFill>
              <a:effectLst/>
              <a:latin typeface="+mn-lt"/>
              <a:ea typeface="+mn-ea"/>
              <a:cs typeface="+mn-cs"/>
            </a:rPr>
            <a:t>Organisation : DSME</a:t>
          </a:r>
          <a:endParaRPr lang="fr-FR">
            <a:effectLst/>
          </a:endParaRPr>
        </a:p>
        <a:p>
          <a:pPr>
            <a:lnSpc>
              <a:spcPts val="1100"/>
            </a:lnSpc>
          </a:pPr>
          <a:r>
            <a:rPr lang="en-US" sz="1100" b="1" baseline="0">
              <a:solidFill>
                <a:schemeClr val="dk1"/>
              </a:solidFill>
              <a:effectLst/>
              <a:latin typeface="+mn-lt"/>
              <a:ea typeface="+mn-ea"/>
              <a:cs typeface="+mn-cs"/>
            </a:rPr>
            <a:t>Email : alimazoh@yahoo.fr</a:t>
          </a:r>
          <a:endParaRPr lang="fr-FR">
            <a:effectLst/>
          </a:endParaRPr>
        </a:p>
        <a:p>
          <a:pPr>
            <a:lnSpc>
              <a:spcPts val="1100"/>
            </a:lnSpc>
          </a:pPr>
          <a:r>
            <a:rPr lang="en-US" sz="1100" b="1" baseline="0">
              <a:solidFill>
                <a:schemeClr val="dk1"/>
              </a:solidFill>
              <a:effectLst/>
              <a:latin typeface="+mn-lt"/>
              <a:ea typeface="+mn-ea"/>
              <a:cs typeface="+mn-cs"/>
            </a:rPr>
            <a:t>Tél : +229 97 26 46 40</a:t>
          </a:r>
          <a:endParaRPr lang="fr-FR">
            <a:effectLst/>
          </a:endParaRPr>
        </a:p>
        <a:p>
          <a:pPr>
            <a:lnSpc>
              <a:spcPts val="1100"/>
            </a:lnSpc>
          </a:pPr>
          <a:r>
            <a:rPr lang="en-US" sz="1100" b="1" baseline="0">
              <a:solidFill>
                <a:schemeClr val="dk1"/>
              </a:solidFill>
              <a:effectLst/>
              <a:latin typeface="+mn-lt"/>
              <a:ea typeface="+mn-ea"/>
              <a:cs typeface="+mn-cs"/>
            </a:rPr>
            <a:t>Date (jj/mm/aa) : 06/11/17</a:t>
          </a:r>
          <a:endParaRPr lang="fr-FR">
            <a:effectLst/>
          </a:endParaRPr>
        </a:p>
        <a:p>
          <a:pPr>
            <a:lnSpc>
              <a:spcPts val="1100"/>
            </a:lnSpc>
          </a:pPr>
          <a:endParaRPr lang="en-US" sz="1100" b="1" baseline="0"/>
        </a:p>
        <a:p>
          <a:pPr>
            <a:lnSpc>
              <a:spcPts val="1100"/>
            </a:lnSpc>
          </a:pPr>
          <a:endParaRPr lang="en-US" sz="1100" b="1" baseline="0"/>
        </a:p>
        <a:p>
          <a:pPr>
            <a:lnSpc>
              <a:spcPts val="1100"/>
            </a:lnSpc>
          </a:pPr>
          <a:r>
            <a:rPr lang="en-US" sz="1100" b="1" baseline="0"/>
            <a:t>cut</a:t>
          </a:r>
        </a:p>
      </xdr:txBody>
    </xdr:sp>
    <xdr:clientData/>
  </xdr:twoCellAnchor>
  <xdr:twoCellAnchor>
    <xdr:from>
      <xdr:col>0</xdr:col>
      <xdr:colOff>47624</xdr:colOff>
      <xdr:row>0</xdr:row>
      <xdr:rowOff>114302</xdr:rowOff>
    </xdr:from>
    <xdr:to>
      <xdr:col>7</xdr:col>
      <xdr:colOff>1162050</xdr:colOff>
      <xdr:row>0</xdr:row>
      <xdr:rowOff>800100</xdr:rowOff>
    </xdr:to>
    <xdr:sp macro="" textlink="">
      <xdr:nvSpPr>
        <xdr:cNvPr id="3" name="Text Box 125">
          <a:extLst>
            <a:ext uri="{FF2B5EF4-FFF2-40B4-BE49-F238E27FC236}">
              <a16:creationId xmlns:a16="http://schemas.microsoft.com/office/drawing/2014/main" id="{B8C7760A-7700-40C2-881C-42852A2CC6A6}"/>
            </a:ext>
          </a:extLst>
        </xdr:cNvPr>
        <xdr:cNvSpPr txBox="1"/>
      </xdr:nvSpPr>
      <xdr:spPr bwMode="auto">
        <a:xfrm>
          <a:off x="47624" y="114302"/>
          <a:ext cx="9925051" cy="685798"/>
        </a:xfrm>
        <a:prstGeom prst="rect">
          <a:avLst/>
        </a:prstGeom>
        <a:solidFill>
          <a:schemeClr val="bg1"/>
        </a:solidFill>
        <a:ln w="6350">
          <a:noFill/>
        </a:ln>
        <a:extLst>
          <a:ext uri="{C572A759-6A51-4108-AA02-DFA0A04FC94B}"/>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ts val="22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en-US" sz="20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ts val="1700"/>
            </a:lnSpc>
            <a:spcBef>
              <a:spcPts val="0"/>
            </a:spcBef>
            <a:spcAft>
              <a:spcPts val="0"/>
            </a:spcAft>
          </a:pPr>
          <a:r>
            <a:rPr lang="en-US" sz="16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ts val="17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667823</xdr:colOff>
      <xdr:row>1</xdr:row>
      <xdr:rowOff>396240</xdr:rowOff>
    </xdr:from>
    <xdr:to>
      <xdr:col>11</xdr:col>
      <xdr:colOff>396240</xdr:colOff>
      <xdr:row>3</xdr:row>
      <xdr:rowOff>166962</xdr:rowOff>
    </xdr:to>
    <xdr:sp macro="" textlink="">
      <xdr:nvSpPr>
        <xdr:cNvPr id="2" name="TextBox 1">
          <a:extLst>
            <a:ext uri="{FF2B5EF4-FFF2-40B4-BE49-F238E27FC236}">
              <a16:creationId xmlns:a16="http://schemas.microsoft.com/office/drawing/2014/main" id="{4BF4375F-A8D1-4339-88D8-923D7826E32A}"/>
            </a:ext>
          </a:extLst>
        </xdr:cNvPr>
        <xdr:cNvSpPr txBox="1"/>
      </xdr:nvSpPr>
      <xdr:spPr>
        <a:xfrm>
          <a:off x="9583223" y="1104900"/>
          <a:ext cx="4826197" cy="118804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OUEDRAOGO W. Ernest</a:t>
          </a:r>
          <a:endParaRPr lang="fr-FR">
            <a:effectLst/>
          </a:endParaRPr>
        </a:p>
        <a:p>
          <a:r>
            <a:rPr lang="en-US" sz="1100" b="1" baseline="0">
              <a:solidFill>
                <a:schemeClr val="dk1"/>
              </a:solidFill>
              <a:effectLst/>
              <a:latin typeface="+mn-lt"/>
              <a:ea typeface="+mn-ea"/>
              <a:cs typeface="+mn-cs"/>
            </a:rPr>
            <a:t>Fonction : Conseiller Logistique</a:t>
          </a:r>
          <a:endParaRPr lang="fr-FR">
            <a:effectLst/>
          </a:endParaRP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Eouedraogo@ghsc-psm.org</a:t>
          </a:r>
          <a:endParaRPr lang="fr-FR">
            <a:effectLst/>
          </a:endParaRPr>
        </a:p>
        <a:p>
          <a:r>
            <a:rPr lang="en-US" sz="1100" b="1" baseline="0">
              <a:solidFill>
                <a:schemeClr val="dk1"/>
              </a:solidFill>
              <a:effectLst/>
              <a:latin typeface="+mn-lt"/>
              <a:ea typeface="+mn-ea"/>
              <a:cs typeface="+mn-cs"/>
            </a:rPr>
            <a:t>Tél : +226 70 26 27 86</a:t>
          </a:r>
          <a:endParaRPr lang="fr-FR">
            <a:effectLst/>
          </a:endParaRPr>
        </a:p>
        <a:p>
          <a:r>
            <a:rPr lang="en-US" sz="1100" b="1" baseline="0">
              <a:solidFill>
                <a:schemeClr val="dk1"/>
              </a:solidFill>
              <a:effectLst/>
              <a:latin typeface="+mn-lt"/>
              <a:ea typeface="+mn-ea"/>
              <a:cs typeface="+mn-cs"/>
            </a:rPr>
            <a:t>Date (jj/mm/aa) : 04/12/2017</a:t>
          </a:r>
          <a:endParaRPr lang="fr-FR">
            <a:effectLst/>
          </a:endParaRPr>
        </a:p>
        <a:p>
          <a:endParaRPr lang="en-US" sz="1100" b="1" baseline="0"/>
        </a:p>
        <a:p>
          <a:endParaRPr lang="en-US" sz="1100" b="1" baseline="0"/>
        </a:p>
        <a:p>
          <a:endParaRPr lang="en-US" sz="1100" b="1" baseline="0"/>
        </a:p>
      </xdr:txBody>
    </xdr:sp>
    <xdr:clientData/>
  </xdr:twoCellAnchor>
  <xdr:twoCellAnchor>
    <xdr:from>
      <xdr:col>0</xdr:col>
      <xdr:colOff>66675</xdr:colOff>
      <xdr:row>0</xdr:row>
      <xdr:rowOff>28576</xdr:rowOff>
    </xdr:from>
    <xdr:to>
      <xdr:col>7</xdr:col>
      <xdr:colOff>762000</xdr:colOff>
      <xdr:row>0</xdr:row>
      <xdr:rowOff>695325</xdr:rowOff>
    </xdr:to>
    <xdr:sp macro="" textlink="">
      <xdr:nvSpPr>
        <xdr:cNvPr id="3" name="Text Box 125">
          <a:extLst>
            <a:ext uri="{FF2B5EF4-FFF2-40B4-BE49-F238E27FC236}">
              <a16:creationId xmlns:a16="http://schemas.microsoft.com/office/drawing/2014/main" id="{05E74824-7E50-406E-86C9-7C6DD3DBE13E}"/>
            </a:ext>
          </a:extLst>
        </xdr:cNvPr>
        <xdr:cNvSpPr txBox="1"/>
      </xdr:nvSpPr>
      <xdr:spPr bwMode="auto">
        <a:xfrm>
          <a:off x="66675" y="28576"/>
          <a:ext cx="9363075" cy="66674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1800">
              <a:solidFill>
                <a:srgbClr val="C01A3C"/>
              </a:solidFill>
              <a:effectLst/>
              <a:latin typeface="Gill Sans MT" panose="020B0502020104020203" pitchFamily="34" charset="0"/>
              <a:ea typeface="Times New Roman" panose="02020603050405020304" pitchFamily="18" charset="0"/>
              <a:cs typeface="GillSansMT-Bold"/>
            </a:rPr>
            <a:t>USAID </a:t>
          </a:r>
          <a:r>
            <a:rPr lang="en-US" sz="1800" cap="all" baseline="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a:t>
          </a:r>
        </a:p>
        <a:p>
          <a:pPr marL="0" marR="0">
            <a:lnSpc>
              <a:spcPct val="120000"/>
            </a:lnSpc>
            <a:spcBef>
              <a:spcPts val="0"/>
            </a:spcBef>
            <a:spcAft>
              <a:spcPts val="0"/>
            </a:spcAft>
          </a:pPr>
          <a:r>
            <a:rPr lang="en-US" sz="1400" cap="all" baseline="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Gestion des achats et de l’approvisionnement</a:t>
          </a:r>
        </a:p>
        <a:p>
          <a:pPr marL="0" marR="0">
            <a:lnSpc>
              <a:spcPct val="120000"/>
            </a:lnSpc>
            <a:spcBef>
              <a:spcPts val="0"/>
            </a:spcBef>
            <a:spcAft>
              <a:spcPts val="0"/>
            </a:spcAft>
          </a:pPr>
          <a:r>
            <a:rPr lang="en-US" sz="1600">
              <a:solidFill>
                <a:schemeClr val="tx1">
                  <a:lumMod val="50000"/>
                  <a:lumOff val="50000"/>
                </a:schemeClr>
              </a:solidFill>
              <a:effectLst/>
              <a:latin typeface="Gill Sans MT" panose="020B0502020104020203" pitchFamily="34" charset="0"/>
              <a:ea typeface="Times New Roman" panose="02020603050405020304" pitchFamily="18" charset="0"/>
              <a:cs typeface="GillSansMT-Bold"/>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20Indicators%20Survey_2017_Data%20Analysis%2007.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ojects.chemonics.net/sites/3312/TechnicalImplementation/1340-1349%20Monitoring%20and%20Evaluation/CS%20Indicators%20and%20Index/Validated%20Surveys/CS%20Indicators_Madagascar_FR_2017_in%20progres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ojects.chemonics.net@SSL\DavWWWRoot\sites\3312\TechnicalImplementation\1340-1349%20Monitoring%20and%20Evaluation\CS%20Indicators%20and%20Index\Validated%20Surveys\CS%20Indicators_Mali_2017_FR_validat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rojects.chemonics.net@SSL\DavWWWRoot\sites\3312\TechnicalImplementation\1340-1349%20Monitoring%20and%20Evaluation\CS%20Indicators%20and%20Index\Validated%20Surveys\CS%20Indicators_Niger_FR_2017_validat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jects.chemonics.net/sites/3312/TechnicalImplementation/1340-1349%20Monitoring%20and%20Evaluation/CS%20Indicators%20and%20Index/Validated%20Surveys/CS%20Indicators_Senegal_FR_2017_validation_in_progres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ojects.chemonics.net@SSL\DavWWWRoot\sites\3312\TechnicalImplementation\1340-1349%20Monitoring%20and%20Evaluation\CS%20Indicators%20and%20Index\Validated%20Surveys\CS%20Indicators_Togo_FR_2017_vali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jects.chemonics.net@SSL\DavWWWRoot\sites\3312\TechnicalImplementation\1340-1349%20Monitoring%20and%20Evaluation\CS%20Indicators%20and%20Index\Validated%20Surveys\CS%20Indicators_Burkina_Faso_2017_valida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ojects.chemonics.net/sites/3312/TechnicalImplementation/1340-1349%20Monitoring%20and%20Evaluation/CS%20Indicators%20and%20Index/Validated%20Surveys/CS%20Indicators_Burundi_FR_2017_valid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Validated%20Surveys/CS%20Indicators_Cote%20d'Ivoire_Validat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jects.chemonics.net/sites/3312/TechnicalImplementation/1340-1349%20Monitoring%20and%20Evaluation/CS%20Indicators%20and%20Index/Validated%20Surveys/CS%20Indicators_DRC_FR_2017_vali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rojects.chemonics.net/Users/jflores/Desktop/LOGISTICA%202017/BASE%20CONSUMO%202016/BASE%20DEMANDA%20REAL%20VF%202016%20132017.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nquete_relative_aux_indicateurs_de_Securite_Contraceptive_2017-Rempl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rojects.chemonics.net@SSL\DavWWWRoot\sites\3312\TechnicalImplementation\1340-1349%20Monitoring%20and%20Evaluation\CS%20Indicators%20and%20Index\Validated%20Surveys\CS%20Indicators_Haiti_2018_validation_in_progres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ojects.chemonics.net/sites/3312/TechnicalImplementation/1340-1349%20Monitoring%20and%20Evaluation/CS%20Indicators%20and%20Index/Validated%20Surveys/CS%20Indicators_Kenya_2017_vali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urvey - 2017"/>
      <sheetName val="Section A"/>
      <sheetName val="Section A Logistics committee"/>
      <sheetName val="Section B"/>
      <sheetName val="Section C "/>
      <sheetName val="Section D"/>
      <sheetName val="Section E Central"/>
      <sheetName val="Section E SDP"/>
      <sheetName val="Section F"/>
      <sheetName val="Section G"/>
      <sheetName val="AFG"/>
      <sheetName val="AGO"/>
      <sheetName val="ARM"/>
      <sheetName val="BGD"/>
      <sheetName val="BEN"/>
      <sheetName val="BFA"/>
      <sheetName val="BUR"/>
      <sheetName val="CMR"/>
      <sheetName val="CPV"/>
      <sheetName val="CIV"/>
      <sheetName val="DOM"/>
      <sheetName val="DRC"/>
      <sheetName val="SLV"/>
      <sheetName val="ETH"/>
      <sheetName val="GHA"/>
      <sheetName val="GTM"/>
      <sheetName val="GIN"/>
      <sheetName val="HTI"/>
      <sheetName val="IND"/>
      <sheetName val="KEN"/>
      <sheetName val="MDG"/>
      <sheetName val="MWI"/>
      <sheetName val="MLI"/>
      <sheetName val="MOZ"/>
      <sheetName val="NPL"/>
      <sheetName val="NER"/>
      <sheetName val="NGA"/>
      <sheetName val="PAK"/>
      <sheetName val="PHL"/>
      <sheetName val="RWA"/>
      <sheetName val="SEN"/>
      <sheetName val="TNZ"/>
      <sheetName val="TGO"/>
      <sheetName val="UGA"/>
      <sheetName val="ZMB"/>
      <sheetName val="ZIM"/>
      <sheetName val="Data sources for dropdow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Sheet1"/>
      <sheetName val="Data sources for dropdown list"/>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ON"/>
      <sheetName val="T DE COBRE"/>
      <sheetName val="MICROGYNON CICLOS"/>
      <sheetName val="DEPOPROVERA"/>
      <sheetName val="NORISTERAT"/>
      <sheetName val="NORIGYNON"/>
      <sheetName val="JADELLE"/>
      <sheetName val="COLLAR"/>
      <sheetName val="compra CONDON 111016"/>
    </sheetNames>
    <sheetDataSet>
      <sheetData sheetId="0" refreshError="1">
        <row r="54">
          <cell r="B54">
            <v>6167478</v>
          </cell>
        </row>
      </sheetData>
      <sheetData sheetId="1" refreshError="1">
        <row r="47">
          <cell r="B47">
            <v>7349</v>
          </cell>
        </row>
      </sheetData>
      <sheetData sheetId="2" refreshError="1"/>
      <sheetData sheetId="3" refreshError="1">
        <row r="45">
          <cell r="B45">
            <v>989329.66666666663</v>
          </cell>
        </row>
      </sheetData>
      <sheetData sheetId="4" refreshError="1">
        <row r="45">
          <cell r="B45">
            <v>242799.33333333334</v>
          </cell>
        </row>
      </sheetData>
      <sheetData sheetId="5" refreshError="1">
        <row r="44">
          <cell r="B44">
            <v>293386.00000000006</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BE8C-50D6-4B04-920E-86D7789BFF94}">
  <sheetPr>
    <tabColor theme="7" tint="0.59999389629810485"/>
    <pageSetUpPr fitToPage="1"/>
  </sheetPr>
  <dimension ref="A1:AV202"/>
  <sheetViews>
    <sheetView showGridLines="0" tabSelected="1" topLeftCell="A6" zoomScale="80" zoomScaleNormal="80" zoomScaleSheetLayoutView="70" workbookViewId="0">
      <pane xSplit="7" ySplit="1" topLeftCell="H7" activePane="bottomRight" state="frozen"/>
      <selection pane="bottomRight" activeCell="G6" sqref="G6"/>
      <selection pane="bottomLeft" activeCell="A7" sqref="A7"/>
      <selection pane="topRight" activeCell="J6" sqref="J6"/>
    </sheetView>
  </sheetViews>
  <sheetFormatPr defaultRowHeight="15"/>
  <cols>
    <col min="1" max="1" width="6.28515625" customWidth="1"/>
    <col min="2" max="2" width="54.7109375" customWidth="1"/>
    <col min="3" max="3" width="12.7109375" customWidth="1"/>
    <col min="4" max="4" width="13" customWidth="1"/>
    <col min="5" max="6" width="10.85546875" customWidth="1"/>
    <col min="7" max="7" width="12.5703125" customWidth="1"/>
    <col min="8" max="8" width="19.5703125" customWidth="1"/>
    <col min="9" max="9" width="21.85546875" customWidth="1"/>
    <col min="10" max="10" width="17.5703125" customWidth="1"/>
    <col min="11" max="11" width="18.28515625" customWidth="1"/>
    <col min="12" max="12" width="19.42578125" customWidth="1"/>
    <col min="13" max="27" width="18.28515625" customWidth="1"/>
    <col min="28" max="28" width="23.85546875" customWidth="1"/>
    <col min="29" max="29" width="27.7109375" customWidth="1"/>
    <col min="30" max="30" width="18.28515625" customWidth="1"/>
    <col min="31" max="31" width="19.85546875" customWidth="1"/>
    <col min="32" max="35" width="18.28515625" customWidth="1"/>
    <col min="36" max="36" width="26.7109375" customWidth="1"/>
    <col min="37" max="39" width="18.28515625" customWidth="1"/>
    <col min="40" max="40" width="21.140625" customWidth="1"/>
    <col min="41" max="41" width="21.28515625" customWidth="1"/>
    <col min="42" max="42" width="18.28515625" customWidth="1"/>
    <col min="43" max="43" width="35.140625" customWidth="1"/>
    <col min="44" max="44" width="24.28515625" customWidth="1"/>
    <col min="45" max="45" width="7.5703125" customWidth="1"/>
    <col min="46" max="46" width="18" customWidth="1"/>
    <col min="48" max="48" width="12.5703125" customWidth="1"/>
    <col min="49" max="49" width="10.42578125" customWidth="1"/>
    <col min="50" max="50" width="23" customWidth="1"/>
    <col min="51" max="55" width="23.7109375" customWidth="1"/>
  </cols>
  <sheetData>
    <row r="1" spans="1:45" ht="67.5" hidden="1" customHeight="1">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c r="AP1" s="932"/>
      <c r="AQ1" s="932"/>
      <c r="AR1" s="932"/>
      <c r="AS1" s="932"/>
    </row>
    <row r="2" spans="1:45" ht="37.5" hidden="1" customHeight="1" thickBot="1">
      <c r="A2" s="1" t="s">
        <v>0</v>
      </c>
      <c r="B2" s="2"/>
      <c r="C2" s="2"/>
      <c r="D2" s="2"/>
      <c r="E2" s="3"/>
      <c r="F2" s="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spans="1:45" ht="34.5" hidden="1" customHeight="1" thickBot="1">
      <c r="A3" s="1"/>
      <c r="B3" s="5"/>
      <c r="C3" s="6" t="s">
        <v>1</v>
      </c>
      <c r="D3" s="7" t="s">
        <v>2</v>
      </c>
      <c r="E3" s="8"/>
      <c r="F3" s="4"/>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row>
    <row r="4" spans="1:45" ht="42" hidden="1" customHeight="1">
      <c r="A4" s="933" t="s">
        <v>3</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row>
    <row r="5" spans="1:45" ht="165" hidden="1" customHeight="1" thickBot="1">
      <c r="A5" s="934" t="s">
        <v>4</v>
      </c>
      <c r="B5" s="935"/>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5"/>
      <c r="AO5" s="935"/>
      <c r="AP5" s="935"/>
      <c r="AQ5" s="935"/>
      <c r="AR5" s="935"/>
      <c r="AS5" s="935"/>
    </row>
    <row r="6" spans="1:45" ht="54.6" customHeight="1" thickBot="1">
      <c r="A6" s="36"/>
      <c r="B6" s="36"/>
      <c r="C6" s="36"/>
      <c r="D6" s="36"/>
      <c r="E6" s="36"/>
      <c r="F6" s="36"/>
      <c r="G6" s="36"/>
      <c r="H6" s="225" t="s">
        <v>5</v>
      </c>
      <c r="I6" s="637" t="s">
        <v>6</v>
      </c>
      <c r="J6" s="637" t="s">
        <v>7</v>
      </c>
      <c r="K6" s="637" t="s">
        <v>8</v>
      </c>
      <c r="L6" s="637" t="s">
        <v>9</v>
      </c>
      <c r="M6" s="637" t="s">
        <v>10</v>
      </c>
      <c r="N6" s="637" t="s">
        <v>11</v>
      </c>
      <c r="O6" s="637" t="s">
        <v>12</v>
      </c>
      <c r="P6" s="637" t="s">
        <v>13</v>
      </c>
      <c r="Q6" s="637" t="s">
        <v>14</v>
      </c>
      <c r="R6" s="637" t="s">
        <v>15</v>
      </c>
      <c r="S6" s="637" t="s">
        <v>16</v>
      </c>
      <c r="T6" s="637" t="s">
        <v>17</v>
      </c>
      <c r="U6" s="637" t="s">
        <v>18</v>
      </c>
      <c r="V6" s="637" t="s">
        <v>19</v>
      </c>
      <c r="W6" s="637" t="s">
        <v>20</v>
      </c>
      <c r="X6" s="637" t="s">
        <v>21</v>
      </c>
      <c r="Y6" s="637" t="s">
        <v>22</v>
      </c>
      <c r="Z6" s="637" t="s">
        <v>23</v>
      </c>
      <c r="AA6" s="637" t="s">
        <v>24</v>
      </c>
      <c r="AB6" s="637" t="s">
        <v>25</v>
      </c>
      <c r="AC6" s="637" t="s">
        <v>26</v>
      </c>
      <c r="AD6" s="637" t="s">
        <v>27</v>
      </c>
      <c r="AE6" s="637" t="s">
        <v>28</v>
      </c>
      <c r="AF6" s="637" t="s">
        <v>29</v>
      </c>
      <c r="AG6" s="637" t="s">
        <v>30</v>
      </c>
      <c r="AH6" s="637" t="s">
        <v>31</v>
      </c>
      <c r="AI6" s="637" t="s">
        <v>32</v>
      </c>
      <c r="AJ6" s="637" t="s">
        <v>2</v>
      </c>
      <c r="AK6" s="637" t="s">
        <v>33</v>
      </c>
      <c r="AL6" s="637" t="s">
        <v>34</v>
      </c>
      <c r="AM6" s="637" t="s">
        <v>35</v>
      </c>
      <c r="AN6" s="637" t="s">
        <v>36</v>
      </c>
      <c r="AO6" s="637" t="s">
        <v>37</v>
      </c>
      <c r="AP6" s="637" t="s">
        <v>38</v>
      </c>
      <c r="AQ6" s="637" t="s">
        <v>39</v>
      </c>
      <c r="AR6" s="641" t="s">
        <v>40</v>
      </c>
      <c r="AS6" s="170"/>
    </row>
    <row r="7" spans="1:45" ht="29.25" customHeight="1" thickBot="1">
      <c r="A7" s="845" t="s">
        <v>41</v>
      </c>
      <c r="B7" s="846"/>
      <c r="C7" s="846"/>
      <c r="D7" s="846"/>
      <c r="E7" s="846"/>
      <c r="F7" s="846"/>
      <c r="G7" s="847"/>
      <c r="H7" s="205"/>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8"/>
      <c r="AS7" s="115"/>
    </row>
    <row r="8" spans="1:45" ht="27" customHeight="1">
      <c r="A8" s="53" t="s">
        <v>42</v>
      </c>
      <c r="B8" s="936" t="s">
        <v>43</v>
      </c>
      <c r="C8" s="936"/>
      <c r="D8" s="936"/>
      <c r="E8" s="936"/>
      <c r="F8" s="936"/>
      <c r="G8" s="937"/>
      <c r="H8" s="19">
        <f>35/36</f>
        <v>0.97222222222222221</v>
      </c>
      <c r="I8" s="712" t="s">
        <v>44</v>
      </c>
      <c r="J8" s="712" t="s">
        <v>44</v>
      </c>
      <c r="K8" s="712" t="s">
        <v>44</v>
      </c>
      <c r="L8" s="712" t="s">
        <v>44</v>
      </c>
      <c r="M8" s="712" t="s">
        <v>44</v>
      </c>
      <c r="N8" s="712" t="s">
        <v>44</v>
      </c>
      <c r="O8" s="712" t="s">
        <v>44</v>
      </c>
      <c r="P8" s="712" t="s">
        <v>44</v>
      </c>
      <c r="Q8" s="712" t="s">
        <v>44</v>
      </c>
      <c r="R8" s="712" t="s">
        <v>44</v>
      </c>
      <c r="S8" s="712" t="s">
        <v>44</v>
      </c>
      <c r="T8" s="712" t="s">
        <v>44</v>
      </c>
      <c r="U8" s="712" t="s">
        <v>44</v>
      </c>
      <c r="V8" s="712" t="s">
        <v>44</v>
      </c>
      <c r="W8" s="712" t="s">
        <v>44</v>
      </c>
      <c r="X8" s="712" t="s">
        <v>44</v>
      </c>
      <c r="Y8" s="712" t="s">
        <v>44</v>
      </c>
      <c r="Z8" s="712" t="s">
        <v>44</v>
      </c>
      <c r="AA8" s="712" t="s">
        <v>45</v>
      </c>
      <c r="AB8" s="712" t="s">
        <v>44</v>
      </c>
      <c r="AC8" s="712" t="s">
        <v>44</v>
      </c>
      <c r="AD8" s="712" t="s">
        <v>44</v>
      </c>
      <c r="AE8" s="712" t="s">
        <v>44</v>
      </c>
      <c r="AF8" s="712" t="s">
        <v>44</v>
      </c>
      <c r="AG8" s="712" t="s">
        <v>44</v>
      </c>
      <c r="AH8" s="712" t="s">
        <v>44</v>
      </c>
      <c r="AI8" s="712" t="s">
        <v>44</v>
      </c>
      <c r="AJ8" s="712" t="s">
        <v>44</v>
      </c>
      <c r="AK8" s="712" t="s">
        <v>44</v>
      </c>
      <c r="AL8" s="712" t="s">
        <v>44</v>
      </c>
      <c r="AM8" s="712" t="s">
        <v>44</v>
      </c>
      <c r="AN8" s="712" t="s">
        <v>44</v>
      </c>
      <c r="AO8" s="712" t="s">
        <v>44</v>
      </c>
      <c r="AP8" s="712" t="s">
        <v>44</v>
      </c>
      <c r="AQ8" s="712" t="s">
        <v>44</v>
      </c>
      <c r="AR8" s="713" t="s">
        <v>44</v>
      </c>
      <c r="AS8" s="171"/>
    </row>
    <row r="9" spans="1:45" ht="18" customHeight="1">
      <c r="A9" s="24" t="s">
        <v>46</v>
      </c>
      <c r="B9" s="879" t="s">
        <v>47</v>
      </c>
      <c r="C9" s="879"/>
      <c r="D9" s="879"/>
      <c r="E9" s="879"/>
      <c r="F9" s="879"/>
      <c r="G9" s="885"/>
      <c r="H9" s="26"/>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169"/>
      <c r="AS9" s="172"/>
    </row>
    <row r="10" spans="1:45" ht="19.149999999999999" customHeight="1">
      <c r="A10" s="24"/>
      <c r="B10" s="840" t="s">
        <v>48</v>
      </c>
      <c r="C10" s="840"/>
      <c r="D10" s="840"/>
      <c r="E10" s="840"/>
      <c r="F10" s="840"/>
      <c r="G10" s="841"/>
      <c r="H10" s="16">
        <f>31/35</f>
        <v>0.88571428571428568</v>
      </c>
      <c r="I10" s="805" t="s">
        <v>49</v>
      </c>
      <c r="J10" s="805" t="s">
        <v>49</v>
      </c>
      <c r="K10" s="805" t="s">
        <v>50</v>
      </c>
      <c r="L10" s="805" t="s">
        <v>49</v>
      </c>
      <c r="M10" s="805" t="s">
        <v>49</v>
      </c>
      <c r="N10" s="805" t="s">
        <v>49</v>
      </c>
      <c r="O10" s="805" t="s">
        <v>50</v>
      </c>
      <c r="P10" s="805" t="s">
        <v>49</v>
      </c>
      <c r="Q10" s="805" t="s">
        <v>50</v>
      </c>
      <c r="R10" s="805" t="s">
        <v>49</v>
      </c>
      <c r="S10" s="805" t="s">
        <v>49</v>
      </c>
      <c r="T10" s="805" t="s">
        <v>49</v>
      </c>
      <c r="U10" s="805" t="s">
        <v>49</v>
      </c>
      <c r="V10" s="805" t="s">
        <v>49</v>
      </c>
      <c r="W10" s="805" t="s">
        <v>49</v>
      </c>
      <c r="X10" s="805" t="s">
        <v>49</v>
      </c>
      <c r="Y10" s="805" t="s">
        <v>49</v>
      </c>
      <c r="Z10" s="805" t="s">
        <v>49</v>
      </c>
      <c r="AA10" s="805" t="s">
        <v>50</v>
      </c>
      <c r="AB10" s="805" t="s">
        <v>49</v>
      </c>
      <c r="AC10" s="805" t="s">
        <v>49</v>
      </c>
      <c r="AD10" s="805" t="s">
        <v>49</v>
      </c>
      <c r="AE10" s="805" t="s">
        <v>49</v>
      </c>
      <c r="AF10" s="805" t="s">
        <v>49</v>
      </c>
      <c r="AG10" s="805" t="s">
        <v>49</v>
      </c>
      <c r="AH10" s="805" t="s">
        <v>49</v>
      </c>
      <c r="AI10" s="805" t="s">
        <v>49</v>
      </c>
      <c r="AJ10" s="805" t="s">
        <v>49</v>
      </c>
      <c r="AK10" s="805" t="s">
        <v>50</v>
      </c>
      <c r="AL10" s="805" t="s">
        <v>49</v>
      </c>
      <c r="AM10" s="805" t="s">
        <v>49</v>
      </c>
      <c r="AN10" s="805" t="s">
        <v>49</v>
      </c>
      <c r="AO10" s="805" t="s">
        <v>49</v>
      </c>
      <c r="AP10" s="805" t="s">
        <v>49</v>
      </c>
      <c r="AQ10" s="805" t="s">
        <v>49</v>
      </c>
      <c r="AR10" s="741" t="s">
        <v>49</v>
      </c>
      <c r="AS10" s="171"/>
    </row>
    <row r="11" spans="1:45" ht="19.149999999999999" customHeight="1">
      <c r="A11" s="24"/>
      <c r="B11" s="840" t="s">
        <v>51</v>
      </c>
      <c r="C11" s="840"/>
      <c r="D11" s="840"/>
      <c r="E11" s="840"/>
      <c r="F11" s="840"/>
      <c r="G11" s="841"/>
      <c r="H11" s="16">
        <f>30/35</f>
        <v>0.8571428571428571</v>
      </c>
      <c r="I11" s="805" t="s">
        <v>49</v>
      </c>
      <c r="J11" s="805" t="s">
        <v>49</v>
      </c>
      <c r="K11" s="805" t="s">
        <v>50</v>
      </c>
      <c r="L11" s="805" t="s">
        <v>49</v>
      </c>
      <c r="M11" s="805" t="s">
        <v>49</v>
      </c>
      <c r="N11" s="805" t="s">
        <v>49</v>
      </c>
      <c r="O11" s="805" t="s">
        <v>50</v>
      </c>
      <c r="P11" s="805" t="s">
        <v>49</v>
      </c>
      <c r="Q11" s="805" t="s">
        <v>50</v>
      </c>
      <c r="R11" s="805" t="s">
        <v>49</v>
      </c>
      <c r="S11" s="805" t="s">
        <v>49</v>
      </c>
      <c r="T11" s="805" t="s">
        <v>49</v>
      </c>
      <c r="U11" s="805" t="s">
        <v>49</v>
      </c>
      <c r="V11" s="805" t="s">
        <v>49</v>
      </c>
      <c r="W11" s="805" t="s">
        <v>49</v>
      </c>
      <c r="X11" s="805" t="s">
        <v>50</v>
      </c>
      <c r="Y11" s="805" t="s">
        <v>49</v>
      </c>
      <c r="Z11" s="805" t="s">
        <v>49</v>
      </c>
      <c r="AA11" s="805" t="s">
        <v>50</v>
      </c>
      <c r="AB11" s="805" t="s">
        <v>49</v>
      </c>
      <c r="AC11" s="805" t="s">
        <v>49</v>
      </c>
      <c r="AD11" s="805" t="s">
        <v>49</v>
      </c>
      <c r="AE11" s="805" t="s">
        <v>49</v>
      </c>
      <c r="AF11" s="805" t="s">
        <v>49</v>
      </c>
      <c r="AG11" s="805" t="s">
        <v>49</v>
      </c>
      <c r="AH11" s="805" t="s">
        <v>49</v>
      </c>
      <c r="AI11" s="805" t="s">
        <v>49</v>
      </c>
      <c r="AJ11" s="805" t="s">
        <v>49</v>
      </c>
      <c r="AK11" s="805" t="s">
        <v>49</v>
      </c>
      <c r="AL11" s="805" t="s">
        <v>50</v>
      </c>
      <c r="AM11" s="805" t="s">
        <v>49</v>
      </c>
      <c r="AN11" s="805" t="s">
        <v>49</v>
      </c>
      <c r="AO11" s="805" t="s">
        <v>49</v>
      </c>
      <c r="AP11" s="805" t="s">
        <v>49</v>
      </c>
      <c r="AQ11" s="805" t="s">
        <v>49</v>
      </c>
      <c r="AR11" s="741" t="s">
        <v>49</v>
      </c>
      <c r="AS11" s="171"/>
    </row>
    <row r="12" spans="1:45" ht="19.149999999999999" customHeight="1">
      <c r="A12" s="24"/>
      <c r="B12" s="840" t="s">
        <v>52</v>
      </c>
      <c r="C12" s="840"/>
      <c r="D12" s="840"/>
      <c r="E12" s="840"/>
      <c r="F12" s="840"/>
      <c r="G12" s="841"/>
      <c r="H12" s="16">
        <f>12/35</f>
        <v>0.34285714285714286</v>
      </c>
      <c r="I12" s="805" t="s">
        <v>50</v>
      </c>
      <c r="J12" s="805" t="s">
        <v>50</v>
      </c>
      <c r="K12" s="805" t="s">
        <v>50</v>
      </c>
      <c r="L12" s="805" t="s">
        <v>49</v>
      </c>
      <c r="M12" s="805" t="s">
        <v>50</v>
      </c>
      <c r="N12" s="805" t="s">
        <v>50</v>
      </c>
      <c r="O12" s="805" t="s">
        <v>50</v>
      </c>
      <c r="P12" s="805" t="s">
        <v>50</v>
      </c>
      <c r="Q12" s="805" t="s">
        <v>50</v>
      </c>
      <c r="R12" s="805" t="s">
        <v>50</v>
      </c>
      <c r="S12" s="805" t="s">
        <v>50</v>
      </c>
      <c r="T12" s="805" t="s">
        <v>50</v>
      </c>
      <c r="U12" s="805" t="s">
        <v>50</v>
      </c>
      <c r="V12" s="805" t="s">
        <v>50</v>
      </c>
      <c r="W12" s="805" t="s">
        <v>50</v>
      </c>
      <c r="X12" s="805" t="s">
        <v>49</v>
      </c>
      <c r="Y12" s="805" t="s">
        <v>49</v>
      </c>
      <c r="Z12" s="805" t="s">
        <v>49</v>
      </c>
      <c r="AA12" s="805" t="s">
        <v>50</v>
      </c>
      <c r="AB12" s="805" t="s">
        <v>50</v>
      </c>
      <c r="AC12" s="805" t="s">
        <v>50</v>
      </c>
      <c r="AD12" s="805" t="s">
        <v>49</v>
      </c>
      <c r="AE12" s="805" t="s">
        <v>49</v>
      </c>
      <c r="AF12" s="805" t="s">
        <v>50</v>
      </c>
      <c r="AG12" s="805" t="s">
        <v>50</v>
      </c>
      <c r="AH12" s="805" t="s">
        <v>50</v>
      </c>
      <c r="AI12" s="805" t="s">
        <v>49</v>
      </c>
      <c r="AJ12" s="805" t="s">
        <v>49</v>
      </c>
      <c r="AK12" s="805" t="s">
        <v>50</v>
      </c>
      <c r="AL12" s="805" t="s">
        <v>50</v>
      </c>
      <c r="AM12" s="805" t="s">
        <v>49</v>
      </c>
      <c r="AN12" s="805" t="s">
        <v>49</v>
      </c>
      <c r="AO12" s="805" t="s">
        <v>49</v>
      </c>
      <c r="AP12" s="805" t="s">
        <v>49</v>
      </c>
      <c r="AQ12" s="805" t="s">
        <v>50</v>
      </c>
      <c r="AR12" s="741" t="s">
        <v>50</v>
      </c>
      <c r="AS12" s="171"/>
    </row>
    <row r="13" spans="1:45" ht="19.149999999999999" customHeight="1">
      <c r="A13" s="24"/>
      <c r="B13" s="840" t="s">
        <v>53</v>
      </c>
      <c r="C13" s="840"/>
      <c r="D13" s="840"/>
      <c r="E13" s="840"/>
      <c r="F13" s="840"/>
      <c r="G13" s="841"/>
      <c r="H13" s="16">
        <f>29/35</f>
        <v>0.82857142857142863</v>
      </c>
      <c r="I13" s="805" t="s">
        <v>50</v>
      </c>
      <c r="J13" s="805" t="s">
        <v>49</v>
      </c>
      <c r="K13" s="805" t="s">
        <v>50</v>
      </c>
      <c r="L13" s="805" t="s">
        <v>49</v>
      </c>
      <c r="M13" s="805" t="s">
        <v>49</v>
      </c>
      <c r="N13" s="805" t="s">
        <v>49</v>
      </c>
      <c r="O13" s="805" t="s">
        <v>49</v>
      </c>
      <c r="P13" s="805" t="s">
        <v>49</v>
      </c>
      <c r="Q13" s="805" t="s">
        <v>50</v>
      </c>
      <c r="R13" s="805" t="s">
        <v>49</v>
      </c>
      <c r="S13" s="805" t="s">
        <v>49</v>
      </c>
      <c r="T13" s="805" t="s">
        <v>49</v>
      </c>
      <c r="U13" s="805" t="s">
        <v>50</v>
      </c>
      <c r="V13" s="805" t="s">
        <v>49</v>
      </c>
      <c r="W13" s="805" t="s">
        <v>49</v>
      </c>
      <c r="X13" s="805" t="s">
        <v>50</v>
      </c>
      <c r="Y13" s="805" t="s">
        <v>49</v>
      </c>
      <c r="Z13" s="805" t="s">
        <v>49</v>
      </c>
      <c r="AA13" s="805" t="s">
        <v>50</v>
      </c>
      <c r="AB13" s="805" t="s">
        <v>49</v>
      </c>
      <c r="AC13" s="805" t="s">
        <v>49</v>
      </c>
      <c r="AD13" s="805" t="s">
        <v>49</v>
      </c>
      <c r="AE13" s="805" t="s">
        <v>49</v>
      </c>
      <c r="AF13" s="805" t="s">
        <v>49</v>
      </c>
      <c r="AG13" s="805" t="s">
        <v>49</v>
      </c>
      <c r="AH13" s="805" t="s">
        <v>50</v>
      </c>
      <c r="AI13" s="805" t="s">
        <v>49</v>
      </c>
      <c r="AJ13" s="805" t="s">
        <v>49</v>
      </c>
      <c r="AK13" s="805" t="s">
        <v>49</v>
      </c>
      <c r="AL13" s="805" t="s">
        <v>49</v>
      </c>
      <c r="AM13" s="805" t="s">
        <v>49</v>
      </c>
      <c r="AN13" s="805" t="s">
        <v>49</v>
      </c>
      <c r="AO13" s="805" t="s">
        <v>49</v>
      </c>
      <c r="AP13" s="805" t="s">
        <v>49</v>
      </c>
      <c r="AQ13" s="805" t="s">
        <v>49</v>
      </c>
      <c r="AR13" s="741" t="s">
        <v>49</v>
      </c>
      <c r="AS13" s="171"/>
    </row>
    <row r="14" spans="1:45" ht="19.149999999999999" customHeight="1">
      <c r="A14" s="24"/>
      <c r="B14" s="840" t="s">
        <v>54</v>
      </c>
      <c r="C14" s="840"/>
      <c r="D14" s="840"/>
      <c r="E14" s="840"/>
      <c r="F14" s="840"/>
      <c r="G14" s="841"/>
      <c r="H14" s="16">
        <f>34/35</f>
        <v>0.97142857142857142</v>
      </c>
      <c r="I14" s="805" t="s">
        <v>49</v>
      </c>
      <c r="J14" s="805" t="s">
        <v>49</v>
      </c>
      <c r="K14" s="805" t="s">
        <v>49</v>
      </c>
      <c r="L14" s="805" t="s">
        <v>49</v>
      </c>
      <c r="M14" s="805" t="s">
        <v>49</v>
      </c>
      <c r="N14" s="805" t="s">
        <v>49</v>
      </c>
      <c r="O14" s="805" t="s">
        <v>49</v>
      </c>
      <c r="P14" s="805" t="s">
        <v>49</v>
      </c>
      <c r="Q14" s="805" t="s">
        <v>49</v>
      </c>
      <c r="R14" s="805" t="s">
        <v>49</v>
      </c>
      <c r="S14" s="805" t="s">
        <v>49</v>
      </c>
      <c r="T14" s="805" t="s">
        <v>49</v>
      </c>
      <c r="U14" s="805" t="s">
        <v>49</v>
      </c>
      <c r="V14" s="805" t="s">
        <v>49</v>
      </c>
      <c r="W14" s="805" t="s">
        <v>49</v>
      </c>
      <c r="X14" s="805" t="s">
        <v>50</v>
      </c>
      <c r="Y14" s="805" t="s">
        <v>49</v>
      </c>
      <c r="Z14" s="805" t="s">
        <v>49</v>
      </c>
      <c r="AA14" s="805" t="s">
        <v>50</v>
      </c>
      <c r="AB14" s="805" t="s">
        <v>49</v>
      </c>
      <c r="AC14" s="805" t="s">
        <v>49</v>
      </c>
      <c r="AD14" s="805" t="s">
        <v>49</v>
      </c>
      <c r="AE14" s="805" t="s">
        <v>49</v>
      </c>
      <c r="AF14" s="805" t="s">
        <v>49</v>
      </c>
      <c r="AG14" s="805" t="s">
        <v>49</v>
      </c>
      <c r="AH14" s="805" t="s">
        <v>49</v>
      </c>
      <c r="AI14" s="805" t="s">
        <v>49</v>
      </c>
      <c r="AJ14" s="805" t="s">
        <v>49</v>
      </c>
      <c r="AK14" s="805" t="s">
        <v>49</v>
      </c>
      <c r="AL14" s="805" t="s">
        <v>49</v>
      </c>
      <c r="AM14" s="805" t="s">
        <v>49</v>
      </c>
      <c r="AN14" s="805" t="s">
        <v>49</v>
      </c>
      <c r="AO14" s="805" t="s">
        <v>49</v>
      </c>
      <c r="AP14" s="805" t="s">
        <v>49</v>
      </c>
      <c r="AQ14" s="805" t="s">
        <v>49</v>
      </c>
      <c r="AR14" s="741" t="s">
        <v>49</v>
      </c>
      <c r="AS14" s="171"/>
    </row>
    <row r="15" spans="1:45" ht="19.149999999999999" customHeight="1">
      <c r="A15" s="24"/>
      <c r="B15" s="840" t="s">
        <v>55</v>
      </c>
      <c r="C15" s="840"/>
      <c r="D15" s="840"/>
      <c r="E15" s="840"/>
      <c r="F15" s="840"/>
      <c r="G15" s="841"/>
      <c r="H15" s="16">
        <f>35/35</f>
        <v>1</v>
      </c>
      <c r="I15" s="805" t="s">
        <v>49</v>
      </c>
      <c r="J15" s="805" t="s">
        <v>49</v>
      </c>
      <c r="K15" s="805" t="s">
        <v>49</v>
      </c>
      <c r="L15" s="805" t="s">
        <v>49</v>
      </c>
      <c r="M15" s="805" t="s">
        <v>49</v>
      </c>
      <c r="N15" s="805" t="s">
        <v>49</v>
      </c>
      <c r="O15" s="805" t="s">
        <v>49</v>
      </c>
      <c r="P15" s="805" t="s">
        <v>49</v>
      </c>
      <c r="Q15" s="805" t="s">
        <v>49</v>
      </c>
      <c r="R15" s="805" t="s">
        <v>49</v>
      </c>
      <c r="S15" s="805" t="s">
        <v>49</v>
      </c>
      <c r="T15" s="805" t="s">
        <v>49</v>
      </c>
      <c r="U15" s="805" t="s">
        <v>49</v>
      </c>
      <c r="V15" s="805" t="s">
        <v>49</v>
      </c>
      <c r="W15" s="805" t="s">
        <v>49</v>
      </c>
      <c r="X15" s="805" t="s">
        <v>49</v>
      </c>
      <c r="Y15" s="805" t="s">
        <v>49</v>
      </c>
      <c r="Z15" s="805" t="s">
        <v>49</v>
      </c>
      <c r="AA15" s="805" t="s">
        <v>50</v>
      </c>
      <c r="AB15" s="805" t="s">
        <v>49</v>
      </c>
      <c r="AC15" s="805" t="s">
        <v>49</v>
      </c>
      <c r="AD15" s="805" t="s">
        <v>49</v>
      </c>
      <c r="AE15" s="805" t="s">
        <v>49</v>
      </c>
      <c r="AF15" s="805" t="s">
        <v>49</v>
      </c>
      <c r="AG15" s="805" t="s">
        <v>49</v>
      </c>
      <c r="AH15" s="805" t="s">
        <v>49</v>
      </c>
      <c r="AI15" s="805" t="s">
        <v>49</v>
      </c>
      <c r="AJ15" s="805" t="s">
        <v>49</v>
      </c>
      <c r="AK15" s="805" t="s">
        <v>49</v>
      </c>
      <c r="AL15" s="805" t="s">
        <v>49</v>
      </c>
      <c r="AM15" s="805" t="s">
        <v>49</v>
      </c>
      <c r="AN15" s="805" t="s">
        <v>49</v>
      </c>
      <c r="AO15" s="805" t="s">
        <v>49</v>
      </c>
      <c r="AP15" s="805" t="s">
        <v>49</v>
      </c>
      <c r="AQ15" s="805" t="s">
        <v>49</v>
      </c>
      <c r="AR15" s="741" t="s">
        <v>49</v>
      </c>
      <c r="AS15" s="171"/>
    </row>
    <row r="16" spans="1:45" ht="19.149999999999999" customHeight="1">
      <c r="A16" s="24"/>
      <c r="B16" s="840" t="s">
        <v>56</v>
      </c>
      <c r="C16" s="840"/>
      <c r="D16" s="840"/>
      <c r="E16" s="840"/>
      <c r="F16" s="840"/>
      <c r="G16" s="841"/>
      <c r="H16" s="16">
        <f>31/35</f>
        <v>0.88571428571428568</v>
      </c>
      <c r="I16" s="805" t="s">
        <v>49</v>
      </c>
      <c r="J16" s="805" t="s">
        <v>49</v>
      </c>
      <c r="K16" s="805" t="s">
        <v>50</v>
      </c>
      <c r="L16" s="805" t="s">
        <v>49</v>
      </c>
      <c r="M16" s="805" t="s">
        <v>49</v>
      </c>
      <c r="N16" s="805" t="s">
        <v>49</v>
      </c>
      <c r="O16" s="805" t="s">
        <v>49</v>
      </c>
      <c r="P16" s="805" t="s">
        <v>49</v>
      </c>
      <c r="Q16" s="805" t="s">
        <v>49</v>
      </c>
      <c r="R16" s="805" t="s">
        <v>49</v>
      </c>
      <c r="S16" s="805" t="s">
        <v>49</v>
      </c>
      <c r="T16" s="805" t="s">
        <v>50</v>
      </c>
      <c r="U16" s="805" t="s">
        <v>50</v>
      </c>
      <c r="V16" s="805" t="s">
        <v>49</v>
      </c>
      <c r="W16" s="805" t="s">
        <v>50</v>
      </c>
      <c r="X16" s="805" t="s">
        <v>49</v>
      </c>
      <c r="Y16" s="805" t="s">
        <v>49</v>
      </c>
      <c r="Z16" s="805" t="s">
        <v>49</v>
      </c>
      <c r="AA16" s="805" t="s">
        <v>50</v>
      </c>
      <c r="AB16" s="805" t="s">
        <v>49</v>
      </c>
      <c r="AC16" s="805" t="s">
        <v>49</v>
      </c>
      <c r="AD16" s="805" t="s">
        <v>49</v>
      </c>
      <c r="AE16" s="805" t="s">
        <v>49</v>
      </c>
      <c r="AF16" s="805" t="s">
        <v>49</v>
      </c>
      <c r="AG16" s="805" t="s">
        <v>49</v>
      </c>
      <c r="AH16" s="805" t="s">
        <v>49</v>
      </c>
      <c r="AI16" s="805" t="s">
        <v>49</v>
      </c>
      <c r="AJ16" s="805" t="s">
        <v>49</v>
      </c>
      <c r="AK16" s="805" t="s">
        <v>49</v>
      </c>
      <c r="AL16" s="805" t="s">
        <v>49</v>
      </c>
      <c r="AM16" s="805" t="s">
        <v>49</v>
      </c>
      <c r="AN16" s="805" t="s">
        <v>49</v>
      </c>
      <c r="AO16" s="805" t="s">
        <v>49</v>
      </c>
      <c r="AP16" s="805" t="s">
        <v>49</v>
      </c>
      <c r="AQ16" s="805" t="s">
        <v>49</v>
      </c>
      <c r="AR16" s="741" t="s">
        <v>49</v>
      </c>
      <c r="AS16" s="171"/>
    </row>
    <row r="17" spans="1:45" ht="19.149999999999999" customHeight="1">
      <c r="A17" s="24"/>
      <c r="B17" s="840" t="s">
        <v>57</v>
      </c>
      <c r="C17" s="840"/>
      <c r="D17" s="840"/>
      <c r="E17" s="840"/>
      <c r="F17" s="840"/>
      <c r="G17" s="841"/>
      <c r="H17" s="16">
        <f>10/34</f>
        <v>0.29411764705882354</v>
      </c>
      <c r="I17" s="805" t="s">
        <v>50</v>
      </c>
      <c r="J17" s="805" t="s">
        <v>49</v>
      </c>
      <c r="K17" s="805" t="s">
        <v>50</v>
      </c>
      <c r="L17" s="805" t="s">
        <v>50</v>
      </c>
      <c r="M17" s="805" t="s">
        <v>50</v>
      </c>
      <c r="N17" s="805" t="s">
        <v>49</v>
      </c>
      <c r="O17" s="805" t="s">
        <v>50</v>
      </c>
      <c r="P17" s="805" t="s">
        <v>50</v>
      </c>
      <c r="Q17" s="805" t="s">
        <v>50</v>
      </c>
      <c r="R17" s="805" t="s">
        <v>50</v>
      </c>
      <c r="S17" s="805" t="s">
        <v>50</v>
      </c>
      <c r="T17" s="805" t="s">
        <v>50</v>
      </c>
      <c r="U17" s="805" t="s">
        <v>50</v>
      </c>
      <c r="V17" s="805" t="s">
        <v>50</v>
      </c>
      <c r="W17" s="805" t="s">
        <v>50</v>
      </c>
      <c r="X17" s="805" t="s">
        <v>50</v>
      </c>
      <c r="Y17" s="805" t="s">
        <v>49</v>
      </c>
      <c r="Z17" s="805" t="s">
        <v>58</v>
      </c>
      <c r="AA17" s="805" t="s">
        <v>50</v>
      </c>
      <c r="AB17" s="805" t="s">
        <v>50</v>
      </c>
      <c r="AC17" s="805" t="s">
        <v>49</v>
      </c>
      <c r="AD17" s="805" t="s">
        <v>49</v>
      </c>
      <c r="AE17" s="805" t="s">
        <v>49</v>
      </c>
      <c r="AF17" s="805" t="s">
        <v>50</v>
      </c>
      <c r="AG17" s="805" t="s">
        <v>50</v>
      </c>
      <c r="AH17" s="805" t="s">
        <v>49</v>
      </c>
      <c r="AI17" s="805" t="s">
        <v>50</v>
      </c>
      <c r="AJ17" s="805" t="s">
        <v>49</v>
      </c>
      <c r="AK17" s="805" t="s">
        <v>50</v>
      </c>
      <c r="AL17" s="805" t="s">
        <v>50</v>
      </c>
      <c r="AM17" s="805" t="s">
        <v>50</v>
      </c>
      <c r="AN17" s="805" t="s">
        <v>50</v>
      </c>
      <c r="AO17" s="805" t="s">
        <v>49</v>
      </c>
      <c r="AP17" s="805" t="s">
        <v>49</v>
      </c>
      <c r="AQ17" s="805" t="s">
        <v>50</v>
      </c>
      <c r="AR17" s="741" t="s">
        <v>50</v>
      </c>
      <c r="AS17" s="171"/>
    </row>
    <row r="18" spans="1:45" ht="19.149999999999999" customHeight="1">
      <c r="A18" s="24"/>
      <c r="B18" s="840" t="s">
        <v>59</v>
      </c>
      <c r="C18" s="840"/>
      <c r="D18" s="840"/>
      <c r="E18" s="840"/>
      <c r="F18" s="840"/>
      <c r="G18" s="841"/>
      <c r="H18" s="16">
        <f>23/34</f>
        <v>0.67647058823529416</v>
      </c>
      <c r="I18" s="805" t="s">
        <v>49</v>
      </c>
      <c r="J18" s="805" t="s">
        <v>49</v>
      </c>
      <c r="K18" s="805" t="s">
        <v>49</v>
      </c>
      <c r="L18" s="805" t="s">
        <v>49</v>
      </c>
      <c r="M18" s="805" t="s">
        <v>49</v>
      </c>
      <c r="N18" s="805" t="s">
        <v>50</v>
      </c>
      <c r="O18" s="805" t="s">
        <v>49</v>
      </c>
      <c r="P18" s="805" t="s">
        <v>49</v>
      </c>
      <c r="Q18" s="805" t="s">
        <v>50</v>
      </c>
      <c r="R18" s="805" t="s">
        <v>49</v>
      </c>
      <c r="S18" s="805" t="s">
        <v>49</v>
      </c>
      <c r="T18" s="805" t="s">
        <v>50</v>
      </c>
      <c r="U18" s="805" t="s">
        <v>49</v>
      </c>
      <c r="V18" s="805" t="s">
        <v>49</v>
      </c>
      <c r="W18" s="805" t="s">
        <v>49</v>
      </c>
      <c r="X18" s="805" t="s">
        <v>50</v>
      </c>
      <c r="Y18" s="805" t="s">
        <v>50</v>
      </c>
      <c r="Z18" s="805" t="s">
        <v>49</v>
      </c>
      <c r="AA18" s="805" t="s">
        <v>50</v>
      </c>
      <c r="AB18" s="805" t="s">
        <v>60</v>
      </c>
      <c r="AC18" s="805" t="s">
        <v>50</v>
      </c>
      <c r="AD18" s="805" t="s">
        <v>49</v>
      </c>
      <c r="AE18" s="805" t="s">
        <v>49</v>
      </c>
      <c r="AF18" s="805" t="s">
        <v>49</v>
      </c>
      <c r="AG18" s="805" t="s">
        <v>49</v>
      </c>
      <c r="AH18" s="805" t="s">
        <v>49</v>
      </c>
      <c r="AI18" s="805" t="s">
        <v>49</v>
      </c>
      <c r="AJ18" s="805" t="s">
        <v>50</v>
      </c>
      <c r="AK18" s="805" t="s">
        <v>50</v>
      </c>
      <c r="AL18" s="805" t="s">
        <v>50</v>
      </c>
      <c r="AM18" s="805" t="s">
        <v>50</v>
      </c>
      <c r="AN18" s="805" t="s">
        <v>49</v>
      </c>
      <c r="AO18" s="805" t="s">
        <v>49</v>
      </c>
      <c r="AP18" s="805" t="s">
        <v>49</v>
      </c>
      <c r="AQ18" s="805" t="s">
        <v>49</v>
      </c>
      <c r="AR18" s="741" t="s">
        <v>50</v>
      </c>
      <c r="AS18" s="171"/>
    </row>
    <row r="19" spans="1:45" ht="30.75" customHeight="1">
      <c r="A19" s="25" t="s">
        <v>61</v>
      </c>
      <c r="B19" s="879" t="s">
        <v>62</v>
      </c>
      <c r="C19" s="879"/>
      <c r="D19" s="880"/>
      <c r="E19" s="723" t="s">
        <v>63</v>
      </c>
      <c r="F19" s="723" t="s">
        <v>64</v>
      </c>
      <c r="G19" s="42" t="s">
        <v>65</v>
      </c>
      <c r="H19" s="948" t="s">
        <v>66</v>
      </c>
      <c r="I19" s="940" t="s">
        <v>64</v>
      </c>
      <c r="J19" s="940" t="s">
        <v>65</v>
      </c>
      <c r="K19" s="940" t="s">
        <v>63</v>
      </c>
      <c r="L19" s="940" t="s">
        <v>63</v>
      </c>
      <c r="M19" s="940" t="s">
        <v>63</v>
      </c>
      <c r="N19" s="940" t="s">
        <v>63</v>
      </c>
      <c r="O19" s="940" t="s">
        <v>58</v>
      </c>
      <c r="P19" s="940" t="s">
        <v>65</v>
      </c>
      <c r="Q19" s="940" t="s">
        <v>63</v>
      </c>
      <c r="R19" s="940" t="s">
        <v>64</v>
      </c>
      <c r="S19" s="940" t="s">
        <v>65</v>
      </c>
      <c r="T19" s="940" t="s">
        <v>64</v>
      </c>
      <c r="U19" s="940" t="s">
        <v>65</v>
      </c>
      <c r="V19" s="940" t="s">
        <v>65</v>
      </c>
      <c r="W19" s="940" t="s">
        <v>64</v>
      </c>
      <c r="X19" s="940" t="s">
        <v>65</v>
      </c>
      <c r="Y19" s="940" t="s">
        <v>63</v>
      </c>
      <c r="Z19" s="940" t="s">
        <v>63</v>
      </c>
      <c r="AA19" s="940" t="s">
        <v>60</v>
      </c>
      <c r="AB19" s="940" t="s">
        <v>63</v>
      </c>
      <c r="AC19" s="940" t="s">
        <v>65</v>
      </c>
      <c r="AD19" s="940" t="s">
        <v>64</v>
      </c>
      <c r="AE19" s="940" t="s">
        <v>64</v>
      </c>
      <c r="AF19" s="940" t="s">
        <v>64</v>
      </c>
      <c r="AG19" s="940" t="s">
        <v>64</v>
      </c>
      <c r="AH19" s="940" t="s">
        <v>63</v>
      </c>
      <c r="AI19" s="940" t="s">
        <v>64</v>
      </c>
      <c r="AJ19" s="940" t="s">
        <v>63</v>
      </c>
      <c r="AK19" s="940" t="s">
        <v>64</v>
      </c>
      <c r="AL19" s="940" t="s">
        <v>64</v>
      </c>
      <c r="AM19" s="940" t="s">
        <v>65</v>
      </c>
      <c r="AN19" s="940" t="s">
        <v>64</v>
      </c>
      <c r="AO19" s="940" t="s">
        <v>63</v>
      </c>
      <c r="AP19" s="940" t="s">
        <v>65</v>
      </c>
      <c r="AQ19" s="940" t="s">
        <v>65</v>
      </c>
      <c r="AR19" s="938" t="s">
        <v>64</v>
      </c>
      <c r="AS19" s="171"/>
    </row>
    <row r="20" spans="1:45" ht="20.25" customHeight="1">
      <c r="A20" s="881"/>
      <c r="B20" s="882"/>
      <c r="C20" s="882"/>
      <c r="D20" s="882"/>
      <c r="E20" s="38">
        <f>11/34</f>
        <v>0.3235294117647059</v>
      </c>
      <c r="F20" s="38">
        <f>13/34</f>
        <v>0.38235294117647056</v>
      </c>
      <c r="G20" s="43">
        <f>10/34</f>
        <v>0.29411764705882354</v>
      </c>
      <c r="H20" s="949"/>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39"/>
      <c r="AS20" s="171"/>
    </row>
    <row r="21" spans="1:45" ht="22.9" customHeight="1">
      <c r="A21" s="812" t="s">
        <v>67</v>
      </c>
      <c r="B21" s="886" t="s">
        <v>68</v>
      </c>
      <c r="C21" s="886"/>
      <c r="D21" s="886"/>
      <c r="E21" s="886"/>
      <c r="F21" s="886"/>
      <c r="G21" s="887"/>
      <c r="H21" s="16">
        <f>30/34</f>
        <v>0.88235294117647056</v>
      </c>
      <c r="I21" s="805" t="s">
        <v>49</v>
      </c>
      <c r="J21" s="805" t="s">
        <v>49</v>
      </c>
      <c r="K21" s="805" t="s">
        <v>49</v>
      </c>
      <c r="L21" s="805" t="s">
        <v>49</v>
      </c>
      <c r="M21" s="805" t="s">
        <v>49</v>
      </c>
      <c r="N21" s="805" t="s">
        <v>49</v>
      </c>
      <c r="O21" s="805" t="s">
        <v>58</v>
      </c>
      <c r="P21" s="805" t="s">
        <v>49</v>
      </c>
      <c r="Q21" s="805" t="s">
        <v>50</v>
      </c>
      <c r="R21" s="805" t="s">
        <v>49</v>
      </c>
      <c r="S21" s="805" t="s">
        <v>49</v>
      </c>
      <c r="T21" s="805" t="s">
        <v>50</v>
      </c>
      <c r="U21" s="805" t="s">
        <v>49</v>
      </c>
      <c r="V21" s="805" t="s">
        <v>49</v>
      </c>
      <c r="W21" s="805" t="s">
        <v>49</v>
      </c>
      <c r="X21" s="805" t="s">
        <v>49</v>
      </c>
      <c r="Y21" s="805" t="s">
        <v>49</v>
      </c>
      <c r="Z21" s="805" t="s">
        <v>49</v>
      </c>
      <c r="AA21" s="805" t="s">
        <v>60</v>
      </c>
      <c r="AB21" s="805" t="s">
        <v>49</v>
      </c>
      <c r="AC21" s="805" t="s">
        <v>49</v>
      </c>
      <c r="AD21" s="805" t="s">
        <v>49</v>
      </c>
      <c r="AE21" s="805" t="s">
        <v>49</v>
      </c>
      <c r="AF21" s="805" t="s">
        <v>49</v>
      </c>
      <c r="AG21" s="805" t="s">
        <v>50</v>
      </c>
      <c r="AH21" s="805" t="s">
        <v>49</v>
      </c>
      <c r="AI21" s="805" t="s">
        <v>49</v>
      </c>
      <c r="AJ21" s="805" t="s">
        <v>49</v>
      </c>
      <c r="AK21" s="805" t="s">
        <v>49</v>
      </c>
      <c r="AL21" s="805" t="s">
        <v>50</v>
      </c>
      <c r="AM21" s="805" t="s">
        <v>49</v>
      </c>
      <c r="AN21" s="805" t="s">
        <v>49</v>
      </c>
      <c r="AO21" s="805" t="s">
        <v>49</v>
      </c>
      <c r="AP21" s="805" t="s">
        <v>49</v>
      </c>
      <c r="AQ21" s="805" t="s">
        <v>49</v>
      </c>
      <c r="AR21" s="741" t="s">
        <v>49</v>
      </c>
      <c r="AS21" s="171"/>
    </row>
    <row r="22" spans="1:45" s="817" customFormat="1" ht="49.5" customHeight="1">
      <c r="A22" s="56" t="s">
        <v>69</v>
      </c>
      <c r="B22" s="886" t="s">
        <v>70</v>
      </c>
      <c r="C22" s="886"/>
      <c r="D22" s="886"/>
      <c r="E22" s="886"/>
      <c r="F22" s="886"/>
      <c r="G22" s="887"/>
      <c r="H22" s="813">
        <f>26/28</f>
        <v>0.9285714285714286</v>
      </c>
      <c r="I22" s="814" t="s">
        <v>49</v>
      </c>
      <c r="J22" s="814" t="s">
        <v>49</v>
      </c>
      <c r="K22" s="814" t="s">
        <v>50</v>
      </c>
      <c r="L22" s="814" t="s">
        <v>49</v>
      </c>
      <c r="M22" s="814" t="s">
        <v>49</v>
      </c>
      <c r="N22" s="814" t="s">
        <v>49</v>
      </c>
      <c r="O22" s="814" t="s">
        <v>71</v>
      </c>
      <c r="P22" s="814" t="s">
        <v>49</v>
      </c>
      <c r="Q22" s="814" t="s">
        <v>71</v>
      </c>
      <c r="R22" s="814" t="s">
        <v>49</v>
      </c>
      <c r="S22" s="814" t="s">
        <v>49</v>
      </c>
      <c r="T22" s="814" t="s">
        <v>71</v>
      </c>
      <c r="U22" s="814" t="s">
        <v>49</v>
      </c>
      <c r="V22" s="814" t="s">
        <v>49</v>
      </c>
      <c r="W22" s="814" t="s">
        <v>49</v>
      </c>
      <c r="X22" s="814" t="s">
        <v>49</v>
      </c>
      <c r="Y22" s="814" t="s">
        <v>49</v>
      </c>
      <c r="Z22" s="814" t="s">
        <v>49</v>
      </c>
      <c r="AA22" s="814" t="s">
        <v>60</v>
      </c>
      <c r="AB22" s="814" t="s">
        <v>49</v>
      </c>
      <c r="AC22" s="814" t="s">
        <v>49</v>
      </c>
      <c r="AD22" s="814" t="s">
        <v>50</v>
      </c>
      <c r="AE22" s="814" t="s">
        <v>49</v>
      </c>
      <c r="AF22" s="814" t="s">
        <v>49</v>
      </c>
      <c r="AG22" s="814" t="s">
        <v>71</v>
      </c>
      <c r="AH22" s="814" t="s">
        <v>49</v>
      </c>
      <c r="AI22" s="814" t="s">
        <v>49</v>
      </c>
      <c r="AJ22" s="814" t="s">
        <v>71</v>
      </c>
      <c r="AK22" s="814" t="s">
        <v>49</v>
      </c>
      <c r="AL22" s="814" t="s">
        <v>71</v>
      </c>
      <c r="AM22" s="814" t="s">
        <v>49</v>
      </c>
      <c r="AN22" s="814" t="s">
        <v>71</v>
      </c>
      <c r="AO22" s="814" t="s">
        <v>49</v>
      </c>
      <c r="AP22" s="814" t="s">
        <v>49</v>
      </c>
      <c r="AQ22" s="814" t="s">
        <v>49</v>
      </c>
      <c r="AR22" s="815" t="s">
        <v>49</v>
      </c>
      <c r="AS22" s="816"/>
    </row>
    <row r="23" spans="1:45" ht="49.5" customHeight="1">
      <c r="A23" s="56" t="s">
        <v>72</v>
      </c>
      <c r="B23" s="877" t="s">
        <v>73</v>
      </c>
      <c r="C23" s="877"/>
      <c r="D23" s="877"/>
      <c r="E23" s="877"/>
      <c r="F23" s="877"/>
      <c r="G23" s="878"/>
      <c r="H23" s="18">
        <f>29/36</f>
        <v>0.80555555555555558</v>
      </c>
      <c r="I23" s="805" t="s">
        <v>50</v>
      </c>
      <c r="J23" s="805" t="s">
        <v>49</v>
      </c>
      <c r="K23" s="805" t="s">
        <v>50</v>
      </c>
      <c r="L23" s="805" t="s">
        <v>49</v>
      </c>
      <c r="M23" s="805" t="s">
        <v>49</v>
      </c>
      <c r="N23" s="805" t="s">
        <v>49</v>
      </c>
      <c r="O23" s="805" t="s">
        <v>49</v>
      </c>
      <c r="P23" s="805" t="s">
        <v>49</v>
      </c>
      <c r="Q23" s="805" t="s">
        <v>49</v>
      </c>
      <c r="R23" s="805" t="s">
        <v>49</v>
      </c>
      <c r="S23" s="805" t="s">
        <v>49</v>
      </c>
      <c r="T23" s="805" t="s">
        <v>49</v>
      </c>
      <c r="U23" s="805" t="s">
        <v>49</v>
      </c>
      <c r="V23" s="805" t="s">
        <v>49</v>
      </c>
      <c r="W23" s="805" t="s">
        <v>49</v>
      </c>
      <c r="X23" s="805" t="s">
        <v>50</v>
      </c>
      <c r="Y23" s="805" t="s">
        <v>49</v>
      </c>
      <c r="Z23" s="805" t="s">
        <v>49</v>
      </c>
      <c r="AA23" s="805" t="s">
        <v>49</v>
      </c>
      <c r="AB23" s="805" t="s">
        <v>50</v>
      </c>
      <c r="AC23" s="805" t="s">
        <v>50</v>
      </c>
      <c r="AD23" s="805" t="s">
        <v>50</v>
      </c>
      <c r="AE23" s="805" t="s">
        <v>50</v>
      </c>
      <c r="AF23" s="805" t="s">
        <v>49</v>
      </c>
      <c r="AG23" s="805" t="s">
        <v>49</v>
      </c>
      <c r="AH23" s="805" t="s">
        <v>49</v>
      </c>
      <c r="AI23" s="805" t="s">
        <v>49</v>
      </c>
      <c r="AJ23" s="805" t="s">
        <v>49</v>
      </c>
      <c r="AK23" s="805" t="s">
        <v>49</v>
      </c>
      <c r="AL23" s="805" t="s">
        <v>49</v>
      </c>
      <c r="AM23" s="805" t="s">
        <v>49</v>
      </c>
      <c r="AN23" s="805" t="s">
        <v>49</v>
      </c>
      <c r="AO23" s="805" t="s">
        <v>49</v>
      </c>
      <c r="AP23" s="805" t="s">
        <v>49</v>
      </c>
      <c r="AQ23" s="805" t="s">
        <v>49</v>
      </c>
      <c r="AR23" s="806" t="s">
        <v>49</v>
      </c>
      <c r="AS23" s="171"/>
    </row>
    <row r="24" spans="1:45" ht="83.45" customHeight="1" thickBot="1">
      <c r="A24" s="53" t="s">
        <v>74</v>
      </c>
      <c r="B24" s="946" t="s">
        <v>75</v>
      </c>
      <c r="C24" s="946"/>
      <c r="D24" s="946"/>
      <c r="E24" s="946"/>
      <c r="F24" s="946"/>
      <c r="G24" s="947"/>
      <c r="H24" s="201"/>
      <c r="I24" s="202" t="s">
        <v>71</v>
      </c>
      <c r="J24" s="202" t="s">
        <v>76</v>
      </c>
      <c r="K24" s="202" t="s">
        <v>71</v>
      </c>
      <c r="L24" s="202" t="s">
        <v>77</v>
      </c>
      <c r="M24" s="202" t="s">
        <v>78</v>
      </c>
      <c r="N24" s="202" t="s">
        <v>79</v>
      </c>
      <c r="O24" s="202" t="s">
        <v>80</v>
      </c>
      <c r="P24" s="202" t="s">
        <v>81</v>
      </c>
      <c r="Q24" s="202" t="s">
        <v>82</v>
      </c>
      <c r="R24" s="202" t="s">
        <v>83</v>
      </c>
      <c r="S24" s="202" t="s">
        <v>84</v>
      </c>
      <c r="T24" s="202" t="s">
        <v>85</v>
      </c>
      <c r="U24" s="202" t="s">
        <v>86</v>
      </c>
      <c r="V24" s="202" t="s">
        <v>87</v>
      </c>
      <c r="W24" s="202" t="s">
        <v>88</v>
      </c>
      <c r="X24" s="202" t="s">
        <v>71</v>
      </c>
      <c r="Y24" s="202" t="s">
        <v>89</v>
      </c>
      <c r="Z24" s="202" t="s">
        <v>55</v>
      </c>
      <c r="AA24" s="202" t="s">
        <v>90</v>
      </c>
      <c r="AB24" s="202" t="s">
        <v>71</v>
      </c>
      <c r="AC24" s="202" t="s">
        <v>71</v>
      </c>
      <c r="AD24" s="202" t="s">
        <v>71</v>
      </c>
      <c r="AE24" s="202" t="s">
        <v>71</v>
      </c>
      <c r="AF24" s="202" t="s">
        <v>78</v>
      </c>
      <c r="AG24" s="202" t="s">
        <v>91</v>
      </c>
      <c r="AH24" s="202" t="s">
        <v>78</v>
      </c>
      <c r="AI24" s="202" t="s">
        <v>92</v>
      </c>
      <c r="AJ24" s="202" t="s">
        <v>93</v>
      </c>
      <c r="AK24" s="202" t="s">
        <v>94</v>
      </c>
      <c r="AL24" s="202" t="s">
        <v>55</v>
      </c>
      <c r="AM24" s="202" t="s">
        <v>95</v>
      </c>
      <c r="AN24" s="202" t="s">
        <v>96</v>
      </c>
      <c r="AO24" s="202" t="s">
        <v>97</v>
      </c>
      <c r="AP24" s="202" t="s">
        <v>98</v>
      </c>
      <c r="AQ24" s="202" t="s">
        <v>55</v>
      </c>
      <c r="AR24" s="200" t="s">
        <v>99</v>
      </c>
      <c r="AS24" s="171"/>
    </row>
    <row r="25" spans="1:45" ht="28.5" customHeight="1" thickBot="1">
      <c r="A25" s="848" t="s">
        <v>100</v>
      </c>
      <c r="B25" s="848"/>
      <c r="C25" s="848"/>
      <c r="D25" s="848"/>
      <c r="E25" s="848"/>
      <c r="F25" s="848"/>
      <c r="G25" s="848"/>
      <c r="H25" s="205"/>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9"/>
      <c r="AS25" s="715"/>
    </row>
    <row r="26" spans="1:45" ht="45" customHeight="1">
      <c r="A26" s="206" t="s">
        <v>101</v>
      </c>
      <c r="B26" s="923" t="s">
        <v>102</v>
      </c>
      <c r="C26" s="924"/>
      <c r="D26" s="924"/>
      <c r="E26" s="924"/>
      <c r="F26" s="924"/>
      <c r="G26" s="925"/>
      <c r="H26" s="203">
        <f>30/35</f>
        <v>0.8571428571428571</v>
      </c>
      <c r="I26" s="204" t="s">
        <v>50</v>
      </c>
      <c r="J26" s="204" t="s">
        <v>49</v>
      </c>
      <c r="K26" s="204" t="s">
        <v>49</v>
      </c>
      <c r="L26" s="204" t="s">
        <v>49</v>
      </c>
      <c r="M26" s="204" t="s">
        <v>49</v>
      </c>
      <c r="N26" s="204" t="s">
        <v>49</v>
      </c>
      <c r="O26" s="204" t="s">
        <v>49</v>
      </c>
      <c r="P26" s="204" t="s">
        <v>58</v>
      </c>
      <c r="Q26" s="204" t="s">
        <v>49</v>
      </c>
      <c r="R26" s="204" t="s">
        <v>49</v>
      </c>
      <c r="S26" s="204" t="s">
        <v>49</v>
      </c>
      <c r="T26" s="204" t="s">
        <v>49</v>
      </c>
      <c r="U26" s="204" t="s">
        <v>49</v>
      </c>
      <c r="V26" s="204" t="s">
        <v>49</v>
      </c>
      <c r="W26" s="204" t="s">
        <v>50</v>
      </c>
      <c r="X26" s="204" t="s">
        <v>49</v>
      </c>
      <c r="Y26" s="204" t="s">
        <v>50</v>
      </c>
      <c r="Z26" s="204" t="s">
        <v>50</v>
      </c>
      <c r="AA26" s="204" t="s">
        <v>49</v>
      </c>
      <c r="AB26" s="204" t="s">
        <v>49</v>
      </c>
      <c r="AC26" s="204" t="s">
        <v>49</v>
      </c>
      <c r="AD26" s="204" t="s">
        <v>49</v>
      </c>
      <c r="AE26" s="204" t="s">
        <v>49</v>
      </c>
      <c r="AF26" s="204" t="s">
        <v>49</v>
      </c>
      <c r="AG26" s="204" t="s">
        <v>49</v>
      </c>
      <c r="AH26" s="204" t="s">
        <v>49</v>
      </c>
      <c r="AI26" s="204" t="s">
        <v>49</v>
      </c>
      <c r="AJ26" s="204" t="s">
        <v>49</v>
      </c>
      <c r="AK26" s="204" t="s">
        <v>49</v>
      </c>
      <c r="AL26" s="204" t="s">
        <v>49</v>
      </c>
      <c r="AM26" s="204" t="s">
        <v>49</v>
      </c>
      <c r="AN26" s="204" t="s">
        <v>49</v>
      </c>
      <c r="AO26" s="204" t="s">
        <v>49</v>
      </c>
      <c r="AP26" s="204" t="s">
        <v>49</v>
      </c>
      <c r="AQ26" s="204" t="s">
        <v>49</v>
      </c>
      <c r="AR26" s="811" t="s">
        <v>50</v>
      </c>
      <c r="AS26" s="173"/>
    </row>
    <row r="27" spans="1:45" ht="32.25" customHeight="1">
      <c r="A27" s="44" t="s">
        <v>103</v>
      </c>
      <c r="B27" s="942" t="s">
        <v>104</v>
      </c>
      <c r="C27" s="942"/>
      <c r="D27" s="942"/>
      <c r="E27" s="942"/>
      <c r="F27" s="942"/>
      <c r="G27" s="943"/>
      <c r="H27" s="159">
        <f>28/35</f>
        <v>0.8</v>
      </c>
      <c r="I27" s="160" t="s">
        <v>50</v>
      </c>
      <c r="J27" s="160" t="s">
        <v>58</v>
      </c>
      <c r="K27" s="801" t="s">
        <v>49</v>
      </c>
      <c r="L27" s="801" t="s">
        <v>49</v>
      </c>
      <c r="M27" s="801" t="s">
        <v>49</v>
      </c>
      <c r="N27" s="801" t="s">
        <v>49</v>
      </c>
      <c r="O27" s="801" t="s">
        <v>49</v>
      </c>
      <c r="P27" s="801" t="s">
        <v>49</v>
      </c>
      <c r="Q27" s="801" t="s">
        <v>50</v>
      </c>
      <c r="R27" s="801" t="s">
        <v>49</v>
      </c>
      <c r="S27" s="801" t="s">
        <v>50</v>
      </c>
      <c r="T27" s="801" t="s">
        <v>49</v>
      </c>
      <c r="U27" s="801" t="s">
        <v>49</v>
      </c>
      <c r="V27" s="801" t="s">
        <v>49</v>
      </c>
      <c r="W27" s="801" t="s">
        <v>50</v>
      </c>
      <c r="X27" s="160" t="s">
        <v>49</v>
      </c>
      <c r="Y27" s="160" t="s">
        <v>50</v>
      </c>
      <c r="Z27" s="801" t="s">
        <v>50</v>
      </c>
      <c r="AA27" s="801" t="s">
        <v>49</v>
      </c>
      <c r="AB27" s="801" t="s">
        <v>49</v>
      </c>
      <c r="AC27" s="801" t="s">
        <v>49</v>
      </c>
      <c r="AD27" s="801" t="s">
        <v>49</v>
      </c>
      <c r="AE27" s="801" t="s">
        <v>49</v>
      </c>
      <c r="AF27" s="801" t="s">
        <v>49</v>
      </c>
      <c r="AG27" s="801" t="s">
        <v>49</v>
      </c>
      <c r="AH27" s="801" t="s">
        <v>49</v>
      </c>
      <c r="AI27" s="801" t="s">
        <v>49</v>
      </c>
      <c r="AJ27" s="801" t="s">
        <v>49</v>
      </c>
      <c r="AK27" s="801" t="s">
        <v>49</v>
      </c>
      <c r="AL27" s="801" t="s">
        <v>49</v>
      </c>
      <c r="AM27" s="801" t="s">
        <v>49</v>
      </c>
      <c r="AN27" s="801" t="s">
        <v>49</v>
      </c>
      <c r="AO27" s="801" t="s">
        <v>49</v>
      </c>
      <c r="AP27" s="801" t="s">
        <v>49</v>
      </c>
      <c r="AQ27" s="801" t="s">
        <v>49</v>
      </c>
      <c r="AR27" s="751" t="s">
        <v>50</v>
      </c>
      <c r="AS27" s="173"/>
    </row>
    <row r="28" spans="1:45" ht="58.15" customHeight="1">
      <c r="A28" s="29" t="s">
        <v>105</v>
      </c>
      <c r="B28" s="880" t="s">
        <v>106</v>
      </c>
      <c r="C28" s="926"/>
      <c r="D28" s="926"/>
      <c r="E28" s="926"/>
      <c r="F28" s="926"/>
      <c r="G28" s="927"/>
      <c r="H28" s="159">
        <f>26/34</f>
        <v>0.76470588235294112</v>
      </c>
      <c r="I28" s="160" t="s">
        <v>50</v>
      </c>
      <c r="J28" s="160" t="s">
        <v>49</v>
      </c>
      <c r="K28" s="801" t="s">
        <v>49</v>
      </c>
      <c r="L28" s="801" t="s">
        <v>49</v>
      </c>
      <c r="M28" s="801" t="s">
        <v>49</v>
      </c>
      <c r="N28" s="801" t="s">
        <v>49</v>
      </c>
      <c r="O28" s="801" t="s">
        <v>49</v>
      </c>
      <c r="P28" s="801" t="s">
        <v>58</v>
      </c>
      <c r="Q28" s="801" t="s">
        <v>49</v>
      </c>
      <c r="R28" s="801" t="s">
        <v>49</v>
      </c>
      <c r="S28" s="801" t="s">
        <v>49</v>
      </c>
      <c r="T28" s="801" t="s">
        <v>49</v>
      </c>
      <c r="U28" s="801" t="s">
        <v>49</v>
      </c>
      <c r="V28" s="801" t="s">
        <v>49</v>
      </c>
      <c r="W28" s="801" t="s">
        <v>50</v>
      </c>
      <c r="X28" s="801" t="s">
        <v>49</v>
      </c>
      <c r="Y28" s="801" t="s">
        <v>50</v>
      </c>
      <c r="Z28" s="801" t="s">
        <v>50</v>
      </c>
      <c r="AA28" s="801" t="s">
        <v>49</v>
      </c>
      <c r="AB28" s="801" t="s">
        <v>49</v>
      </c>
      <c r="AC28" s="801" t="s">
        <v>49</v>
      </c>
      <c r="AD28" s="801" t="s">
        <v>50</v>
      </c>
      <c r="AE28" s="801" t="s">
        <v>50</v>
      </c>
      <c r="AF28" s="801" t="s">
        <v>49</v>
      </c>
      <c r="AG28" s="801" t="s">
        <v>49</v>
      </c>
      <c r="AH28" s="801" t="s">
        <v>49</v>
      </c>
      <c r="AI28" s="801" t="s">
        <v>49</v>
      </c>
      <c r="AJ28" s="801" t="s">
        <v>49</v>
      </c>
      <c r="AK28" s="801" t="s">
        <v>49</v>
      </c>
      <c r="AL28" s="801" t="s">
        <v>49</v>
      </c>
      <c r="AM28" s="801" t="s">
        <v>58</v>
      </c>
      <c r="AN28" s="801" t="s">
        <v>49</v>
      </c>
      <c r="AO28" s="801" t="s">
        <v>49</v>
      </c>
      <c r="AP28" s="801" t="s">
        <v>50</v>
      </c>
      <c r="AQ28" s="801" t="s">
        <v>49</v>
      </c>
      <c r="AR28" s="751" t="s">
        <v>50</v>
      </c>
      <c r="AS28" s="173"/>
    </row>
    <row r="29" spans="1:45" ht="69" customHeight="1">
      <c r="A29" s="29" t="s">
        <v>107</v>
      </c>
      <c r="B29" s="907" t="s">
        <v>108</v>
      </c>
      <c r="C29" s="908"/>
      <c r="D29" s="908"/>
      <c r="E29" s="908"/>
      <c r="F29" s="908"/>
      <c r="G29" s="909"/>
      <c r="H29" s="159">
        <v>0.3306</v>
      </c>
      <c r="I29" s="161">
        <v>0</v>
      </c>
      <c r="J29" s="161">
        <v>0.39</v>
      </c>
      <c r="K29" s="17">
        <v>1</v>
      </c>
      <c r="L29" s="17">
        <v>0.90988999605788323</v>
      </c>
      <c r="M29" s="17">
        <v>6.2535293650222701E-2</v>
      </c>
      <c r="N29" s="17">
        <v>8.667173411141571E-2</v>
      </c>
      <c r="O29" s="17">
        <v>0.19635418048663997</v>
      </c>
      <c r="P29" s="17" t="s">
        <v>71</v>
      </c>
      <c r="Q29" s="17">
        <v>0.37960839654260009</v>
      </c>
      <c r="R29" s="17">
        <v>0.23703950927132633</v>
      </c>
      <c r="S29" s="17">
        <v>0.51271981034016323</v>
      </c>
      <c r="T29" s="17">
        <v>0.19228398960820406</v>
      </c>
      <c r="U29" s="17">
        <v>0.82650421123243767</v>
      </c>
      <c r="V29" s="17">
        <v>0.68985783811067336</v>
      </c>
      <c r="W29" s="17">
        <v>0</v>
      </c>
      <c r="X29" s="17">
        <v>0.48153539674882107</v>
      </c>
      <c r="Y29" s="17">
        <v>0</v>
      </c>
      <c r="Z29" s="17">
        <v>0</v>
      </c>
      <c r="AA29" s="17">
        <v>0.96613554273034918</v>
      </c>
      <c r="AB29" s="17">
        <v>0.67471751382695611</v>
      </c>
      <c r="AC29" s="81">
        <v>6.6622211885415932E-3</v>
      </c>
      <c r="AD29" s="17">
        <v>0</v>
      </c>
      <c r="AE29" s="17">
        <v>0</v>
      </c>
      <c r="AF29" s="17">
        <v>3.0528145777442419E-2</v>
      </c>
      <c r="AG29" s="17">
        <v>0.41307457912908763</v>
      </c>
      <c r="AH29" s="17">
        <v>5.4149841112561894E-2</v>
      </c>
      <c r="AI29" s="17">
        <v>1.6173718399937358E-2</v>
      </c>
      <c r="AJ29" s="17">
        <v>0.95701964940781414</v>
      </c>
      <c r="AK29" s="17">
        <v>0.9960336142374806</v>
      </c>
      <c r="AL29" s="17">
        <v>0.28304298574776982</v>
      </c>
      <c r="AM29" s="17" t="s">
        <v>71</v>
      </c>
      <c r="AN29" s="17">
        <v>0.11405486000748073</v>
      </c>
      <c r="AO29" s="17">
        <v>0.29072295674526466</v>
      </c>
      <c r="AP29" s="17">
        <v>0</v>
      </c>
      <c r="AQ29" s="17">
        <v>9.7973268588602919E-2</v>
      </c>
      <c r="AR29" s="174">
        <v>0</v>
      </c>
      <c r="AS29" s="22"/>
    </row>
    <row r="30" spans="1:45" ht="85.5" customHeight="1">
      <c r="A30" s="29" t="s">
        <v>109</v>
      </c>
      <c r="B30" s="944" t="s">
        <v>110</v>
      </c>
      <c r="C30" s="944"/>
      <c r="D30" s="944"/>
      <c r="E30" s="944"/>
      <c r="F30" s="944"/>
      <c r="G30" s="945"/>
      <c r="H30" s="159">
        <v>0.92959999999999998</v>
      </c>
      <c r="I30" s="161" t="s">
        <v>71</v>
      </c>
      <c r="J30" s="161">
        <v>3.41</v>
      </c>
      <c r="K30" s="17">
        <v>1</v>
      </c>
      <c r="L30" s="17">
        <v>1.0992402239448751</v>
      </c>
      <c r="M30" s="17" t="s">
        <v>71</v>
      </c>
      <c r="N30" s="17">
        <v>1.178768220617203</v>
      </c>
      <c r="O30" s="17">
        <v>0.61929650817578097</v>
      </c>
      <c r="P30" s="17">
        <v>0.59164603075060096</v>
      </c>
      <c r="Q30" s="17">
        <v>2.1074349442379181</v>
      </c>
      <c r="R30" s="17">
        <v>4.2187060000000001</v>
      </c>
      <c r="S30" s="17">
        <v>1.9330000000000001</v>
      </c>
      <c r="T30" s="17">
        <v>0.29957100383374824</v>
      </c>
      <c r="U30" s="17">
        <v>1.1617526085638827</v>
      </c>
      <c r="V30" s="17">
        <v>0.86440646976192403</v>
      </c>
      <c r="W30" s="161">
        <v>0.72</v>
      </c>
      <c r="X30" s="161">
        <v>1.36</v>
      </c>
      <c r="Y30" s="161">
        <v>0.83</v>
      </c>
      <c r="Z30" s="161">
        <v>1.45</v>
      </c>
      <c r="AA30" s="161" t="s">
        <v>71</v>
      </c>
      <c r="AB30" s="161">
        <v>0.75899967122225209</v>
      </c>
      <c r="AC30" s="161">
        <v>0.93017039645561284</v>
      </c>
      <c r="AD30" s="161">
        <v>0.31848093868075422</v>
      </c>
      <c r="AE30" s="161">
        <v>2.1301671980713897</v>
      </c>
      <c r="AF30" s="161">
        <v>0.61730121457140441</v>
      </c>
      <c r="AG30" s="17">
        <v>0.74167585614474418</v>
      </c>
      <c r="AH30" s="17">
        <v>0.94549701600878211</v>
      </c>
      <c r="AI30" s="17">
        <v>1</v>
      </c>
      <c r="AJ30" s="17">
        <v>0.78823998114097127</v>
      </c>
      <c r="AK30" s="17">
        <v>0.74527847703153605</v>
      </c>
      <c r="AL30" s="17">
        <v>1.0000001382242067</v>
      </c>
      <c r="AM30" s="161">
        <v>0.7</v>
      </c>
      <c r="AN30" s="17">
        <v>0.54020492307506429</v>
      </c>
      <c r="AO30" s="17">
        <v>5.9563939527036736</v>
      </c>
      <c r="AP30" s="17">
        <v>1.5129397395102475</v>
      </c>
      <c r="AQ30" s="17">
        <v>0.60978004216266279</v>
      </c>
      <c r="AR30" s="174">
        <v>1.0079410768550152</v>
      </c>
      <c r="AS30" s="22"/>
    </row>
    <row r="31" spans="1:45" ht="36" customHeight="1">
      <c r="A31" s="29" t="s">
        <v>111</v>
      </c>
      <c r="B31" s="910" t="s">
        <v>112</v>
      </c>
      <c r="C31" s="911"/>
      <c r="D31" s="911"/>
      <c r="E31" s="911"/>
      <c r="F31" s="911"/>
      <c r="G31" s="912"/>
      <c r="H31" s="159">
        <f>14/31</f>
        <v>0.45161290322580644</v>
      </c>
      <c r="I31" s="162" t="s">
        <v>58</v>
      </c>
      <c r="J31" s="162" t="s">
        <v>50</v>
      </c>
      <c r="K31" s="12" t="s">
        <v>50</v>
      </c>
      <c r="L31" s="12" t="s">
        <v>50</v>
      </c>
      <c r="M31" s="12" t="s">
        <v>58</v>
      </c>
      <c r="N31" s="12" t="s">
        <v>50</v>
      </c>
      <c r="O31" s="12" t="s">
        <v>50</v>
      </c>
      <c r="P31" s="12" t="s">
        <v>58</v>
      </c>
      <c r="Q31" s="12" t="s">
        <v>50</v>
      </c>
      <c r="R31" s="12" t="s">
        <v>50</v>
      </c>
      <c r="S31" s="12" t="s">
        <v>50</v>
      </c>
      <c r="T31" s="12" t="s">
        <v>49</v>
      </c>
      <c r="U31" s="12" t="s">
        <v>49</v>
      </c>
      <c r="V31" s="12" t="s">
        <v>49</v>
      </c>
      <c r="W31" s="162" t="s">
        <v>49</v>
      </c>
      <c r="X31" s="162" t="s">
        <v>50</v>
      </c>
      <c r="Y31" s="162" t="s">
        <v>49</v>
      </c>
      <c r="Z31" s="162" t="s">
        <v>50</v>
      </c>
      <c r="AA31" s="162" t="s">
        <v>58</v>
      </c>
      <c r="AB31" s="162" t="s">
        <v>49</v>
      </c>
      <c r="AC31" s="162" t="s">
        <v>49</v>
      </c>
      <c r="AD31" s="162" t="s">
        <v>49</v>
      </c>
      <c r="AE31" s="162" t="s">
        <v>50</v>
      </c>
      <c r="AF31" s="162" t="s">
        <v>49</v>
      </c>
      <c r="AG31" s="12" t="s">
        <v>49</v>
      </c>
      <c r="AH31" s="12" t="s">
        <v>49</v>
      </c>
      <c r="AI31" s="12" t="s">
        <v>50</v>
      </c>
      <c r="AJ31" s="12" t="s">
        <v>49</v>
      </c>
      <c r="AK31" s="12" t="s">
        <v>49</v>
      </c>
      <c r="AL31" s="12" t="s">
        <v>50</v>
      </c>
      <c r="AM31" s="12" t="s">
        <v>58</v>
      </c>
      <c r="AN31" s="12" t="s">
        <v>49</v>
      </c>
      <c r="AO31" s="12" t="s">
        <v>50</v>
      </c>
      <c r="AP31" s="12" t="s">
        <v>50</v>
      </c>
      <c r="AQ31" s="12" t="s">
        <v>50</v>
      </c>
      <c r="AR31" s="175" t="s">
        <v>50</v>
      </c>
      <c r="AS31" s="23"/>
    </row>
    <row r="32" spans="1:45" ht="21.6" customHeight="1">
      <c r="A32" s="29" t="s">
        <v>113</v>
      </c>
      <c r="B32" s="928" t="s">
        <v>114</v>
      </c>
      <c r="C32" s="928"/>
      <c r="D32" s="928"/>
      <c r="E32" s="928"/>
      <c r="F32" s="928"/>
      <c r="G32" s="929"/>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176"/>
      <c r="AS32" s="23"/>
    </row>
    <row r="33" spans="1:45" ht="20.25" customHeight="1">
      <c r="A33" s="888" t="s">
        <v>115</v>
      </c>
      <c r="B33" s="889"/>
      <c r="C33" s="889"/>
      <c r="D33" s="889"/>
      <c r="E33" s="889"/>
      <c r="F33" s="889"/>
      <c r="G33" s="890"/>
      <c r="H33" s="161">
        <v>0.26300000000000001</v>
      </c>
      <c r="I33" s="161">
        <v>0</v>
      </c>
      <c r="J33" s="161">
        <v>0</v>
      </c>
      <c r="K33" s="17">
        <v>1</v>
      </c>
      <c r="L33" s="17">
        <v>0.22366768245454008</v>
      </c>
      <c r="M33" s="17">
        <v>0</v>
      </c>
      <c r="N33" s="17">
        <v>8.667173411141571E-2</v>
      </c>
      <c r="O33" s="17">
        <v>0.19635418048663997</v>
      </c>
      <c r="P33" s="17" t="s">
        <v>60</v>
      </c>
      <c r="Q33" s="17">
        <v>0.37960839654260009</v>
      </c>
      <c r="R33" s="17">
        <v>0</v>
      </c>
      <c r="S33" s="818">
        <v>0.51271981034016323</v>
      </c>
      <c r="T33" s="17">
        <v>0</v>
      </c>
      <c r="U33" s="17">
        <v>0.82650421123243767</v>
      </c>
      <c r="V33" s="17">
        <v>3.0512838892685058E-2</v>
      </c>
      <c r="W33" s="161">
        <v>0</v>
      </c>
      <c r="X33" s="161">
        <v>0.48</v>
      </c>
      <c r="Y33" s="161">
        <v>0</v>
      </c>
      <c r="Z33" s="161">
        <v>0</v>
      </c>
      <c r="AA33" s="17">
        <v>0.96613554273034918</v>
      </c>
      <c r="AB33" s="17">
        <v>0.11076640810245933</v>
      </c>
      <c r="AC33" s="17">
        <v>6.6622211885415932E-3</v>
      </c>
      <c r="AD33" s="17">
        <v>0</v>
      </c>
      <c r="AE33" s="17">
        <v>0</v>
      </c>
      <c r="AF33" s="17">
        <v>0</v>
      </c>
      <c r="AG33" s="17">
        <v>0.41307457912908763</v>
      </c>
      <c r="AH33" s="17">
        <v>5.4149841112561894E-2</v>
      </c>
      <c r="AI33" s="17">
        <v>0</v>
      </c>
      <c r="AJ33" s="17">
        <v>0.89720592131982579</v>
      </c>
      <c r="AK33" s="17">
        <v>0.9960336142374806</v>
      </c>
      <c r="AL33" s="17">
        <v>0</v>
      </c>
      <c r="AM33" s="17">
        <v>0</v>
      </c>
      <c r="AN33" s="17">
        <v>0</v>
      </c>
      <c r="AO33" s="17">
        <v>0.29072295674526466</v>
      </c>
      <c r="AP33" s="17">
        <v>0</v>
      </c>
      <c r="AQ33" s="17">
        <v>9.7973268588602919E-2</v>
      </c>
      <c r="AR33" s="174">
        <v>0</v>
      </c>
      <c r="AS33" s="23"/>
    </row>
    <row r="34" spans="1:45" ht="20.25" customHeight="1">
      <c r="A34" s="888" t="s">
        <v>116</v>
      </c>
      <c r="B34" s="889"/>
      <c r="C34" s="889"/>
      <c r="D34" s="889"/>
      <c r="E34" s="889"/>
      <c r="F34" s="889"/>
      <c r="G34" s="890"/>
      <c r="H34" s="161">
        <v>0.14995</v>
      </c>
      <c r="I34" s="161">
        <v>0</v>
      </c>
      <c r="J34" s="161">
        <v>0.39</v>
      </c>
      <c r="K34" s="17">
        <v>0</v>
      </c>
      <c r="L34" s="17">
        <v>0.68622231360334318</v>
      </c>
      <c r="M34" s="17">
        <v>6.2535293650222701E-2</v>
      </c>
      <c r="N34" s="17">
        <v>0</v>
      </c>
      <c r="O34" s="17">
        <v>0</v>
      </c>
      <c r="P34" s="17" t="s">
        <v>60</v>
      </c>
      <c r="Q34" s="17">
        <v>0</v>
      </c>
      <c r="R34" s="17">
        <v>0.23703950927132633</v>
      </c>
      <c r="S34" s="818">
        <v>0</v>
      </c>
      <c r="T34" s="17">
        <v>0.19228398960820406</v>
      </c>
      <c r="U34" s="17">
        <v>0</v>
      </c>
      <c r="V34" s="17">
        <v>0.65934499921798839</v>
      </c>
      <c r="W34" s="161">
        <v>0</v>
      </c>
      <c r="X34" s="161">
        <v>0</v>
      </c>
      <c r="Y34" s="161">
        <v>0</v>
      </c>
      <c r="Z34" s="161">
        <v>0</v>
      </c>
      <c r="AA34" s="17">
        <v>0</v>
      </c>
      <c r="AB34" s="17">
        <v>0.5639511057244968</v>
      </c>
      <c r="AC34" s="17">
        <v>0</v>
      </c>
      <c r="AD34" s="17">
        <v>0</v>
      </c>
      <c r="AE34" s="17">
        <v>0</v>
      </c>
      <c r="AF34" s="17">
        <v>3.0528145777442419E-2</v>
      </c>
      <c r="AG34" s="17">
        <v>0</v>
      </c>
      <c r="AH34" s="17">
        <v>0</v>
      </c>
      <c r="AI34" s="17">
        <v>1.6173718399937358E-2</v>
      </c>
      <c r="AJ34" s="17">
        <v>5.9813728087988384E-2</v>
      </c>
      <c r="AK34" s="17">
        <v>0</v>
      </c>
      <c r="AL34" s="17">
        <v>0.28304298574776982</v>
      </c>
      <c r="AM34" s="17">
        <v>0</v>
      </c>
      <c r="AN34" s="17">
        <v>0.11405486000748073</v>
      </c>
      <c r="AO34" s="17">
        <v>0</v>
      </c>
      <c r="AP34" s="17">
        <v>0</v>
      </c>
      <c r="AQ34" s="17">
        <v>0</v>
      </c>
      <c r="AR34" s="174">
        <v>0</v>
      </c>
      <c r="AS34" s="23"/>
    </row>
    <row r="35" spans="1:45" ht="20.25" customHeight="1">
      <c r="A35" s="902" t="s">
        <v>117</v>
      </c>
      <c r="B35" s="903"/>
      <c r="C35" s="903"/>
      <c r="D35" s="903"/>
      <c r="E35" s="903"/>
      <c r="F35" s="903"/>
      <c r="G35" s="904"/>
      <c r="H35" s="163">
        <v>0.41139999999999999</v>
      </c>
      <c r="I35" s="163">
        <v>0</v>
      </c>
      <c r="J35" s="163">
        <v>0.39</v>
      </c>
      <c r="K35" s="49">
        <v>1</v>
      </c>
      <c r="L35" s="49">
        <v>0.90988999605788323</v>
      </c>
      <c r="M35" s="49">
        <v>6.2535293650222701E-2</v>
      </c>
      <c r="N35" s="49">
        <v>8.667173411141571E-2</v>
      </c>
      <c r="O35" s="49">
        <v>0.19635418048663997</v>
      </c>
      <c r="P35" s="49">
        <v>0</v>
      </c>
      <c r="Q35" s="49">
        <v>0.37960839654260009</v>
      </c>
      <c r="R35" s="49">
        <v>0.23703950927132633</v>
      </c>
      <c r="S35" s="819">
        <v>0.51271981034016323</v>
      </c>
      <c r="T35" s="49">
        <v>0.19228398960820406</v>
      </c>
      <c r="U35" s="49">
        <v>0.82650421123243767</v>
      </c>
      <c r="V35" s="49">
        <v>0.68985783811067336</v>
      </c>
      <c r="W35" s="163">
        <v>0</v>
      </c>
      <c r="X35" s="163">
        <v>0.48</v>
      </c>
      <c r="Y35" s="163">
        <v>0</v>
      </c>
      <c r="Z35" s="163">
        <v>0</v>
      </c>
      <c r="AA35" s="49">
        <v>0.96613554273034918</v>
      </c>
      <c r="AB35" s="49">
        <v>0.67471751382695611</v>
      </c>
      <c r="AC35" s="80">
        <v>6.6622211885415932E-3</v>
      </c>
      <c r="AD35" s="49">
        <v>0</v>
      </c>
      <c r="AE35" s="49">
        <v>0</v>
      </c>
      <c r="AF35" s="49">
        <v>3.0528145777442419E-2</v>
      </c>
      <c r="AG35" s="49">
        <v>0.41307457912908763</v>
      </c>
      <c r="AH35" s="49">
        <v>5.4149841112561894E-2</v>
      </c>
      <c r="AI35" s="49">
        <v>1.6173718399937358E-2</v>
      </c>
      <c r="AJ35" s="49">
        <v>0.95701964940781414</v>
      </c>
      <c r="AK35" s="49">
        <v>0.9960336142374806</v>
      </c>
      <c r="AL35" s="49">
        <v>0.28304298574776982</v>
      </c>
      <c r="AM35" s="49">
        <v>0</v>
      </c>
      <c r="AN35" s="49">
        <v>0.11405486000748073</v>
      </c>
      <c r="AO35" s="49">
        <v>0.29072295674526466</v>
      </c>
      <c r="AP35" s="49">
        <v>0</v>
      </c>
      <c r="AQ35" s="49">
        <v>9.7973268588602919E-2</v>
      </c>
      <c r="AR35" s="177">
        <v>0</v>
      </c>
      <c r="AS35" s="23"/>
    </row>
    <row r="36" spans="1:45" ht="20.25" customHeight="1">
      <c r="A36" s="888" t="s">
        <v>118</v>
      </c>
      <c r="B36" s="889"/>
      <c r="C36" s="889"/>
      <c r="D36" s="889"/>
      <c r="E36" s="889"/>
      <c r="F36" s="889"/>
      <c r="G36" s="890"/>
      <c r="H36" s="161">
        <v>0.16619999999999999</v>
      </c>
      <c r="I36" s="161">
        <v>0.81309125782089731</v>
      </c>
      <c r="J36" s="161">
        <v>0.1409</v>
      </c>
      <c r="K36" s="17">
        <v>0</v>
      </c>
      <c r="L36" s="17">
        <v>7.8356525167058072E-2</v>
      </c>
      <c r="M36" s="17">
        <v>6.3785999523227166E-2</v>
      </c>
      <c r="N36" s="17">
        <v>0.10785439837487289</v>
      </c>
      <c r="O36" s="17">
        <v>0</v>
      </c>
      <c r="P36" s="17">
        <v>0</v>
      </c>
      <c r="Q36" s="17">
        <v>1.0378814605750573E-2</v>
      </c>
      <c r="R36" s="17">
        <v>0.18882377676946438</v>
      </c>
      <c r="S36" s="818">
        <v>6.5775085076390766E-2</v>
      </c>
      <c r="T36" s="17">
        <v>0.14979345815256234</v>
      </c>
      <c r="U36" s="17">
        <v>0</v>
      </c>
      <c r="V36" s="17">
        <v>0.13429910419775654</v>
      </c>
      <c r="W36" s="161">
        <v>0.5</v>
      </c>
      <c r="X36" s="161">
        <v>0</v>
      </c>
      <c r="Y36" s="161">
        <v>0</v>
      </c>
      <c r="Z36" s="161">
        <v>0.62</v>
      </c>
      <c r="AA36" s="17">
        <v>0</v>
      </c>
      <c r="AB36" s="17">
        <v>0.10260573413476971</v>
      </c>
      <c r="AC36" s="17">
        <v>0.18573526504880844</v>
      </c>
      <c r="AD36" s="17">
        <v>0.48442620284248133</v>
      </c>
      <c r="AE36" s="17">
        <v>0.16844736859398171</v>
      </c>
      <c r="AF36" s="17">
        <v>0.64981264832917851</v>
      </c>
      <c r="AG36" s="17">
        <v>0.18484129763170193</v>
      </c>
      <c r="AH36" s="17">
        <v>0.11090447182336217</v>
      </c>
      <c r="AI36" s="17">
        <v>0.15001095976862089</v>
      </c>
      <c r="AJ36" s="17">
        <v>0</v>
      </c>
      <c r="AK36" s="17">
        <v>0</v>
      </c>
      <c r="AL36" s="17">
        <v>6.3743236065191791E-2</v>
      </c>
      <c r="AM36" s="17">
        <v>0.84359914225654131</v>
      </c>
      <c r="AN36" s="17">
        <v>0.18260683661305477</v>
      </c>
      <c r="AO36" s="17">
        <v>0</v>
      </c>
      <c r="AP36" s="17">
        <v>0.11875746458950488</v>
      </c>
      <c r="AQ36" s="17">
        <v>0.50815275191043641</v>
      </c>
      <c r="AR36" s="174">
        <v>0.50869562179635874</v>
      </c>
      <c r="AS36" s="23"/>
    </row>
    <row r="37" spans="1:45" ht="20.25" customHeight="1">
      <c r="A37" s="888" t="s">
        <v>119</v>
      </c>
      <c r="B37" s="889"/>
      <c r="C37" s="889"/>
      <c r="D37" s="889"/>
      <c r="E37" s="889"/>
      <c r="F37" s="889"/>
      <c r="G37" s="890"/>
      <c r="H37" s="161">
        <v>0.27950000000000003</v>
      </c>
      <c r="I37" s="161">
        <v>7.2482630581660185E-2</v>
      </c>
      <c r="J37" s="161">
        <v>0.24479999999999999</v>
      </c>
      <c r="K37" s="17">
        <v>0</v>
      </c>
      <c r="L37" s="17">
        <v>1.1753478775058711E-2</v>
      </c>
      <c r="M37" s="17">
        <v>0.87367870682655013</v>
      </c>
      <c r="N37" s="17">
        <v>0.60925061434711236</v>
      </c>
      <c r="O37" s="17">
        <v>0.80364581951336</v>
      </c>
      <c r="P37" s="17">
        <v>0.75629905181595614</v>
      </c>
      <c r="Q37" s="17">
        <v>0.61001278885164933</v>
      </c>
      <c r="R37" s="17">
        <v>0.41092434504798392</v>
      </c>
      <c r="S37" s="818">
        <v>0</v>
      </c>
      <c r="T37" s="17">
        <v>0.65792255223923357</v>
      </c>
      <c r="U37" s="17">
        <v>0.17349578876756233</v>
      </c>
      <c r="V37" s="17">
        <v>0.10566342998691557</v>
      </c>
      <c r="W37" s="161">
        <v>0.49690000000000001</v>
      </c>
      <c r="X37" s="161">
        <v>0.50980000000000003</v>
      </c>
      <c r="Y37" s="161">
        <v>1</v>
      </c>
      <c r="Z37" s="161">
        <v>0.24360000000000001</v>
      </c>
      <c r="AA37" s="17">
        <v>0</v>
      </c>
      <c r="AB37" s="17">
        <v>0.22267675203827422</v>
      </c>
      <c r="AC37" s="17">
        <v>0.80760251376265002</v>
      </c>
      <c r="AD37" s="17">
        <v>0.17020786674083693</v>
      </c>
      <c r="AE37" s="17">
        <v>0.25576248675699531</v>
      </c>
      <c r="AF37" s="17">
        <v>0.31965920589337904</v>
      </c>
      <c r="AG37" s="17">
        <v>0.40208412323921044</v>
      </c>
      <c r="AH37" s="17">
        <v>0.8349456870640759</v>
      </c>
      <c r="AI37" s="17">
        <v>0.41925816115056341</v>
      </c>
      <c r="AJ37" s="17">
        <v>1.560899048184145E-3</v>
      </c>
      <c r="AK37" s="17">
        <v>0</v>
      </c>
      <c r="AL37" s="17">
        <v>0.65321377818703841</v>
      </c>
      <c r="AM37" s="17">
        <v>0.15640085774345866</v>
      </c>
      <c r="AN37" s="17">
        <v>0.57027430003740365</v>
      </c>
      <c r="AO37" s="17">
        <v>0.7092770432547354</v>
      </c>
      <c r="AP37" s="17">
        <v>0.24238220386521064</v>
      </c>
      <c r="AQ37" s="17">
        <v>0.39387397950096065</v>
      </c>
      <c r="AR37" s="174">
        <v>0.21131499191842323</v>
      </c>
      <c r="AS37" s="23"/>
    </row>
    <row r="38" spans="1:45" ht="20.25" customHeight="1">
      <c r="A38" s="888" t="s">
        <v>120</v>
      </c>
      <c r="B38" s="889"/>
      <c r="C38" s="889"/>
      <c r="D38" s="889"/>
      <c r="E38" s="889"/>
      <c r="F38" s="889"/>
      <c r="G38" s="890"/>
      <c r="H38" s="161">
        <v>5.21E-2</v>
      </c>
      <c r="I38" s="161">
        <v>0</v>
      </c>
      <c r="J38" s="161">
        <v>0</v>
      </c>
      <c r="K38" s="17">
        <v>0</v>
      </c>
      <c r="L38" s="17">
        <v>0</v>
      </c>
      <c r="M38" s="17">
        <v>0</v>
      </c>
      <c r="N38" s="17" t="s">
        <v>60</v>
      </c>
      <c r="O38" s="17">
        <v>0</v>
      </c>
      <c r="P38" s="17">
        <v>0</v>
      </c>
      <c r="Q38" s="17">
        <v>0</v>
      </c>
      <c r="R38" s="17">
        <v>0</v>
      </c>
      <c r="S38" s="818">
        <v>0</v>
      </c>
      <c r="T38" s="17">
        <v>0</v>
      </c>
      <c r="U38" s="17">
        <v>0</v>
      </c>
      <c r="V38" s="17">
        <v>0</v>
      </c>
      <c r="W38" s="161">
        <v>0</v>
      </c>
      <c r="X38" s="161">
        <v>0</v>
      </c>
      <c r="Y38" s="161">
        <v>0</v>
      </c>
      <c r="Z38" s="161">
        <v>0</v>
      </c>
      <c r="AA38" s="17">
        <v>0</v>
      </c>
      <c r="AB38" s="17">
        <v>0</v>
      </c>
      <c r="AC38" s="17">
        <v>0</v>
      </c>
      <c r="AD38" s="17">
        <v>0.34536593041668173</v>
      </c>
      <c r="AE38" s="17">
        <v>0</v>
      </c>
      <c r="AF38" s="17">
        <v>0</v>
      </c>
      <c r="AG38" s="17">
        <v>0</v>
      </c>
      <c r="AH38" s="17">
        <v>0</v>
      </c>
      <c r="AI38" s="17">
        <v>0</v>
      </c>
      <c r="AJ38" s="17">
        <v>0</v>
      </c>
      <c r="AK38" s="17">
        <v>0</v>
      </c>
      <c r="AL38" s="17">
        <v>0</v>
      </c>
      <c r="AM38" s="17">
        <v>0</v>
      </c>
      <c r="AN38" s="17">
        <v>0</v>
      </c>
      <c r="AO38" s="17">
        <v>0</v>
      </c>
      <c r="AP38" s="17">
        <v>0.63886033154528454</v>
      </c>
      <c r="AQ38" s="17">
        <v>0</v>
      </c>
      <c r="AR38" s="174">
        <v>0</v>
      </c>
      <c r="AS38" s="23"/>
    </row>
    <row r="39" spans="1:45" ht="20.25" customHeight="1">
      <c r="A39" s="726"/>
      <c r="B39" s="897" t="s">
        <v>121</v>
      </c>
      <c r="C39" s="897"/>
      <c r="D39" s="897"/>
      <c r="E39" s="897"/>
      <c r="F39" s="897"/>
      <c r="G39" s="898"/>
      <c r="H39" s="161">
        <v>4.5100000000000001E-2</v>
      </c>
      <c r="I39" s="161" t="s">
        <v>60</v>
      </c>
      <c r="J39" s="161">
        <v>0</v>
      </c>
      <c r="K39" s="17">
        <v>0</v>
      </c>
      <c r="L39" s="17">
        <v>0</v>
      </c>
      <c r="M39" s="17">
        <v>0</v>
      </c>
      <c r="N39" s="17">
        <v>0.19622325316659908</v>
      </c>
      <c r="O39" s="17">
        <v>0</v>
      </c>
      <c r="P39" s="17">
        <v>0</v>
      </c>
      <c r="Q39" s="17">
        <v>0</v>
      </c>
      <c r="R39" s="17">
        <v>0</v>
      </c>
      <c r="S39" s="818">
        <v>0</v>
      </c>
      <c r="T39" s="17">
        <v>0</v>
      </c>
      <c r="U39" s="17">
        <v>0</v>
      </c>
      <c r="V39" s="17">
        <v>0</v>
      </c>
      <c r="W39" s="161">
        <v>0</v>
      </c>
      <c r="X39" s="161">
        <v>0</v>
      </c>
      <c r="Y39" s="161">
        <v>0</v>
      </c>
      <c r="Z39" s="161">
        <v>0</v>
      </c>
      <c r="AA39" s="17">
        <v>0</v>
      </c>
      <c r="AB39" s="17">
        <v>0</v>
      </c>
      <c r="AC39" s="17">
        <v>0</v>
      </c>
      <c r="AD39" s="17">
        <v>0</v>
      </c>
      <c r="AE39" s="17">
        <v>0.57579014464902301</v>
      </c>
      <c r="AF39" s="17">
        <v>0</v>
      </c>
      <c r="AG39" s="17">
        <v>0</v>
      </c>
      <c r="AH39" s="17">
        <v>0</v>
      </c>
      <c r="AI39" s="17">
        <v>0.41455716068087833</v>
      </c>
      <c r="AJ39" s="17">
        <v>2.9906864043994192E-2</v>
      </c>
      <c r="AK39" s="17">
        <v>0</v>
      </c>
      <c r="AL39" s="17">
        <v>0</v>
      </c>
      <c r="AM39" s="17">
        <v>0</v>
      </c>
      <c r="AN39" s="17">
        <v>0</v>
      </c>
      <c r="AO39" s="17">
        <v>0</v>
      </c>
      <c r="AP39" s="17">
        <v>0</v>
      </c>
      <c r="AQ39" s="17">
        <v>0</v>
      </c>
      <c r="AR39" s="174">
        <v>0</v>
      </c>
      <c r="AS39" s="23"/>
    </row>
    <row r="40" spans="1:45" ht="20.25" customHeight="1">
      <c r="A40" s="891" t="s">
        <v>122</v>
      </c>
      <c r="B40" s="892"/>
      <c r="C40" s="892"/>
      <c r="D40" s="892"/>
      <c r="E40" s="892"/>
      <c r="F40" s="892"/>
      <c r="G40" s="893"/>
      <c r="H40" s="161">
        <v>4.5600000000000002E-2</v>
      </c>
      <c r="I40" s="164">
        <v>0.11442611159744251</v>
      </c>
      <c r="J40" s="164">
        <v>0.22209999999999999</v>
      </c>
      <c r="K40" s="50">
        <v>0</v>
      </c>
      <c r="L40" s="50">
        <v>0</v>
      </c>
      <c r="M40" s="50">
        <v>0</v>
      </c>
      <c r="N40" s="50" t="s">
        <v>60</v>
      </c>
      <c r="O40" s="50">
        <v>0</v>
      </c>
      <c r="P40" s="50">
        <v>0.24370094818404389</v>
      </c>
      <c r="Q40" s="50">
        <v>0</v>
      </c>
      <c r="R40" s="50">
        <v>0.1632123689112254</v>
      </c>
      <c r="S40" s="820">
        <v>0.42150510458344603</v>
      </c>
      <c r="T40" s="50">
        <v>0</v>
      </c>
      <c r="U40" s="50">
        <v>0</v>
      </c>
      <c r="V40" s="50">
        <v>7.0179627704654426E-2</v>
      </c>
      <c r="W40" s="164">
        <v>0</v>
      </c>
      <c r="X40" s="164">
        <v>8.6599999999999993E-3</v>
      </c>
      <c r="Y40" s="164">
        <v>0</v>
      </c>
      <c r="Z40" s="164">
        <v>0.14000000000000001</v>
      </c>
      <c r="AA40" s="50">
        <v>3.3864457269650837E-2</v>
      </c>
      <c r="AB40" s="50">
        <v>0</v>
      </c>
      <c r="AC40" s="50">
        <v>0</v>
      </c>
      <c r="AD40" s="50">
        <v>0</v>
      </c>
      <c r="AE40" s="50">
        <v>0</v>
      </c>
      <c r="AF40" s="50">
        <v>0</v>
      </c>
      <c r="AG40" s="50">
        <v>0</v>
      </c>
      <c r="AH40" s="50">
        <v>0</v>
      </c>
      <c r="AI40" s="50">
        <v>0</v>
      </c>
      <c r="AJ40" s="50">
        <v>1.1512587500007476E-2</v>
      </c>
      <c r="AK40" s="82">
        <v>3.9663857625194098E-3</v>
      </c>
      <c r="AL40" s="50">
        <v>0</v>
      </c>
      <c r="AM40" s="50">
        <v>0</v>
      </c>
      <c r="AN40" s="50">
        <v>0.13306400334206087</v>
      </c>
      <c r="AO40" s="50">
        <v>0</v>
      </c>
      <c r="AP40" s="50">
        <v>0</v>
      </c>
      <c r="AQ40" s="50">
        <v>0</v>
      </c>
      <c r="AR40" s="178">
        <v>0.27999000000000002</v>
      </c>
      <c r="AS40" s="23"/>
    </row>
    <row r="41" spans="1:45" ht="20.25" customHeight="1" thickBot="1">
      <c r="A41" s="899" t="s">
        <v>123</v>
      </c>
      <c r="B41" s="900"/>
      <c r="C41" s="900"/>
      <c r="D41" s="900"/>
      <c r="E41" s="900"/>
      <c r="F41" s="900"/>
      <c r="G41" s="901"/>
      <c r="H41" s="207">
        <v>0.58860000000000001</v>
      </c>
      <c r="I41" s="207">
        <v>1</v>
      </c>
      <c r="J41" s="207">
        <v>0.61</v>
      </c>
      <c r="K41" s="208">
        <v>0</v>
      </c>
      <c r="L41" s="208">
        <v>9.0110003942116781E-2</v>
      </c>
      <c r="M41" s="208">
        <v>0.9374647063497773</v>
      </c>
      <c r="N41" s="208">
        <v>0.91332826588858429</v>
      </c>
      <c r="O41" s="208">
        <v>0.80364581951336</v>
      </c>
      <c r="P41" s="208">
        <v>1</v>
      </c>
      <c r="Q41" s="208">
        <v>0.62039160345739985</v>
      </c>
      <c r="R41" s="208">
        <v>0.76296049072867367</v>
      </c>
      <c r="S41" s="821">
        <v>0.48728018965983683</v>
      </c>
      <c r="T41" s="208">
        <v>0.80771601039179597</v>
      </c>
      <c r="U41" s="208">
        <v>0.17349578876756233</v>
      </c>
      <c r="V41" s="208">
        <v>0.31014216188932653</v>
      </c>
      <c r="W41" s="207">
        <v>1</v>
      </c>
      <c r="X41" s="207">
        <v>0.52</v>
      </c>
      <c r="Y41" s="207">
        <v>1</v>
      </c>
      <c r="Z41" s="207">
        <v>1</v>
      </c>
      <c r="AA41" s="208">
        <v>3.3864457269650837E-2</v>
      </c>
      <c r="AB41" s="208">
        <v>0.32528248617304395</v>
      </c>
      <c r="AC41" s="208">
        <v>0.99333777881145846</v>
      </c>
      <c r="AD41" s="208">
        <v>1</v>
      </c>
      <c r="AE41" s="208">
        <v>1</v>
      </c>
      <c r="AF41" s="208">
        <v>0.96947185422255755</v>
      </c>
      <c r="AG41" s="208">
        <v>0.58692542087091237</v>
      </c>
      <c r="AH41" s="208">
        <v>0.94585015888743806</v>
      </c>
      <c r="AI41" s="208">
        <v>0.98382628160006269</v>
      </c>
      <c r="AJ41" s="208">
        <v>4.2980350592185815E-2</v>
      </c>
      <c r="AK41" s="209">
        <v>3.9663857625194098E-3</v>
      </c>
      <c r="AL41" s="208">
        <v>0.71695701425223013</v>
      </c>
      <c r="AM41" s="208">
        <v>1</v>
      </c>
      <c r="AN41" s="208">
        <v>0.88594513999251923</v>
      </c>
      <c r="AO41" s="208">
        <v>0.7092770432547354</v>
      </c>
      <c r="AP41" s="208">
        <v>1</v>
      </c>
      <c r="AQ41" s="208">
        <v>0.90202673141139711</v>
      </c>
      <c r="AR41" s="210">
        <v>1</v>
      </c>
      <c r="AS41" s="23"/>
    </row>
    <row r="42" spans="1:45" ht="31.15" customHeight="1" thickBot="1">
      <c r="A42" s="845" t="s">
        <v>124</v>
      </c>
      <c r="B42" s="846"/>
      <c r="C42" s="846"/>
      <c r="D42" s="846"/>
      <c r="E42" s="846"/>
      <c r="F42" s="846"/>
      <c r="G42" s="847"/>
      <c r="H42" s="211"/>
      <c r="I42" s="718"/>
      <c r="J42" s="718"/>
      <c r="K42" s="718"/>
      <c r="L42" s="718"/>
      <c r="M42" s="718"/>
      <c r="N42" s="718"/>
      <c r="O42" s="718"/>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9"/>
      <c r="AS42" s="715"/>
    </row>
    <row r="43" spans="1:45" ht="20.25" customHeight="1">
      <c r="A43" s="45" t="s">
        <v>125</v>
      </c>
      <c r="B43" s="930" t="s">
        <v>126</v>
      </c>
      <c r="C43" s="930"/>
      <c r="D43" s="930"/>
      <c r="E43" s="930"/>
      <c r="F43" s="930"/>
      <c r="G43" s="931"/>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7"/>
      <c r="AL43" s="727"/>
      <c r="AM43" s="727"/>
      <c r="AN43" s="727"/>
      <c r="AO43" s="727"/>
      <c r="AP43" s="727"/>
      <c r="AQ43" s="727"/>
      <c r="AR43" s="728"/>
      <c r="AS43" s="715"/>
    </row>
    <row r="44" spans="1:45" ht="16.899999999999999" customHeight="1">
      <c r="A44" s="894" t="s">
        <v>127</v>
      </c>
      <c r="B44" s="895"/>
      <c r="C44" s="895"/>
      <c r="D44" s="895"/>
      <c r="E44" s="895"/>
      <c r="F44" s="895"/>
      <c r="G44" s="896"/>
      <c r="H44" s="727"/>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8"/>
      <c r="AS44" s="715"/>
    </row>
    <row r="45" spans="1:45" ht="16.899999999999999" customHeight="1">
      <c r="A45" s="866" t="s">
        <v>128</v>
      </c>
      <c r="B45" s="867"/>
      <c r="C45" s="867"/>
      <c r="D45" s="867"/>
      <c r="E45" s="867"/>
      <c r="F45" s="867"/>
      <c r="G45" s="868"/>
      <c r="H45" s="38">
        <v>1</v>
      </c>
      <c r="I45" s="750" t="s">
        <v>49</v>
      </c>
      <c r="J45" s="750" t="s">
        <v>49</v>
      </c>
      <c r="K45" s="750" t="s">
        <v>49</v>
      </c>
      <c r="L45" s="750" t="s">
        <v>49</v>
      </c>
      <c r="M45" s="750" t="s">
        <v>49</v>
      </c>
      <c r="N45" s="750" t="s">
        <v>49</v>
      </c>
      <c r="O45" s="750" t="s">
        <v>58</v>
      </c>
      <c r="P45" s="750" t="s">
        <v>49</v>
      </c>
      <c r="Q45" s="750" t="s">
        <v>49</v>
      </c>
      <c r="R45" s="750" t="s">
        <v>49</v>
      </c>
      <c r="S45" s="750" t="s">
        <v>49</v>
      </c>
      <c r="T45" s="750" t="s">
        <v>49</v>
      </c>
      <c r="U45" s="750" t="s">
        <v>49</v>
      </c>
      <c r="V45" s="750" t="s">
        <v>49</v>
      </c>
      <c r="W45" s="750" t="s">
        <v>49</v>
      </c>
      <c r="X45" s="750" t="s">
        <v>49</v>
      </c>
      <c r="Y45" s="750" t="s">
        <v>49</v>
      </c>
      <c r="Z45" s="750" t="s">
        <v>49</v>
      </c>
      <c r="AA45" s="750" t="s">
        <v>49</v>
      </c>
      <c r="AB45" s="750" t="s">
        <v>49</v>
      </c>
      <c r="AC45" s="750" t="s">
        <v>49</v>
      </c>
      <c r="AD45" s="750" t="s">
        <v>49</v>
      </c>
      <c r="AE45" s="750" t="s">
        <v>49</v>
      </c>
      <c r="AF45" s="750" t="s">
        <v>49</v>
      </c>
      <c r="AG45" s="750" t="s">
        <v>49</v>
      </c>
      <c r="AH45" s="750" t="s">
        <v>49</v>
      </c>
      <c r="AI45" s="750" t="s">
        <v>58</v>
      </c>
      <c r="AJ45" s="750" t="s">
        <v>49</v>
      </c>
      <c r="AK45" s="750" t="s">
        <v>49</v>
      </c>
      <c r="AL45" s="750" t="s">
        <v>49</v>
      </c>
      <c r="AM45" s="750" t="s">
        <v>49</v>
      </c>
      <c r="AN45" s="750" t="s">
        <v>49</v>
      </c>
      <c r="AO45" s="750" t="s">
        <v>49</v>
      </c>
      <c r="AP45" s="750" t="s">
        <v>49</v>
      </c>
      <c r="AQ45" s="750" t="s">
        <v>49</v>
      </c>
      <c r="AR45" s="179" t="s">
        <v>49</v>
      </c>
      <c r="AS45" s="715"/>
    </row>
    <row r="46" spans="1:45" ht="16.899999999999999" customHeight="1">
      <c r="A46" s="866" t="s">
        <v>129</v>
      </c>
      <c r="B46" s="867"/>
      <c r="C46" s="867"/>
      <c r="D46" s="867"/>
      <c r="E46" s="867"/>
      <c r="F46" s="867"/>
      <c r="G46" s="868"/>
      <c r="H46" s="38">
        <v>0.93938999999999995</v>
      </c>
      <c r="I46" s="750" t="s">
        <v>49</v>
      </c>
      <c r="J46" s="750" t="s">
        <v>49</v>
      </c>
      <c r="K46" s="750" t="s">
        <v>49</v>
      </c>
      <c r="L46" s="750" t="s">
        <v>49</v>
      </c>
      <c r="M46" s="750" t="s">
        <v>49</v>
      </c>
      <c r="N46" s="750" t="s">
        <v>49</v>
      </c>
      <c r="O46" s="750" t="s">
        <v>58</v>
      </c>
      <c r="P46" s="750" t="s">
        <v>49</v>
      </c>
      <c r="Q46" s="750" t="s">
        <v>49</v>
      </c>
      <c r="R46" s="750" t="s">
        <v>58</v>
      </c>
      <c r="S46" s="750" t="s">
        <v>49</v>
      </c>
      <c r="T46" s="750" t="s">
        <v>49</v>
      </c>
      <c r="U46" s="750" t="s">
        <v>49</v>
      </c>
      <c r="V46" s="750" t="s">
        <v>49</v>
      </c>
      <c r="W46" s="750" t="s">
        <v>49</v>
      </c>
      <c r="X46" s="750" t="s">
        <v>49</v>
      </c>
      <c r="Y46" s="750" t="s">
        <v>49</v>
      </c>
      <c r="Z46" s="750" t="s">
        <v>50</v>
      </c>
      <c r="AA46" s="750" t="s">
        <v>49</v>
      </c>
      <c r="AB46" s="750" t="s">
        <v>49</v>
      </c>
      <c r="AC46" s="750" t="s">
        <v>50</v>
      </c>
      <c r="AD46" s="750" t="s">
        <v>49</v>
      </c>
      <c r="AE46" s="750" t="s">
        <v>49</v>
      </c>
      <c r="AF46" s="750" t="s">
        <v>49</v>
      </c>
      <c r="AG46" s="750" t="s">
        <v>49</v>
      </c>
      <c r="AH46" s="750" t="s">
        <v>49</v>
      </c>
      <c r="AI46" s="750" t="s">
        <v>58</v>
      </c>
      <c r="AJ46" s="750" t="s">
        <v>49</v>
      </c>
      <c r="AK46" s="750" t="s">
        <v>49</v>
      </c>
      <c r="AL46" s="750" t="s">
        <v>49</v>
      </c>
      <c r="AM46" s="750" t="s">
        <v>49</v>
      </c>
      <c r="AN46" s="750" t="s">
        <v>49</v>
      </c>
      <c r="AO46" s="750" t="s">
        <v>49</v>
      </c>
      <c r="AP46" s="750" t="s">
        <v>49</v>
      </c>
      <c r="AQ46" s="750" t="s">
        <v>49</v>
      </c>
      <c r="AR46" s="179" t="s">
        <v>49</v>
      </c>
      <c r="AS46" s="715"/>
    </row>
    <row r="47" spans="1:45" ht="16.899999999999999" customHeight="1">
      <c r="A47" s="866" t="s">
        <v>130</v>
      </c>
      <c r="B47" s="867"/>
      <c r="C47" s="867"/>
      <c r="D47" s="867"/>
      <c r="E47" s="867"/>
      <c r="F47" s="867"/>
      <c r="G47" s="868"/>
      <c r="H47" s="38">
        <v>0.88234999999999997</v>
      </c>
      <c r="I47" s="750" t="s">
        <v>49</v>
      </c>
      <c r="J47" s="750" t="s">
        <v>49</v>
      </c>
      <c r="K47" s="750" t="s">
        <v>49</v>
      </c>
      <c r="L47" s="750" t="s">
        <v>49</v>
      </c>
      <c r="M47" s="750" t="s">
        <v>49</v>
      </c>
      <c r="N47" s="750" t="s">
        <v>49</v>
      </c>
      <c r="O47" s="750" t="s">
        <v>58</v>
      </c>
      <c r="P47" s="750" t="s">
        <v>50</v>
      </c>
      <c r="Q47" s="750" t="s">
        <v>50</v>
      </c>
      <c r="R47" s="750" t="s">
        <v>49</v>
      </c>
      <c r="S47" s="750" t="s">
        <v>49</v>
      </c>
      <c r="T47" s="750" t="s">
        <v>49</v>
      </c>
      <c r="U47" s="750" t="s">
        <v>49</v>
      </c>
      <c r="V47" s="750" t="s">
        <v>49</v>
      </c>
      <c r="W47" s="750" t="s">
        <v>49</v>
      </c>
      <c r="X47" s="750" t="s">
        <v>50</v>
      </c>
      <c r="Y47" s="750" t="s">
        <v>49</v>
      </c>
      <c r="Z47" s="750" t="s">
        <v>49</v>
      </c>
      <c r="AA47" s="750" t="s">
        <v>49</v>
      </c>
      <c r="AB47" s="750" t="s">
        <v>49</v>
      </c>
      <c r="AC47" s="750" t="s">
        <v>49</v>
      </c>
      <c r="AD47" s="750" t="s">
        <v>49</v>
      </c>
      <c r="AE47" s="750" t="s">
        <v>49</v>
      </c>
      <c r="AF47" s="750" t="s">
        <v>50</v>
      </c>
      <c r="AG47" s="750" t="s">
        <v>49</v>
      </c>
      <c r="AH47" s="750" t="s">
        <v>49</v>
      </c>
      <c r="AI47" s="750" t="s">
        <v>58</v>
      </c>
      <c r="AJ47" s="750" t="s">
        <v>49</v>
      </c>
      <c r="AK47" s="750" t="s">
        <v>49</v>
      </c>
      <c r="AL47" s="750" t="s">
        <v>49</v>
      </c>
      <c r="AM47" s="750" t="s">
        <v>49</v>
      </c>
      <c r="AN47" s="750" t="s">
        <v>49</v>
      </c>
      <c r="AO47" s="750" t="s">
        <v>49</v>
      </c>
      <c r="AP47" s="750" t="s">
        <v>49</v>
      </c>
      <c r="AQ47" s="750" t="s">
        <v>49</v>
      </c>
      <c r="AR47" s="179" t="s">
        <v>49</v>
      </c>
      <c r="AS47" s="715"/>
    </row>
    <row r="48" spans="1:45" ht="16.899999999999999" customHeight="1">
      <c r="A48" s="866" t="s">
        <v>131</v>
      </c>
      <c r="B48" s="867"/>
      <c r="C48" s="867"/>
      <c r="D48" s="867"/>
      <c r="E48" s="867"/>
      <c r="F48" s="867"/>
      <c r="G48" s="868"/>
      <c r="H48" s="38">
        <v>0.71875</v>
      </c>
      <c r="I48" s="750" t="s">
        <v>49</v>
      </c>
      <c r="J48" s="750" t="s">
        <v>49</v>
      </c>
      <c r="K48" s="750" t="s">
        <v>50</v>
      </c>
      <c r="L48" s="750" t="s">
        <v>49</v>
      </c>
      <c r="M48" s="750" t="s">
        <v>49</v>
      </c>
      <c r="N48" s="750" t="s">
        <v>49</v>
      </c>
      <c r="O48" s="750" t="s">
        <v>49</v>
      </c>
      <c r="P48" s="750" t="s">
        <v>50</v>
      </c>
      <c r="Q48" s="750" t="s">
        <v>50</v>
      </c>
      <c r="R48" s="750" t="s">
        <v>58</v>
      </c>
      <c r="S48" s="750" t="s">
        <v>49</v>
      </c>
      <c r="T48" s="750" t="s">
        <v>49</v>
      </c>
      <c r="U48" s="750" t="s">
        <v>49</v>
      </c>
      <c r="V48" s="750" t="s">
        <v>49</v>
      </c>
      <c r="W48" s="750" t="s">
        <v>49</v>
      </c>
      <c r="X48" s="750" t="s">
        <v>50</v>
      </c>
      <c r="Y48" s="750" t="s">
        <v>49</v>
      </c>
      <c r="Z48" s="750" t="s">
        <v>49</v>
      </c>
      <c r="AA48" s="750" t="s">
        <v>50</v>
      </c>
      <c r="AB48" s="750" t="s">
        <v>49</v>
      </c>
      <c r="AC48" s="750" t="s">
        <v>50</v>
      </c>
      <c r="AD48" s="750" t="s">
        <v>50</v>
      </c>
      <c r="AE48" s="750" t="s">
        <v>58</v>
      </c>
      <c r="AF48" s="750" t="s">
        <v>50</v>
      </c>
      <c r="AG48" s="750" t="s">
        <v>50</v>
      </c>
      <c r="AH48" s="750" t="s">
        <v>49</v>
      </c>
      <c r="AI48" s="750" t="s">
        <v>58</v>
      </c>
      <c r="AJ48" s="750" t="s">
        <v>49</v>
      </c>
      <c r="AK48" s="750" t="s">
        <v>49</v>
      </c>
      <c r="AL48" s="750" t="s">
        <v>58</v>
      </c>
      <c r="AM48" s="750" t="s">
        <v>49</v>
      </c>
      <c r="AN48" s="750" t="s">
        <v>49</v>
      </c>
      <c r="AO48" s="750" t="s">
        <v>49</v>
      </c>
      <c r="AP48" s="750" t="s">
        <v>49</v>
      </c>
      <c r="AQ48" s="750" t="s">
        <v>49</v>
      </c>
      <c r="AR48" s="179" t="s">
        <v>49</v>
      </c>
      <c r="AS48" s="715"/>
    </row>
    <row r="49" spans="1:45" ht="16.899999999999999" customHeight="1">
      <c r="A49" s="866" t="s">
        <v>132</v>
      </c>
      <c r="B49" s="867"/>
      <c r="C49" s="867"/>
      <c r="D49" s="867"/>
      <c r="E49" s="867"/>
      <c r="F49" s="867"/>
      <c r="G49" s="868"/>
      <c r="H49" s="38">
        <v>0.84848000000000001</v>
      </c>
      <c r="I49" s="750" t="s">
        <v>49</v>
      </c>
      <c r="J49" s="750" t="s">
        <v>49</v>
      </c>
      <c r="K49" s="750" t="s">
        <v>49</v>
      </c>
      <c r="L49" s="750" t="s">
        <v>49</v>
      </c>
      <c r="M49" s="750" t="s">
        <v>49</v>
      </c>
      <c r="N49" s="750" t="s">
        <v>49</v>
      </c>
      <c r="O49" s="750" t="s">
        <v>49</v>
      </c>
      <c r="P49" s="750" t="s">
        <v>50</v>
      </c>
      <c r="Q49" s="750" t="s">
        <v>49</v>
      </c>
      <c r="R49" s="750" t="s">
        <v>58</v>
      </c>
      <c r="S49" s="750" t="s">
        <v>49</v>
      </c>
      <c r="T49" s="750" t="s">
        <v>49</v>
      </c>
      <c r="U49" s="750" t="s">
        <v>49</v>
      </c>
      <c r="V49" s="750" t="s">
        <v>49</v>
      </c>
      <c r="W49" s="750" t="s">
        <v>49</v>
      </c>
      <c r="X49" s="750" t="s">
        <v>50</v>
      </c>
      <c r="Y49" s="750" t="s">
        <v>49</v>
      </c>
      <c r="Z49" s="750" t="s">
        <v>49</v>
      </c>
      <c r="AA49" s="750" t="s">
        <v>49</v>
      </c>
      <c r="AB49" s="750" t="s">
        <v>49</v>
      </c>
      <c r="AC49" s="750" t="s">
        <v>50</v>
      </c>
      <c r="AD49" s="750" t="s">
        <v>50</v>
      </c>
      <c r="AE49" s="750" t="s">
        <v>58</v>
      </c>
      <c r="AF49" s="750" t="s">
        <v>49</v>
      </c>
      <c r="AG49" s="750" t="s">
        <v>50</v>
      </c>
      <c r="AH49" s="750" t="s">
        <v>49</v>
      </c>
      <c r="AI49" s="750" t="s">
        <v>58</v>
      </c>
      <c r="AJ49" s="750" t="s">
        <v>49</v>
      </c>
      <c r="AK49" s="750" t="s">
        <v>49</v>
      </c>
      <c r="AL49" s="750" t="s">
        <v>49</v>
      </c>
      <c r="AM49" s="750" t="s">
        <v>49</v>
      </c>
      <c r="AN49" s="750" t="s">
        <v>49</v>
      </c>
      <c r="AO49" s="750" t="s">
        <v>49</v>
      </c>
      <c r="AP49" s="750" t="s">
        <v>49</v>
      </c>
      <c r="AQ49" s="750" t="s">
        <v>49</v>
      </c>
      <c r="AR49" s="179" t="s">
        <v>49</v>
      </c>
      <c r="AS49" s="715"/>
    </row>
    <row r="50" spans="1:45" ht="16.899999999999999" customHeight="1">
      <c r="A50" s="866" t="s">
        <v>133</v>
      </c>
      <c r="B50" s="867"/>
      <c r="C50" s="867"/>
      <c r="D50" s="867"/>
      <c r="E50" s="867"/>
      <c r="F50" s="867"/>
      <c r="G50" s="868"/>
      <c r="H50" s="38">
        <v>1</v>
      </c>
      <c r="I50" s="750" t="s">
        <v>49</v>
      </c>
      <c r="J50" s="750" t="s">
        <v>49</v>
      </c>
      <c r="K50" s="750" t="s">
        <v>49</v>
      </c>
      <c r="L50" s="750" t="s">
        <v>49</v>
      </c>
      <c r="M50" s="750" t="s">
        <v>49</v>
      </c>
      <c r="N50" s="750" t="s">
        <v>49</v>
      </c>
      <c r="O50" s="750" t="s">
        <v>49</v>
      </c>
      <c r="P50" s="750" t="s">
        <v>49</v>
      </c>
      <c r="Q50" s="750" t="s">
        <v>49</v>
      </c>
      <c r="R50" s="750" t="s">
        <v>49</v>
      </c>
      <c r="S50" s="750" t="s">
        <v>49</v>
      </c>
      <c r="T50" s="750" t="s">
        <v>49</v>
      </c>
      <c r="U50" s="750" t="s">
        <v>49</v>
      </c>
      <c r="V50" s="750" t="s">
        <v>49</v>
      </c>
      <c r="W50" s="750" t="s">
        <v>49</v>
      </c>
      <c r="X50" s="750" t="s">
        <v>49</v>
      </c>
      <c r="Y50" s="750" t="s">
        <v>49</v>
      </c>
      <c r="Z50" s="750" t="s">
        <v>49</v>
      </c>
      <c r="AA50" s="750" t="s">
        <v>49</v>
      </c>
      <c r="AB50" s="750" t="s">
        <v>49</v>
      </c>
      <c r="AC50" s="750" t="s">
        <v>49</v>
      </c>
      <c r="AD50" s="750" t="s">
        <v>49</v>
      </c>
      <c r="AE50" s="750" t="s">
        <v>49</v>
      </c>
      <c r="AF50" s="750" t="s">
        <v>49</v>
      </c>
      <c r="AG50" s="750" t="s">
        <v>49</v>
      </c>
      <c r="AH50" s="750" t="s">
        <v>49</v>
      </c>
      <c r="AI50" s="750" t="s">
        <v>58</v>
      </c>
      <c r="AJ50" s="750" t="s">
        <v>49</v>
      </c>
      <c r="AK50" s="750" t="s">
        <v>49</v>
      </c>
      <c r="AL50" s="750" t="s">
        <v>49</v>
      </c>
      <c r="AM50" s="750" t="s">
        <v>49</v>
      </c>
      <c r="AN50" s="750" t="s">
        <v>49</v>
      </c>
      <c r="AO50" s="750" t="s">
        <v>49</v>
      </c>
      <c r="AP50" s="750" t="s">
        <v>49</v>
      </c>
      <c r="AQ50" s="750" t="s">
        <v>49</v>
      </c>
      <c r="AR50" s="179" t="s">
        <v>49</v>
      </c>
      <c r="AS50" s="715"/>
    </row>
    <row r="51" spans="1:45" ht="16.899999999999999" customHeight="1">
      <c r="A51" s="866" t="s">
        <v>134</v>
      </c>
      <c r="B51" s="867"/>
      <c r="C51" s="867"/>
      <c r="D51" s="867"/>
      <c r="E51" s="867"/>
      <c r="F51" s="867"/>
      <c r="G51" s="868"/>
      <c r="H51" s="38">
        <v>0.7</v>
      </c>
      <c r="I51" s="750" t="s">
        <v>50</v>
      </c>
      <c r="J51" s="750" t="s">
        <v>49</v>
      </c>
      <c r="K51" s="750" t="s">
        <v>50</v>
      </c>
      <c r="L51" s="750" t="s">
        <v>50</v>
      </c>
      <c r="M51" s="750" t="s">
        <v>49</v>
      </c>
      <c r="N51" s="750" t="s">
        <v>49</v>
      </c>
      <c r="O51" s="750" t="s">
        <v>58</v>
      </c>
      <c r="P51" s="750" t="s">
        <v>49</v>
      </c>
      <c r="Q51" s="750" t="s">
        <v>50</v>
      </c>
      <c r="R51" s="750" t="s">
        <v>58</v>
      </c>
      <c r="S51" s="750" t="s">
        <v>50</v>
      </c>
      <c r="T51" s="750" t="s">
        <v>49</v>
      </c>
      <c r="U51" s="750" t="s">
        <v>50</v>
      </c>
      <c r="V51" s="750" t="s">
        <v>49</v>
      </c>
      <c r="W51" s="750" t="s">
        <v>49</v>
      </c>
      <c r="X51" s="750" t="s">
        <v>50</v>
      </c>
      <c r="Y51" s="750" t="s">
        <v>50</v>
      </c>
      <c r="Z51" s="750" t="s">
        <v>71</v>
      </c>
      <c r="AA51" s="750" t="s">
        <v>49</v>
      </c>
      <c r="AB51" s="750" t="s">
        <v>49</v>
      </c>
      <c r="AC51" s="750" t="s">
        <v>49</v>
      </c>
      <c r="AD51" s="750" t="s">
        <v>49</v>
      </c>
      <c r="AE51" s="750" t="s">
        <v>49</v>
      </c>
      <c r="AF51" s="750" t="s">
        <v>49</v>
      </c>
      <c r="AG51" s="750" t="s">
        <v>58</v>
      </c>
      <c r="AH51" s="750" t="s">
        <v>49</v>
      </c>
      <c r="AI51" s="750" t="s">
        <v>58</v>
      </c>
      <c r="AJ51" s="750" t="s">
        <v>49</v>
      </c>
      <c r="AK51" s="750" t="s">
        <v>50</v>
      </c>
      <c r="AL51" s="750" t="s">
        <v>58</v>
      </c>
      <c r="AM51" s="750" t="s">
        <v>49</v>
      </c>
      <c r="AN51" s="750" t="s">
        <v>49</v>
      </c>
      <c r="AO51" s="750" t="s">
        <v>49</v>
      </c>
      <c r="AP51" s="750" t="s">
        <v>49</v>
      </c>
      <c r="AQ51" s="750" t="s">
        <v>49</v>
      </c>
      <c r="AR51" s="179" t="s">
        <v>49</v>
      </c>
      <c r="AS51" s="715"/>
    </row>
    <row r="52" spans="1:45" ht="16.899999999999999" customHeight="1">
      <c r="A52" s="866" t="s">
        <v>135</v>
      </c>
      <c r="B52" s="867"/>
      <c r="C52" s="867"/>
      <c r="D52" s="867"/>
      <c r="E52" s="867"/>
      <c r="F52" s="867"/>
      <c r="G52" s="868"/>
      <c r="H52" s="38">
        <v>0.94116999999999995</v>
      </c>
      <c r="I52" s="750" t="s">
        <v>49</v>
      </c>
      <c r="J52" s="750" t="s">
        <v>49</v>
      </c>
      <c r="K52" s="750" t="s">
        <v>49</v>
      </c>
      <c r="L52" s="750" t="s">
        <v>49</v>
      </c>
      <c r="M52" s="750" t="s">
        <v>49</v>
      </c>
      <c r="N52" s="750" t="s">
        <v>49</v>
      </c>
      <c r="O52" s="750" t="s">
        <v>58</v>
      </c>
      <c r="P52" s="750" t="s">
        <v>49</v>
      </c>
      <c r="Q52" s="750" t="s">
        <v>49</v>
      </c>
      <c r="R52" s="750" t="s">
        <v>49</v>
      </c>
      <c r="S52" s="750" t="s">
        <v>49</v>
      </c>
      <c r="T52" s="750" t="s">
        <v>49</v>
      </c>
      <c r="U52" s="750" t="s">
        <v>50</v>
      </c>
      <c r="V52" s="750" t="s">
        <v>49</v>
      </c>
      <c r="W52" s="750" t="s">
        <v>49</v>
      </c>
      <c r="X52" s="750" t="s">
        <v>49</v>
      </c>
      <c r="Y52" s="750" t="s">
        <v>49</v>
      </c>
      <c r="Z52" s="750" t="s">
        <v>49</v>
      </c>
      <c r="AA52" s="750" t="s">
        <v>49</v>
      </c>
      <c r="AB52" s="750" t="s">
        <v>49</v>
      </c>
      <c r="AC52" s="750" t="s">
        <v>49</v>
      </c>
      <c r="AD52" s="750" t="s">
        <v>49</v>
      </c>
      <c r="AE52" s="750" t="s">
        <v>49</v>
      </c>
      <c r="AF52" s="750" t="s">
        <v>49</v>
      </c>
      <c r="AG52" s="750" t="s">
        <v>49</v>
      </c>
      <c r="AH52" s="750" t="s">
        <v>49</v>
      </c>
      <c r="AI52" s="750" t="s">
        <v>58</v>
      </c>
      <c r="AJ52" s="750" t="s">
        <v>49</v>
      </c>
      <c r="AK52" s="750" t="s">
        <v>50</v>
      </c>
      <c r="AL52" s="750" t="s">
        <v>49</v>
      </c>
      <c r="AM52" s="750" t="s">
        <v>49</v>
      </c>
      <c r="AN52" s="750" t="s">
        <v>49</v>
      </c>
      <c r="AO52" s="750" t="s">
        <v>49</v>
      </c>
      <c r="AP52" s="750" t="s">
        <v>49</v>
      </c>
      <c r="AQ52" s="750" t="s">
        <v>49</v>
      </c>
      <c r="AR52" s="179" t="s">
        <v>49</v>
      </c>
      <c r="AS52" s="715"/>
    </row>
    <row r="53" spans="1:45" ht="16.899999999999999" customHeight="1">
      <c r="A53" s="866" t="s">
        <v>136</v>
      </c>
      <c r="B53" s="867"/>
      <c r="C53" s="867"/>
      <c r="D53" s="867"/>
      <c r="E53" s="867"/>
      <c r="F53" s="867"/>
      <c r="G53" s="868"/>
      <c r="H53" s="38">
        <v>0.64515999999999996</v>
      </c>
      <c r="I53" s="750" t="s">
        <v>50</v>
      </c>
      <c r="J53" s="750" t="s">
        <v>50</v>
      </c>
      <c r="K53" s="750" t="s">
        <v>49</v>
      </c>
      <c r="L53" s="750" t="s">
        <v>49</v>
      </c>
      <c r="M53" s="750" t="s">
        <v>58</v>
      </c>
      <c r="N53" s="750" t="s">
        <v>49</v>
      </c>
      <c r="O53" s="750" t="s">
        <v>49</v>
      </c>
      <c r="P53" s="750" t="s">
        <v>50</v>
      </c>
      <c r="Q53" s="750" t="s">
        <v>50</v>
      </c>
      <c r="R53" s="750" t="s">
        <v>49</v>
      </c>
      <c r="S53" s="750" t="s">
        <v>49</v>
      </c>
      <c r="T53" s="750" t="s">
        <v>49</v>
      </c>
      <c r="U53" s="750" t="s">
        <v>49</v>
      </c>
      <c r="V53" s="750" t="s">
        <v>49</v>
      </c>
      <c r="W53" s="750" t="s">
        <v>49</v>
      </c>
      <c r="X53" s="750" t="s">
        <v>50</v>
      </c>
      <c r="Y53" s="750" t="s">
        <v>49</v>
      </c>
      <c r="Z53" s="750" t="s">
        <v>50</v>
      </c>
      <c r="AA53" s="750" t="s">
        <v>49</v>
      </c>
      <c r="AB53" s="750" t="s">
        <v>49</v>
      </c>
      <c r="AC53" s="750" t="s">
        <v>71</v>
      </c>
      <c r="AD53" s="750" t="s">
        <v>50</v>
      </c>
      <c r="AE53" s="750" t="s">
        <v>50</v>
      </c>
      <c r="AF53" s="750" t="s">
        <v>50</v>
      </c>
      <c r="AG53" s="750" t="s">
        <v>49</v>
      </c>
      <c r="AH53" s="750" t="s">
        <v>50</v>
      </c>
      <c r="AI53" s="750" t="s">
        <v>71</v>
      </c>
      <c r="AJ53" s="750" t="s">
        <v>49</v>
      </c>
      <c r="AK53" s="750" t="s">
        <v>49</v>
      </c>
      <c r="AL53" s="750" t="s">
        <v>58</v>
      </c>
      <c r="AM53" s="750" t="s">
        <v>58</v>
      </c>
      <c r="AN53" s="750" t="s">
        <v>49</v>
      </c>
      <c r="AO53" s="750" t="s">
        <v>50</v>
      </c>
      <c r="AP53" s="750" t="s">
        <v>49</v>
      </c>
      <c r="AQ53" s="750" t="s">
        <v>49</v>
      </c>
      <c r="AR53" s="179" t="s">
        <v>49</v>
      </c>
      <c r="AS53" s="715"/>
    </row>
    <row r="54" spans="1:45" ht="16.899999999999999" customHeight="1">
      <c r="A54" s="866" t="s">
        <v>137</v>
      </c>
      <c r="B54" s="867"/>
      <c r="C54" s="867"/>
      <c r="D54" s="867"/>
      <c r="E54" s="867"/>
      <c r="F54" s="867"/>
      <c r="G54" s="868"/>
      <c r="H54" s="38">
        <v>0.75758000000000003</v>
      </c>
      <c r="I54" s="750" t="s">
        <v>49</v>
      </c>
      <c r="J54" s="750" t="s">
        <v>50</v>
      </c>
      <c r="K54" s="750" t="s">
        <v>49</v>
      </c>
      <c r="L54" s="750" t="s">
        <v>49</v>
      </c>
      <c r="M54" s="750" t="s">
        <v>49</v>
      </c>
      <c r="N54" s="750" t="s">
        <v>49</v>
      </c>
      <c r="O54" s="750" t="s">
        <v>49</v>
      </c>
      <c r="P54" s="750" t="s">
        <v>50</v>
      </c>
      <c r="Q54" s="750" t="s">
        <v>50</v>
      </c>
      <c r="R54" s="750" t="s">
        <v>49</v>
      </c>
      <c r="S54" s="750" t="s">
        <v>49</v>
      </c>
      <c r="T54" s="750" t="s">
        <v>49</v>
      </c>
      <c r="U54" s="750" t="s">
        <v>49</v>
      </c>
      <c r="V54" s="750" t="s">
        <v>49</v>
      </c>
      <c r="W54" s="750" t="s">
        <v>49</v>
      </c>
      <c r="X54" s="750" t="s">
        <v>50</v>
      </c>
      <c r="Y54" s="750" t="s">
        <v>49</v>
      </c>
      <c r="Z54" s="750" t="s">
        <v>49</v>
      </c>
      <c r="AA54" s="750" t="s">
        <v>49</v>
      </c>
      <c r="AB54" s="750" t="s">
        <v>49</v>
      </c>
      <c r="AC54" s="750" t="s">
        <v>71</v>
      </c>
      <c r="AD54" s="750" t="s">
        <v>50</v>
      </c>
      <c r="AE54" s="750" t="s">
        <v>50</v>
      </c>
      <c r="AF54" s="750" t="s">
        <v>49</v>
      </c>
      <c r="AG54" s="750" t="s">
        <v>49</v>
      </c>
      <c r="AH54" s="750" t="s">
        <v>50</v>
      </c>
      <c r="AI54" s="750" t="s">
        <v>71</v>
      </c>
      <c r="AJ54" s="750" t="s">
        <v>49</v>
      </c>
      <c r="AK54" s="750" t="s">
        <v>49</v>
      </c>
      <c r="AL54" s="750" t="s">
        <v>58</v>
      </c>
      <c r="AM54" s="750" t="s">
        <v>49</v>
      </c>
      <c r="AN54" s="750" t="s">
        <v>49</v>
      </c>
      <c r="AO54" s="750" t="s">
        <v>50</v>
      </c>
      <c r="AP54" s="750" t="s">
        <v>49</v>
      </c>
      <c r="AQ54" s="750" t="s">
        <v>49</v>
      </c>
      <c r="AR54" s="179" t="s">
        <v>49</v>
      </c>
      <c r="AS54" s="715"/>
    </row>
    <row r="55" spans="1:45" ht="16.899999999999999" customHeight="1">
      <c r="A55" s="866" t="s">
        <v>138</v>
      </c>
      <c r="B55" s="867"/>
      <c r="C55" s="867"/>
      <c r="D55" s="867"/>
      <c r="E55" s="867"/>
      <c r="F55" s="867"/>
      <c r="G55" s="868"/>
      <c r="H55" s="38">
        <v>0.14285999999999999</v>
      </c>
      <c r="I55" s="750" t="s">
        <v>50</v>
      </c>
      <c r="J55" s="750" t="s">
        <v>50</v>
      </c>
      <c r="K55" s="750" t="s">
        <v>50</v>
      </c>
      <c r="L55" s="750" t="s">
        <v>58</v>
      </c>
      <c r="M55" s="750" t="s">
        <v>58</v>
      </c>
      <c r="N55" s="750" t="s">
        <v>50</v>
      </c>
      <c r="O55" s="750" t="s">
        <v>58</v>
      </c>
      <c r="P55" s="750" t="s">
        <v>50</v>
      </c>
      <c r="Q55" s="750" t="s">
        <v>50</v>
      </c>
      <c r="R55" s="750" t="s">
        <v>58</v>
      </c>
      <c r="S55" s="750" t="s">
        <v>50</v>
      </c>
      <c r="T55" s="750" t="s">
        <v>50</v>
      </c>
      <c r="U55" s="750" t="s">
        <v>50</v>
      </c>
      <c r="V55" s="750" t="s">
        <v>71</v>
      </c>
      <c r="W55" s="750" t="s">
        <v>49</v>
      </c>
      <c r="X55" s="750" t="s">
        <v>50</v>
      </c>
      <c r="Y55" s="750" t="s">
        <v>58</v>
      </c>
      <c r="Z55" s="750" t="s">
        <v>58</v>
      </c>
      <c r="AA55" s="750" t="s">
        <v>50</v>
      </c>
      <c r="AB55" s="750" t="s">
        <v>49</v>
      </c>
      <c r="AC55" s="750" t="s">
        <v>50</v>
      </c>
      <c r="AD55" s="750" t="s">
        <v>71</v>
      </c>
      <c r="AE55" s="750" t="s">
        <v>58</v>
      </c>
      <c r="AF55" s="750" t="s">
        <v>50</v>
      </c>
      <c r="AG55" s="750" t="s">
        <v>50</v>
      </c>
      <c r="AH55" s="750" t="s">
        <v>71</v>
      </c>
      <c r="AI55" s="750" t="s">
        <v>58</v>
      </c>
      <c r="AJ55" s="750" t="s">
        <v>50</v>
      </c>
      <c r="AK55" s="750" t="s">
        <v>50</v>
      </c>
      <c r="AL55" s="750" t="s">
        <v>58</v>
      </c>
      <c r="AM55" s="750" t="s">
        <v>50</v>
      </c>
      <c r="AN55" s="750" t="s">
        <v>58</v>
      </c>
      <c r="AO55" s="750" t="s">
        <v>50</v>
      </c>
      <c r="AP55" s="750" t="s">
        <v>49</v>
      </c>
      <c r="AQ55" s="750" t="s">
        <v>58</v>
      </c>
      <c r="AR55" s="179" t="s">
        <v>58</v>
      </c>
      <c r="AS55" s="715"/>
    </row>
    <row r="56" spans="1:45" ht="16.899999999999999" customHeight="1">
      <c r="A56" s="866" t="s">
        <v>139</v>
      </c>
      <c r="B56" s="867"/>
      <c r="C56" s="867"/>
      <c r="D56" s="867"/>
      <c r="E56" s="867"/>
      <c r="F56" s="867"/>
      <c r="G56" s="868"/>
      <c r="H56" s="38">
        <v>0.30430000000000001</v>
      </c>
      <c r="I56" s="750" t="s">
        <v>50</v>
      </c>
      <c r="J56" s="750" t="s">
        <v>50</v>
      </c>
      <c r="K56" s="750" t="s">
        <v>49</v>
      </c>
      <c r="L56" s="750" t="s">
        <v>58</v>
      </c>
      <c r="M56" s="750" t="s">
        <v>50</v>
      </c>
      <c r="N56" s="750" t="s">
        <v>50</v>
      </c>
      <c r="O56" s="750" t="s">
        <v>71</v>
      </c>
      <c r="P56" s="750" t="s">
        <v>50</v>
      </c>
      <c r="Q56" s="750" t="s">
        <v>71</v>
      </c>
      <c r="R56" s="750" t="s">
        <v>58</v>
      </c>
      <c r="S56" s="750" t="s">
        <v>50</v>
      </c>
      <c r="T56" s="750" t="s">
        <v>50</v>
      </c>
      <c r="U56" s="750" t="s">
        <v>50</v>
      </c>
      <c r="V56" s="750" t="s">
        <v>71</v>
      </c>
      <c r="W56" s="750" t="s">
        <v>49</v>
      </c>
      <c r="X56" s="750" t="s">
        <v>49</v>
      </c>
      <c r="Y56" s="750" t="s">
        <v>50</v>
      </c>
      <c r="Z56" s="750" t="s">
        <v>71</v>
      </c>
      <c r="AA56" s="750" t="s">
        <v>50</v>
      </c>
      <c r="AB56" s="750" t="s">
        <v>49</v>
      </c>
      <c r="AC56" s="750" t="s">
        <v>50</v>
      </c>
      <c r="AD56" s="750" t="s">
        <v>71</v>
      </c>
      <c r="AE56" s="750" t="s">
        <v>58</v>
      </c>
      <c r="AF56" s="750" t="s">
        <v>50</v>
      </c>
      <c r="AG56" s="750" t="s">
        <v>50</v>
      </c>
      <c r="AH56" s="750" t="s">
        <v>71</v>
      </c>
      <c r="AI56" s="750" t="s">
        <v>71</v>
      </c>
      <c r="AJ56" s="750" t="s">
        <v>50</v>
      </c>
      <c r="AK56" s="750" t="s">
        <v>49</v>
      </c>
      <c r="AL56" s="750" t="s">
        <v>58</v>
      </c>
      <c r="AM56" s="750" t="s">
        <v>50</v>
      </c>
      <c r="AN56" s="750" t="s">
        <v>49</v>
      </c>
      <c r="AO56" s="750" t="s">
        <v>50</v>
      </c>
      <c r="AP56" s="750" t="s">
        <v>49</v>
      </c>
      <c r="AQ56" s="750" t="s">
        <v>58</v>
      </c>
      <c r="AR56" s="179" t="s">
        <v>58</v>
      </c>
      <c r="AS56" s="715"/>
    </row>
    <row r="57" spans="1:45" ht="16.899999999999999" customHeight="1">
      <c r="A57" s="869" t="s">
        <v>140</v>
      </c>
      <c r="B57" s="870"/>
      <c r="C57" s="870"/>
      <c r="D57" s="870"/>
      <c r="E57" s="870"/>
      <c r="F57" s="870"/>
      <c r="G57" s="871"/>
      <c r="H57" s="38">
        <v>0.33329999999999999</v>
      </c>
      <c r="I57" s="750" t="s">
        <v>49</v>
      </c>
      <c r="J57" s="750" t="s">
        <v>49</v>
      </c>
      <c r="K57" s="750" t="s">
        <v>50</v>
      </c>
      <c r="L57" s="750" t="s">
        <v>50</v>
      </c>
      <c r="M57" s="750" t="s">
        <v>58</v>
      </c>
      <c r="N57" s="750" t="s">
        <v>50</v>
      </c>
      <c r="O57" s="750" t="s">
        <v>58</v>
      </c>
      <c r="P57" s="750" t="s">
        <v>50</v>
      </c>
      <c r="Q57" s="750" t="s">
        <v>71</v>
      </c>
      <c r="R57" s="750" t="s">
        <v>58</v>
      </c>
      <c r="S57" s="750" t="s">
        <v>58</v>
      </c>
      <c r="T57" s="750" t="s">
        <v>49</v>
      </c>
      <c r="U57" s="750" t="s">
        <v>49</v>
      </c>
      <c r="V57" s="750" t="s">
        <v>71</v>
      </c>
      <c r="W57" s="750" t="s">
        <v>50</v>
      </c>
      <c r="X57" s="750" t="s">
        <v>50</v>
      </c>
      <c r="Y57" s="750" t="s">
        <v>50</v>
      </c>
      <c r="Z57" s="750" t="s">
        <v>50</v>
      </c>
      <c r="AA57" s="750" t="s">
        <v>50</v>
      </c>
      <c r="AB57" s="750" t="s">
        <v>49</v>
      </c>
      <c r="AC57" s="750" t="s">
        <v>50</v>
      </c>
      <c r="AD57" s="750" t="s">
        <v>71</v>
      </c>
      <c r="AE57" s="750" t="s">
        <v>49</v>
      </c>
      <c r="AF57" s="750" t="s">
        <v>50</v>
      </c>
      <c r="AG57" s="750" t="s">
        <v>58</v>
      </c>
      <c r="AH57" s="750" t="s">
        <v>50</v>
      </c>
      <c r="AI57" s="750" t="s">
        <v>58</v>
      </c>
      <c r="AJ57" s="750" t="s">
        <v>50</v>
      </c>
      <c r="AK57" s="750" t="s">
        <v>49</v>
      </c>
      <c r="AL57" s="750" t="s">
        <v>50</v>
      </c>
      <c r="AM57" s="750" t="s">
        <v>50</v>
      </c>
      <c r="AN57" s="750" t="s">
        <v>58</v>
      </c>
      <c r="AO57" s="750" t="s">
        <v>50</v>
      </c>
      <c r="AP57" s="750" t="s">
        <v>49</v>
      </c>
      <c r="AQ57" s="750" t="s">
        <v>58</v>
      </c>
      <c r="AR57" s="179" t="s">
        <v>58</v>
      </c>
      <c r="AS57" s="715"/>
    </row>
    <row r="58" spans="1:45" ht="16.899999999999999" customHeight="1">
      <c r="A58" s="872" t="s">
        <v>141</v>
      </c>
      <c r="B58" s="873"/>
      <c r="C58" s="873"/>
      <c r="D58" s="873"/>
      <c r="E58" s="873"/>
      <c r="F58" s="873"/>
      <c r="G58" s="874"/>
      <c r="H58" s="727"/>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180"/>
      <c r="AS58" s="715"/>
    </row>
    <row r="59" spans="1:45" ht="16.899999999999999" customHeight="1">
      <c r="A59" s="866" t="s">
        <v>128</v>
      </c>
      <c r="B59" s="867"/>
      <c r="C59" s="867"/>
      <c r="D59" s="867"/>
      <c r="E59" s="867"/>
      <c r="F59" s="867"/>
      <c r="G59" s="868"/>
      <c r="H59" s="38">
        <v>1</v>
      </c>
      <c r="I59" s="750" t="s">
        <v>49</v>
      </c>
      <c r="J59" s="750" t="s">
        <v>49</v>
      </c>
      <c r="K59" s="750" t="s">
        <v>49</v>
      </c>
      <c r="L59" s="750" t="s">
        <v>49</v>
      </c>
      <c r="M59" s="750" t="s">
        <v>49</v>
      </c>
      <c r="N59" s="750" t="s">
        <v>49</v>
      </c>
      <c r="O59" s="750" t="s">
        <v>49</v>
      </c>
      <c r="P59" s="750" t="s">
        <v>49</v>
      </c>
      <c r="Q59" s="750" t="s">
        <v>49</v>
      </c>
      <c r="R59" s="750" t="s">
        <v>49</v>
      </c>
      <c r="S59" s="750" t="s">
        <v>49</v>
      </c>
      <c r="T59" s="750" t="s">
        <v>49</v>
      </c>
      <c r="U59" s="750" t="s">
        <v>49</v>
      </c>
      <c r="V59" s="750" t="s">
        <v>49</v>
      </c>
      <c r="W59" s="750" t="s">
        <v>49</v>
      </c>
      <c r="X59" s="750" t="s">
        <v>49</v>
      </c>
      <c r="Y59" s="750" t="s">
        <v>49</v>
      </c>
      <c r="Z59" s="750" t="s">
        <v>49</v>
      </c>
      <c r="AA59" s="750" t="s">
        <v>49</v>
      </c>
      <c r="AB59" s="750" t="s">
        <v>49</v>
      </c>
      <c r="AC59" s="750" t="s">
        <v>49</v>
      </c>
      <c r="AD59" s="750" t="s">
        <v>49</v>
      </c>
      <c r="AE59" s="750" t="s">
        <v>49</v>
      </c>
      <c r="AF59" s="750" t="s">
        <v>49</v>
      </c>
      <c r="AG59" s="750" t="s">
        <v>49</v>
      </c>
      <c r="AH59" s="750" t="s">
        <v>49</v>
      </c>
      <c r="AI59" s="750" t="s">
        <v>49</v>
      </c>
      <c r="AJ59" s="750" t="s">
        <v>49</v>
      </c>
      <c r="AK59" s="750" t="s">
        <v>49</v>
      </c>
      <c r="AL59" s="750" t="s">
        <v>49</v>
      </c>
      <c r="AM59" s="750" t="s">
        <v>49</v>
      </c>
      <c r="AN59" s="750" t="s">
        <v>49</v>
      </c>
      <c r="AO59" s="750" t="s">
        <v>49</v>
      </c>
      <c r="AP59" s="750" t="s">
        <v>49</v>
      </c>
      <c r="AQ59" s="750" t="s">
        <v>49</v>
      </c>
      <c r="AR59" s="179" t="s">
        <v>49</v>
      </c>
      <c r="AS59" s="715"/>
    </row>
    <row r="60" spans="1:45" ht="16.899999999999999" customHeight="1">
      <c r="A60" s="866" t="s">
        <v>129</v>
      </c>
      <c r="B60" s="867"/>
      <c r="C60" s="867"/>
      <c r="D60" s="867"/>
      <c r="E60" s="867"/>
      <c r="F60" s="867"/>
      <c r="G60" s="868"/>
      <c r="H60" s="38">
        <v>0.83333333333333337</v>
      </c>
      <c r="I60" s="750" t="s">
        <v>49</v>
      </c>
      <c r="J60" s="750" t="s">
        <v>49</v>
      </c>
      <c r="K60" s="750" t="s">
        <v>50</v>
      </c>
      <c r="L60" s="750" t="s">
        <v>49</v>
      </c>
      <c r="M60" s="750" t="s">
        <v>49</v>
      </c>
      <c r="N60" s="750" t="s">
        <v>49</v>
      </c>
      <c r="O60" s="750" t="s">
        <v>49</v>
      </c>
      <c r="P60" s="750" t="s">
        <v>49</v>
      </c>
      <c r="Q60" s="750" t="s">
        <v>49</v>
      </c>
      <c r="R60" s="750" t="s">
        <v>49</v>
      </c>
      <c r="S60" s="750" t="s">
        <v>49</v>
      </c>
      <c r="T60" s="750" t="s">
        <v>49</v>
      </c>
      <c r="U60" s="750" t="s">
        <v>50</v>
      </c>
      <c r="V60" s="750" t="s">
        <v>49</v>
      </c>
      <c r="W60" s="750" t="s">
        <v>49</v>
      </c>
      <c r="X60" s="750" t="s">
        <v>50</v>
      </c>
      <c r="Y60" s="750" t="s">
        <v>49</v>
      </c>
      <c r="Z60" s="750" t="s">
        <v>50</v>
      </c>
      <c r="AA60" s="750" t="s">
        <v>50</v>
      </c>
      <c r="AB60" s="750" t="s">
        <v>49</v>
      </c>
      <c r="AC60" s="750" t="s">
        <v>49</v>
      </c>
      <c r="AD60" s="750" t="s">
        <v>49</v>
      </c>
      <c r="AE60" s="750" t="s">
        <v>49</v>
      </c>
      <c r="AF60" s="750" t="s">
        <v>49</v>
      </c>
      <c r="AG60" s="750" t="s">
        <v>50</v>
      </c>
      <c r="AH60" s="750" t="s">
        <v>49</v>
      </c>
      <c r="AI60" s="750" t="s">
        <v>49</v>
      </c>
      <c r="AJ60" s="750" t="s">
        <v>49</v>
      </c>
      <c r="AK60" s="750" t="s">
        <v>49</v>
      </c>
      <c r="AL60" s="750" t="s">
        <v>49</v>
      </c>
      <c r="AM60" s="750" t="s">
        <v>49</v>
      </c>
      <c r="AN60" s="750" t="s">
        <v>49</v>
      </c>
      <c r="AO60" s="750" t="s">
        <v>49</v>
      </c>
      <c r="AP60" s="750" t="s">
        <v>49</v>
      </c>
      <c r="AQ60" s="750" t="s">
        <v>49</v>
      </c>
      <c r="AR60" s="179" t="s">
        <v>49</v>
      </c>
      <c r="AS60" s="715"/>
    </row>
    <row r="61" spans="1:45" ht="16.899999999999999" customHeight="1">
      <c r="A61" s="866" t="s">
        <v>130</v>
      </c>
      <c r="B61" s="867"/>
      <c r="C61" s="867"/>
      <c r="D61" s="867"/>
      <c r="E61" s="867"/>
      <c r="F61" s="867"/>
      <c r="G61" s="868"/>
      <c r="H61" s="38">
        <v>0.97222222222222221</v>
      </c>
      <c r="I61" s="750" t="s">
        <v>49</v>
      </c>
      <c r="J61" s="750" t="s">
        <v>49</v>
      </c>
      <c r="K61" s="750" t="s">
        <v>50</v>
      </c>
      <c r="L61" s="750" t="s">
        <v>49</v>
      </c>
      <c r="M61" s="750" t="s">
        <v>49</v>
      </c>
      <c r="N61" s="750" t="s">
        <v>49</v>
      </c>
      <c r="O61" s="750" t="s">
        <v>49</v>
      </c>
      <c r="P61" s="750" t="s">
        <v>49</v>
      </c>
      <c r="Q61" s="750" t="s">
        <v>49</v>
      </c>
      <c r="R61" s="750" t="s">
        <v>49</v>
      </c>
      <c r="S61" s="750" t="s">
        <v>49</v>
      </c>
      <c r="T61" s="750" t="s">
        <v>49</v>
      </c>
      <c r="U61" s="750" t="s">
        <v>49</v>
      </c>
      <c r="V61" s="750" t="s">
        <v>49</v>
      </c>
      <c r="W61" s="750" t="s">
        <v>49</v>
      </c>
      <c r="X61" s="750" t="s">
        <v>49</v>
      </c>
      <c r="Y61" s="750" t="s">
        <v>49</v>
      </c>
      <c r="Z61" s="750" t="s">
        <v>49</v>
      </c>
      <c r="AA61" s="750" t="s">
        <v>49</v>
      </c>
      <c r="AB61" s="750" t="s">
        <v>49</v>
      </c>
      <c r="AC61" s="750" t="s">
        <v>49</v>
      </c>
      <c r="AD61" s="750" t="s">
        <v>49</v>
      </c>
      <c r="AE61" s="750" t="s">
        <v>49</v>
      </c>
      <c r="AF61" s="750" t="s">
        <v>49</v>
      </c>
      <c r="AG61" s="750" t="s">
        <v>49</v>
      </c>
      <c r="AH61" s="750" t="s">
        <v>49</v>
      </c>
      <c r="AI61" s="750" t="s">
        <v>49</v>
      </c>
      <c r="AJ61" s="750" t="s">
        <v>49</v>
      </c>
      <c r="AK61" s="750" t="s">
        <v>49</v>
      </c>
      <c r="AL61" s="750" t="s">
        <v>49</v>
      </c>
      <c r="AM61" s="750" t="s">
        <v>49</v>
      </c>
      <c r="AN61" s="750" t="s">
        <v>49</v>
      </c>
      <c r="AO61" s="750" t="s">
        <v>49</v>
      </c>
      <c r="AP61" s="750" t="s">
        <v>49</v>
      </c>
      <c r="AQ61" s="750" t="s">
        <v>49</v>
      </c>
      <c r="AR61" s="179" t="s">
        <v>49</v>
      </c>
      <c r="AS61" s="715"/>
    </row>
    <row r="62" spans="1:45" ht="16.899999999999999" customHeight="1">
      <c r="A62" s="866" t="s">
        <v>131</v>
      </c>
      <c r="B62" s="867"/>
      <c r="C62" s="867"/>
      <c r="D62" s="867"/>
      <c r="E62" s="867"/>
      <c r="F62" s="867"/>
      <c r="G62" s="868"/>
      <c r="H62" s="38">
        <v>0.91666666666666663</v>
      </c>
      <c r="I62" s="750" t="s">
        <v>49</v>
      </c>
      <c r="J62" s="750" t="s">
        <v>49</v>
      </c>
      <c r="K62" s="750" t="s">
        <v>50</v>
      </c>
      <c r="L62" s="750" t="s">
        <v>49</v>
      </c>
      <c r="M62" s="750" t="s">
        <v>49</v>
      </c>
      <c r="N62" s="750" t="s">
        <v>49</v>
      </c>
      <c r="O62" s="750" t="s">
        <v>49</v>
      </c>
      <c r="P62" s="750" t="s">
        <v>49</v>
      </c>
      <c r="Q62" s="750" t="s">
        <v>49</v>
      </c>
      <c r="R62" s="750" t="s">
        <v>49</v>
      </c>
      <c r="S62" s="750" t="s">
        <v>49</v>
      </c>
      <c r="T62" s="750" t="s">
        <v>49</v>
      </c>
      <c r="U62" s="750" t="s">
        <v>50</v>
      </c>
      <c r="V62" s="750" t="s">
        <v>49</v>
      </c>
      <c r="W62" s="750" t="s">
        <v>49</v>
      </c>
      <c r="X62" s="750" t="s">
        <v>49</v>
      </c>
      <c r="Y62" s="750" t="s">
        <v>49</v>
      </c>
      <c r="Z62" s="750" t="s">
        <v>49</v>
      </c>
      <c r="AA62" s="750" t="s">
        <v>50</v>
      </c>
      <c r="AB62" s="750" t="s">
        <v>49</v>
      </c>
      <c r="AC62" s="750" t="s">
        <v>49</v>
      </c>
      <c r="AD62" s="750" t="s">
        <v>49</v>
      </c>
      <c r="AE62" s="750" t="s">
        <v>49</v>
      </c>
      <c r="AF62" s="750" t="s">
        <v>49</v>
      </c>
      <c r="AG62" s="750" t="s">
        <v>49</v>
      </c>
      <c r="AH62" s="750" t="s">
        <v>49</v>
      </c>
      <c r="AI62" s="750" t="s">
        <v>49</v>
      </c>
      <c r="AJ62" s="750" t="s">
        <v>49</v>
      </c>
      <c r="AK62" s="750" t="s">
        <v>49</v>
      </c>
      <c r="AL62" s="750" t="s">
        <v>49</v>
      </c>
      <c r="AM62" s="750" t="s">
        <v>49</v>
      </c>
      <c r="AN62" s="750" t="s">
        <v>49</v>
      </c>
      <c r="AO62" s="750" t="s">
        <v>49</v>
      </c>
      <c r="AP62" s="750" t="s">
        <v>49</v>
      </c>
      <c r="AQ62" s="750" t="s">
        <v>49</v>
      </c>
      <c r="AR62" s="179" t="s">
        <v>49</v>
      </c>
      <c r="AS62" s="715"/>
    </row>
    <row r="63" spans="1:45" ht="16.899999999999999" customHeight="1">
      <c r="A63" s="866" t="s">
        <v>132</v>
      </c>
      <c r="B63" s="867"/>
      <c r="C63" s="867"/>
      <c r="D63" s="867"/>
      <c r="E63" s="867"/>
      <c r="F63" s="867"/>
      <c r="G63" s="868"/>
      <c r="H63" s="38">
        <v>0.97222222222222221</v>
      </c>
      <c r="I63" s="750" t="s">
        <v>49</v>
      </c>
      <c r="J63" s="750" t="s">
        <v>49</v>
      </c>
      <c r="K63" s="750" t="s">
        <v>49</v>
      </c>
      <c r="L63" s="750" t="s">
        <v>49</v>
      </c>
      <c r="M63" s="750" t="s">
        <v>49</v>
      </c>
      <c r="N63" s="750" t="s">
        <v>49</v>
      </c>
      <c r="O63" s="750" t="s">
        <v>49</v>
      </c>
      <c r="P63" s="750" t="s">
        <v>49</v>
      </c>
      <c r="Q63" s="750" t="s">
        <v>49</v>
      </c>
      <c r="R63" s="750" t="s">
        <v>49</v>
      </c>
      <c r="S63" s="750" t="s">
        <v>49</v>
      </c>
      <c r="T63" s="750" t="s">
        <v>49</v>
      </c>
      <c r="U63" s="750" t="s">
        <v>49</v>
      </c>
      <c r="V63" s="750" t="s">
        <v>49</v>
      </c>
      <c r="W63" s="750" t="s">
        <v>49</v>
      </c>
      <c r="X63" s="750" t="s">
        <v>49</v>
      </c>
      <c r="Y63" s="750" t="s">
        <v>49</v>
      </c>
      <c r="Z63" s="750" t="s">
        <v>49</v>
      </c>
      <c r="AA63" s="750" t="s">
        <v>49</v>
      </c>
      <c r="AB63" s="750" t="s">
        <v>49</v>
      </c>
      <c r="AC63" s="750" t="s">
        <v>49</v>
      </c>
      <c r="AD63" s="750" t="s">
        <v>49</v>
      </c>
      <c r="AE63" s="750" t="s">
        <v>49</v>
      </c>
      <c r="AF63" s="750" t="s">
        <v>49</v>
      </c>
      <c r="AG63" s="750" t="s">
        <v>49</v>
      </c>
      <c r="AH63" s="750" t="s">
        <v>49</v>
      </c>
      <c r="AI63" s="750" t="s">
        <v>49</v>
      </c>
      <c r="AJ63" s="750" t="s">
        <v>49</v>
      </c>
      <c r="AK63" s="750" t="s">
        <v>49</v>
      </c>
      <c r="AL63" s="750" t="s">
        <v>49</v>
      </c>
      <c r="AM63" s="750" t="s">
        <v>49</v>
      </c>
      <c r="AN63" s="750" t="s">
        <v>49</v>
      </c>
      <c r="AO63" s="750" t="s">
        <v>49</v>
      </c>
      <c r="AP63" s="750" t="s">
        <v>50</v>
      </c>
      <c r="AQ63" s="750" t="s">
        <v>49</v>
      </c>
      <c r="AR63" s="179" t="s">
        <v>49</v>
      </c>
      <c r="AS63" s="715"/>
    </row>
    <row r="64" spans="1:45" ht="16.899999999999999" customHeight="1">
      <c r="A64" s="866" t="s">
        <v>133</v>
      </c>
      <c r="B64" s="867"/>
      <c r="C64" s="867"/>
      <c r="D64" s="867"/>
      <c r="E64" s="867"/>
      <c r="F64" s="867"/>
      <c r="G64" s="868"/>
      <c r="H64" s="38">
        <v>1</v>
      </c>
      <c r="I64" s="750" t="s">
        <v>49</v>
      </c>
      <c r="J64" s="750" t="s">
        <v>49</v>
      </c>
      <c r="K64" s="750" t="s">
        <v>49</v>
      </c>
      <c r="L64" s="750" t="s">
        <v>49</v>
      </c>
      <c r="M64" s="750" t="s">
        <v>49</v>
      </c>
      <c r="N64" s="750" t="s">
        <v>49</v>
      </c>
      <c r="O64" s="750" t="s">
        <v>49</v>
      </c>
      <c r="P64" s="750" t="s">
        <v>49</v>
      </c>
      <c r="Q64" s="750" t="s">
        <v>49</v>
      </c>
      <c r="R64" s="750" t="s">
        <v>49</v>
      </c>
      <c r="S64" s="750" t="s">
        <v>49</v>
      </c>
      <c r="T64" s="750" t="s">
        <v>49</v>
      </c>
      <c r="U64" s="750" t="s">
        <v>49</v>
      </c>
      <c r="V64" s="750" t="s">
        <v>49</v>
      </c>
      <c r="W64" s="750" t="s">
        <v>49</v>
      </c>
      <c r="X64" s="750" t="s">
        <v>49</v>
      </c>
      <c r="Y64" s="750" t="s">
        <v>49</v>
      </c>
      <c r="Z64" s="750" t="s">
        <v>49</v>
      </c>
      <c r="AA64" s="750" t="s">
        <v>49</v>
      </c>
      <c r="AB64" s="750" t="s">
        <v>49</v>
      </c>
      <c r="AC64" s="750" t="s">
        <v>49</v>
      </c>
      <c r="AD64" s="750" t="s">
        <v>49</v>
      </c>
      <c r="AE64" s="750" t="s">
        <v>49</v>
      </c>
      <c r="AF64" s="750" t="s">
        <v>49</v>
      </c>
      <c r="AG64" s="750" t="s">
        <v>49</v>
      </c>
      <c r="AH64" s="750" t="s">
        <v>49</v>
      </c>
      <c r="AI64" s="750" t="s">
        <v>49</v>
      </c>
      <c r="AJ64" s="750" t="s">
        <v>49</v>
      </c>
      <c r="AK64" s="750" t="s">
        <v>49</v>
      </c>
      <c r="AL64" s="750" t="s">
        <v>49</v>
      </c>
      <c r="AM64" s="750" t="s">
        <v>49</v>
      </c>
      <c r="AN64" s="750" t="s">
        <v>49</v>
      </c>
      <c r="AO64" s="750" t="s">
        <v>49</v>
      </c>
      <c r="AP64" s="750" t="s">
        <v>49</v>
      </c>
      <c r="AQ64" s="750" t="s">
        <v>49</v>
      </c>
      <c r="AR64" s="179" t="s">
        <v>49</v>
      </c>
      <c r="AS64" s="715"/>
    </row>
    <row r="65" spans="1:45" ht="16.899999999999999" customHeight="1">
      <c r="A65" s="866" t="s">
        <v>134</v>
      </c>
      <c r="B65" s="867"/>
      <c r="C65" s="867"/>
      <c r="D65" s="867"/>
      <c r="E65" s="867"/>
      <c r="F65" s="867"/>
      <c r="G65" s="868"/>
      <c r="H65" s="38">
        <v>0.77142857142857146</v>
      </c>
      <c r="I65" s="750" t="s">
        <v>50</v>
      </c>
      <c r="J65" s="750" t="s">
        <v>49</v>
      </c>
      <c r="K65" s="750" t="s">
        <v>50</v>
      </c>
      <c r="L65" s="750" t="s">
        <v>50</v>
      </c>
      <c r="M65" s="750" t="s">
        <v>49</v>
      </c>
      <c r="N65" s="750" t="s">
        <v>49</v>
      </c>
      <c r="O65" s="750" t="s">
        <v>49</v>
      </c>
      <c r="P65" s="750" t="s">
        <v>49</v>
      </c>
      <c r="Q65" s="750" t="s">
        <v>49</v>
      </c>
      <c r="R65" s="750" t="s">
        <v>49</v>
      </c>
      <c r="S65" s="750" t="s">
        <v>49</v>
      </c>
      <c r="T65" s="750" t="s">
        <v>49</v>
      </c>
      <c r="U65" s="750" t="s">
        <v>49</v>
      </c>
      <c r="V65" s="750" t="s">
        <v>49</v>
      </c>
      <c r="W65" s="750" t="s">
        <v>49</v>
      </c>
      <c r="X65" s="750" t="s">
        <v>50</v>
      </c>
      <c r="Y65" s="750" t="s">
        <v>49</v>
      </c>
      <c r="Z65" s="750" t="s">
        <v>58</v>
      </c>
      <c r="AA65" s="750" t="s">
        <v>50</v>
      </c>
      <c r="AB65" s="750" t="s">
        <v>49</v>
      </c>
      <c r="AC65" s="750" t="s">
        <v>49</v>
      </c>
      <c r="AD65" s="750" t="s">
        <v>49</v>
      </c>
      <c r="AE65" s="750" t="s">
        <v>49</v>
      </c>
      <c r="AF65" s="750" t="s">
        <v>49</v>
      </c>
      <c r="AG65" s="750" t="s">
        <v>50</v>
      </c>
      <c r="AH65" s="750" t="s">
        <v>49</v>
      </c>
      <c r="AI65" s="750" t="s">
        <v>49</v>
      </c>
      <c r="AJ65" s="750" t="s">
        <v>50</v>
      </c>
      <c r="AK65" s="750" t="s">
        <v>50</v>
      </c>
      <c r="AL65" s="750" t="s">
        <v>49</v>
      </c>
      <c r="AM65" s="750" t="s">
        <v>49</v>
      </c>
      <c r="AN65" s="750" t="s">
        <v>49</v>
      </c>
      <c r="AO65" s="750" t="s">
        <v>49</v>
      </c>
      <c r="AP65" s="750" t="s">
        <v>49</v>
      </c>
      <c r="AQ65" s="750" t="s">
        <v>49</v>
      </c>
      <c r="AR65" s="179" t="s">
        <v>49</v>
      </c>
      <c r="AS65" s="715"/>
    </row>
    <row r="66" spans="1:45" ht="16.899999999999999" customHeight="1">
      <c r="A66" s="866" t="s">
        <v>135</v>
      </c>
      <c r="B66" s="867"/>
      <c r="C66" s="867"/>
      <c r="D66" s="867"/>
      <c r="E66" s="867"/>
      <c r="F66" s="867"/>
      <c r="G66" s="868"/>
      <c r="H66" s="38">
        <v>0.80555555555555558</v>
      </c>
      <c r="I66" s="750" t="s">
        <v>49</v>
      </c>
      <c r="J66" s="750" t="s">
        <v>49</v>
      </c>
      <c r="K66" s="750" t="s">
        <v>49</v>
      </c>
      <c r="L66" s="750" t="s">
        <v>49</v>
      </c>
      <c r="M66" s="750" t="s">
        <v>49</v>
      </c>
      <c r="N66" s="750" t="s">
        <v>49</v>
      </c>
      <c r="O66" s="750" t="s">
        <v>49</v>
      </c>
      <c r="P66" s="750" t="s">
        <v>49</v>
      </c>
      <c r="Q66" s="750" t="s">
        <v>50</v>
      </c>
      <c r="R66" s="750" t="s">
        <v>49</v>
      </c>
      <c r="S66" s="750" t="s">
        <v>49</v>
      </c>
      <c r="T66" s="750" t="s">
        <v>49</v>
      </c>
      <c r="U66" s="750" t="s">
        <v>50</v>
      </c>
      <c r="V66" s="750" t="s">
        <v>49</v>
      </c>
      <c r="W66" s="750" t="s">
        <v>49</v>
      </c>
      <c r="X66" s="750" t="s">
        <v>50</v>
      </c>
      <c r="Y66" s="750" t="s">
        <v>49</v>
      </c>
      <c r="Z66" s="750" t="s">
        <v>50</v>
      </c>
      <c r="AA66" s="750" t="s">
        <v>49</v>
      </c>
      <c r="AB66" s="750" t="s">
        <v>49</v>
      </c>
      <c r="AC66" s="750" t="s">
        <v>49</v>
      </c>
      <c r="AD66" s="750" t="s">
        <v>49</v>
      </c>
      <c r="AE66" s="750" t="s">
        <v>50</v>
      </c>
      <c r="AF66" s="750" t="s">
        <v>49</v>
      </c>
      <c r="AG66" s="750" t="s">
        <v>50</v>
      </c>
      <c r="AH66" s="750" t="s">
        <v>49</v>
      </c>
      <c r="AI66" s="750" t="s">
        <v>49</v>
      </c>
      <c r="AJ66" s="750" t="s">
        <v>49</v>
      </c>
      <c r="AK66" s="750" t="s">
        <v>50</v>
      </c>
      <c r="AL66" s="750" t="s">
        <v>49</v>
      </c>
      <c r="AM66" s="750" t="s">
        <v>49</v>
      </c>
      <c r="AN66" s="750" t="s">
        <v>49</v>
      </c>
      <c r="AO66" s="750" t="s">
        <v>49</v>
      </c>
      <c r="AP66" s="750" t="s">
        <v>49</v>
      </c>
      <c r="AQ66" s="750" t="s">
        <v>49</v>
      </c>
      <c r="AR66" s="179" t="s">
        <v>49</v>
      </c>
      <c r="AS66" s="715"/>
    </row>
    <row r="67" spans="1:45" ht="16.899999999999999" customHeight="1">
      <c r="A67" s="866" t="s">
        <v>136</v>
      </c>
      <c r="B67" s="867"/>
      <c r="C67" s="867"/>
      <c r="D67" s="867"/>
      <c r="E67" s="867"/>
      <c r="F67" s="867"/>
      <c r="G67" s="868"/>
      <c r="H67" s="38">
        <v>0.81818181818181823</v>
      </c>
      <c r="I67" s="750" t="s">
        <v>50</v>
      </c>
      <c r="J67" s="750" t="s">
        <v>50</v>
      </c>
      <c r="K67" s="750" t="s">
        <v>49</v>
      </c>
      <c r="L67" s="750" t="s">
        <v>49</v>
      </c>
      <c r="M67" s="750" t="s">
        <v>49</v>
      </c>
      <c r="N67" s="750" t="s">
        <v>49</v>
      </c>
      <c r="O67" s="750" t="s">
        <v>49</v>
      </c>
      <c r="P67" s="750" t="s">
        <v>50</v>
      </c>
      <c r="Q67" s="750" t="s">
        <v>49</v>
      </c>
      <c r="R67" s="750" t="s">
        <v>58</v>
      </c>
      <c r="S67" s="750" t="s">
        <v>50</v>
      </c>
      <c r="T67" s="750" t="s">
        <v>49</v>
      </c>
      <c r="U67" s="750" t="s">
        <v>49</v>
      </c>
      <c r="V67" s="750" t="s">
        <v>49</v>
      </c>
      <c r="W67" s="750" t="s">
        <v>49</v>
      </c>
      <c r="X67" s="750" t="s">
        <v>49</v>
      </c>
      <c r="Y67" s="750" t="s">
        <v>49</v>
      </c>
      <c r="Z67" s="750" t="s">
        <v>49</v>
      </c>
      <c r="AA67" s="750" t="s">
        <v>49</v>
      </c>
      <c r="AB67" s="750" t="s">
        <v>49</v>
      </c>
      <c r="AC67" s="750" t="s">
        <v>49</v>
      </c>
      <c r="AD67" s="750" t="s">
        <v>49</v>
      </c>
      <c r="AE67" s="750" t="s">
        <v>49</v>
      </c>
      <c r="AF67" s="750" t="s">
        <v>50</v>
      </c>
      <c r="AG67" s="750" t="s">
        <v>49</v>
      </c>
      <c r="AH67" s="750" t="s">
        <v>49</v>
      </c>
      <c r="AI67" s="750" t="s">
        <v>71</v>
      </c>
      <c r="AJ67" s="750" t="s">
        <v>49</v>
      </c>
      <c r="AK67" s="750" t="s">
        <v>49</v>
      </c>
      <c r="AL67" s="750" t="s">
        <v>49</v>
      </c>
      <c r="AM67" s="750" t="s">
        <v>58</v>
      </c>
      <c r="AN67" s="750" t="s">
        <v>49</v>
      </c>
      <c r="AO67" s="750" t="s">
        <v>50</v>
      </c>
      <c r="AP67" s="750" t="s">
        <v>49</v>
      </c>
      <c r="AQ67" s="750" t="s">
        <v>49</v>
      </c>
      <c r="AR67" s="179" t="s">
        <v>49</v>
      </c>
      <c r="AS67" s="715"/>
    </row>
    <row r="68" spans="1:45" ht="16.899999999999999" customHeight="1">
      <c r="A68" s="866" t="s">
        <v>137</v>
      </c>
      <c r="B68" s="867"/>
      <c r="C68" s="867"/>
      <c r="D68" s="867"/>
      <c r="E68" s="867"/>
      <c r="F68" s="867"/>
      <c r="G68" s="868"/>
      <c r="H68" s="38">
        <v>0.97058823529411764</v>
      </c>
      <c r="I68" s="750" t="s">
        <v>49</v>
      </c>
      <c r="J68" s="750" t="s">
        <v>50</v>
      </c>
      <c r="K68" s="750" t="s">
        <v>49</v>
      </c>
      <c r="L68" s="750" t="s">
        <v>49</v>
      </c>
      <c r="M68" s="750" t="s">
        <v>49</v>
      </c>
      <c r="N68" s="750" t="s">
        <v>49</v>
      </c>
      <c r="O68" s="750" t="s">
        <v>49</v>
      </c>
      <c r="P68" s="750" t="s">
        <v>49</v>
      </c>
      <c r="Q68" s="750" t="s">
        <v>49</v>
      </c>
      <c r="R68" s="750" t="s">
        <v>58</v>
      </c>
      <c r="S68" s="750" t="s">
        <v>49</v>
      </c>
      <c r="T68" s="750" t="s">
        <v>49</v>
      </c>
      <c r="U68" s="750" t="s">
        <v>49</v>
      </c>
      <c r="V68" s="750" t="s">
        <v>49</v>
      </c>
      <c r="W68" s="750" t="s">
        <v>49</v>
      </c>
      <c r="X68" s="750" t="s">
        <v>49</v>
      </c>
      <c r="Y68" s="750" t="s">
        <v>49</v>
      </c>
      <c r="Z68" s="750" t="s">
        <v>49</v>
      </c>
      <c r="AA68" s="750" t="s">
        <v>49</v>
      </c>
      <c r="AB68" s="750" t="s">
        <v>49</v>
      </c>
      <c r="AC68" s="750" t="s">
        <v>49</v>
      </c>
      <c r="AD68" s="750" t="s">
        <v>49</v>
      </c>
      <c r="AE68" s="750" t="s">
        <v>49</v>
      </c>
      <c r="AF68" s="750" t="s">
        <v>49</v>
      </c>
      <c r="AG68" s="750" t="s">
        <v>49</v>
      </c>
      <c r="AH68" s="750" t="s">
        <v>49</v>
      </c>
      <c r="AI68" s="750" t="s">
        <v>71</v>
      </c>
      <c r="AJ68" s="750" t="s">
        <v>49</v>
      </c>
      <c r="AK68" s="750" t="s">
        <v>49</v>
      </c>
      <c r="AL68" s="750" t="s">
        <v>49</v>
      </c>
      <c r="AM68" s="750" t="s">
        <v>49</v>
      </c>
      <c r="AN68" s="750" t="s">
        <v>49</v>
      </c>
      <c r="AO68" s="750" t="s">
        <v>49</v>
      </c>
      <c r="AP68" s="750" t="s">
        <v>49</v>
      </c>
      <c r="AQ68" s="750" t="s">
        <v>49</v>
      </c>
      <c r="AR68" s="179" t="s">
        <v>49</v>
      </c>
      <c r="AS68" s="715"/>
    </row>
    <row r="69" spans="1:45" ht="16.899999999999999" customHeight="1">
      <c r="A69" s="866" t="s">
        <v>142</v>
      </c>
      <c r="B69" s="867"/>
      <c r="C69" s="867"/>
      <c r="D69" s="867"/>
      <c r="E69" s="867"/>
      <c r="F69" s="867"/>
      <c r="G69" s="868"/>
      <c r="H69" s="38">
        <v>0</v>
      </c>
      <c r="I69" s="750" t="s">
        <v>50</v>
      </c>
      <c r="J69" s="750" t="s">
        <v>50</v>
      </c>
      <c r="K69" s="750" t="s">
        <v>50</v>
      </c>
      <c r="L69" s="750" t="s">
        <v>58</v>
      </c>
      <c r="M69" s="750" t="s">
        <v>50</v>
      </c>
      <c r="N69" s="750" t="s">
        <v>50</v>
      </c>
      <c r="O69" s="750" t="s">
        <v>50</v>
      </c>
      <c r="P69" s="750" t="s">
        <v>50</v>
      </c>
      <c r="Q69" s="750" t="s">
        <v>50</v>
      </c>
      <c r="R69" s="750" t="s">
        <v>58</v>
      </c>
      <c r="S69" s="750" t="s">
        <v>50</v>
      </c>
      <c r="T69" s="750" t="s">
        <v>50</v>
      </c>
      <c r="U69" s="750" t="s">
        <v>50</v>
      </c>
      <c r="V69" s="750" t="s">
        <v>71</v>
      </c>
      <c r="W69" s="750" t="s">
        <v>71</v>
      </c>
      <c r="X69" s="750" t="s">
        <v>50</v>
      </c>
      <c r="Y69" s="750" t="s">
        <v>58</v>
      </c>
      <c r="Z69" s="750" t="s">
        <v>50</v>
      </c>
      <c r="AA69" s="750" t="s">
        <v>50</v>
      </c>
      <c r="AB69" s="750" t="s">
        <v>50</v>
      </c>
      <c r="AC69" s="750" t="s">
        <v>50</v>
      </c>
      <c r="AD69" s="750" t="s">
        <v>71</v>
      </c>
      <c r="AE69" s="750" t="s">
        <v>50</v>
      </c>
      <c r="AF69" s="750" t="s">
        <v>50</v>
      </c>
      <c r="AG69" s="750" t="s">
        <v>50</v>
      </c>
      <c r="AH69" s="750" t="s">
        <v>71</v>
      </c>
      <c r="AI69" s="750" t="s">
        <v>71</v>
      </c>
      <c r="AJ69" s="750" t="s">
        <v>50</v>
      </c>
      <c r="AK69" s="750" t="s">
        <v>50</v>
      </c>
      <c r="AL69" s="750" t="s">
        <v>50</v>
      </c>
      <c r="AM69" s="750" t="s">
        <v>50</v>
      </c>
      <c r="AN69" s="750" t="s">
        <v>50</v>
      </c>
      <c r="AO69" s="750" t="s">
        <v>50</v>
      </c>
      <c r="AP69" s="750" t="s">
        <v>50</v>
      </c>
      <c r="AQ69" s="750" t="s">
        <v>71</v>
      </c>
      <c r="AR69" s="179" t="s">
        <v>50</v>
      </c>
      <c r="AS69" s="715"/>
    </row>
    <row r="70" spans="1:45" ht="16.899999999999999" customHeight="1">
      <c r="A70" s="866" t="s">
        <v>143</v>
      </c>
      <c r="B70" s="867"/>
      <c r="C70" s="867"/>
      <c r="D70" s="867"/>
      <c r="E70" s="867"/>
      <c r="F70" s="867"/>
      <c r="G70" s="868"/>
      <c r="H70" s="38">
        <v>0</v>
      </c>
      <c r="I70" s="750" t="s">
        <v>50</v>
      </c>
      <c r="J70" s="750" t="s">
        <v>50</v>
      </c>
      <c r="K70" s="750" t="s">
        <v>50</v>
      </c>
      <c r="L70" s="750" t="s">
        <v>58</v>
      </c>
      <c r="M70" s="750" t="s">
        <v>50</v>
      </c>
      <c r="N70" s="750" t="s">
        <v>50</v>
      </c>
      <c r="O70" s="750" t="s">
        <v>50</v>
      </c>
      <c r="P70" s="750" t="s">
        <v>50</v>
      </c>
      <c r="Q70" s="750" t="s">
        <v>71</v>
      </c>
      <c r="R70" s="750" t="s">
        <v>58</v>
      </c>
      <c r="S70" s="750" t="s">
        <v>50</v>
      </c>
      <c r="T70" s="750" t="s">
        <v>50</v>
      </c>
      <c r="U70" s="750" t="s">
        <v>50</v>
      </c>
      <c r="V70" s="750" t="s">
        <v>71</v>
      </c>
      <c r="W70" s="750" t="s">
        <v>71</v>
      </c>
      <c r="X70" s="750" t="s">
        <v>50</v>
      </c>
      <c r="Y70" s="750" t="s">
        <v>50</v>
      </c>
      <c r="Z70" s="750" t="s">
        <v>50</v>
      </c>
      <c r="AA70" s="750" t="s">
        <v>50</v>
      </c>
      <c r="AB70" s="750" t="s">
        <v>50</v>
      </c>
      <c r="AC70" s="750" t="s">
        <v>50</v>
      </c>
      <c r="AD70" s="750" t="s">
        <v>71</v>
      </c>
      <c r="AE70" s="750" t="s">
        <v>50</v>
      </c>
      <c r="AF70" s="750" t="s">
        <v>50</v>
      </c>
      <c r="AG70" s="750" t="s">
        <v>50</v>
      </c>
      <c r="AH70" s="750" t="s">
        <v>71</v>
      </c>
      <c r="AI70" s="750" t="s">
        <v>71</v>
      </c>
      <c r="AJ70" s="750" t="s">
        <v>50</v>
      </c>
      <c r="AK70" s="750" t="s">
        <v>50</v>
      </c>
      <c r="AL70" s="750" t="s">
        <v>58</v>
      </c>
      <c r="AM70" s="750" t="s">
        <v>50</v>
      </c>
      <c r="AN70" s="750" t="s">
        <v>50</v>
      </c>
      <c r="AO70" s="750" t="s">
        <v>50</v>
      </c>
      <c r="AP70" s="750" t="s">
        <v>50</v>
      </c>
      <c r="AQ70" s="750" t="s">
        <v>71</v>
      </c>
      <c r="AR70" s="179" t="s">
        <v>50</v>
      </c>
      <c r="AS70" s="715"/>
    </row>
    <row r="71" spans="1:45" ht="16.899999999999999" customHeight="1">
      <c r="A71" s="869" t="s">
        <v>144</v>
      </c>
      <c r="B71" s="870"/>
      <c r="C71" s="870"/>
      <c r="D71" s="870"/>
      <c r="E71" s="870"/>
      <c r="F71" s="870"/>
      <c r="G71" s="871"/>
      <c r="H71" s="38">
        <v>0.71875</v>
      </c>
      <c r="I71" s="750" t="s">
        <v>49</v>
      </c>
      <c r="J71" s="750" t="s">
        <v>49</v>
      </c>
      <c r="K71" s="750" t="s">
        <v>49</v>
      </c>
      <c r="L71" s="750" t="s">
        <v>50</v>
      </c>
      <c r="M71" s="750" t="s">
        <v>49</v>
      </c>
      <c r="N71" s="750" t="s">
        <v>49</v>
      </c>
      <c r="O71" s="750" t="s">
        <v>49</v>
      </c>
      <c r="P71" s="750" t="s">
        <v>50</v>
      </c>
      <c r="Q71" s="750" t="s">
        <v>71</v>
      </c>
      <c r="R71" s="750" t="s">
        <v>58</v>
      </c>
      <c r="S71" s="750" t="s">
        <v>50</v>
      </c>
      <c r="T71" s="750" t="s">
        <v>49</v>
      </c>
      <c r="U71" s="750" t="s">
        <v>50</v>
      </c>
      <c r="V71" s="750" t="s">
        <v>71</v>
      </c>
      <c r="W71" s="750" t="s">
        <v>49</v>
      </c>
      <c r="X71" s="750" t="s">
        <v>49</v>
      </c>
      <c r="Y71" s="750" t="s">
        <v>49</v>
      </c>
      <c r="Z71" s="750" t="s">
        <v>49</v>
      </c>
      <c r="AA71" s="750" t="s">
        <v>50</v>
      </c>
      <c r="AB71" s="750" t="s">
        <v>49</v>
      </c>
      <c r="AC71" s="750" t="s">
        <v>49</v>
      </c>
      <c r="AD71" s="750" t="s">
        <v>71</v>
      </c>
      <c r="AE71" s="750" t="s">
        <v>49</v>
      </c>
      <c r="AF71" s="750" t="s">
        <v>50</v>
      </c>
      <c r="AG71" s="750" t="s">
        <v>50</v>
      </c>
      <c r="AH71" s="750" t="s">
        <v>49</v>
      </c>
      <c r="AI71" s="750" t="s">
        <v>49</v>
      </c>
      <c r="AJ71" s="750" t="s">
        <v>50</v>
      </c>
      <c r="AK71" s="750" t="s">
        <v>49</v>
      </c>
      <c r="AL71" s="750" t="s">
        <v>49</v>
      </c>
      <c r="AM71" s="750" t="s">
        <v>49</v>
      </c>
      <c r="AN71" s="750" t="s">
        <v>49</v>
      </c>
      <c r="AO71" s="750" t="s">
        <v>49</v>
      </c>
      <c r="AP71" s="750" t="s">
        <v>49</v>
      </c>
      <c r="AQ71" s="750" t="s">
        <v>49</v>
      </c>
      <c r="AR71" s="179" t="s">
        <v>50</v>
      </c>
      <c r="AS71" s="715"/>
    </row>
    <row r="72" spans="1:45" ht="16.899999999999999" customHeight="1">
      <c r="A72" s="872" t="s">
        <v>145</v>
      </c>
      <c r="B72" s="873"/>
      <c r="C72" s="873"/>
      <c r="D72" s="873"/>
      <c r="E72" s="873"/>
      <c r="F72" s="873"/>
      <c r="G72" s="874"/>
      <c r="H72" s="51"/>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180"/>
      <c r="AS72" s="715"/>
    </row>
    <row r="73" spans="1:45" ht="16.899999999999999" customHeight="1">
      <c r="A73" s="866" t="s">
        <v>128</v>
      </c>
      <c r="B73" s="867"/>
      <c r="C73" s="867"/>
      <c r="D73" s="867"/>
      <c r="E73" s="867"/>
      <c r="F73" s="867"/>
      <c r="G73" s="868"/>
      <c r="H73" s="38">
        <v>0.97058823529411764</v>
      </c>
      <c r="I73" s="750" t="s">
        <v>49</v>
      </c>
      <c r="J73" s="750" t="s">
        <v>49</v>
      </c>
      <c r="K73" s="750" t="s">
        <v>50</v>
      </c>
      <c r="L73" s="750" t="s">
        <v>49</v>
      </c>
      <c r="M73" s="750" t="s">
        <v>49</v>
      </c>
      <c r="N73" s="750" t="s">
        <v>49</v>
      </c>
      <c r="O73" s="750" t="s">
        <v>58</v>
      </c>
      <c r="P73" s="750" t="s">
        <v>49</v>
      </c>
      <c r="Q73" s="750" t="s">
        <v>49</v>
      </c>
      <c r="R73" s="750" t="s">
        <v>49</v>
      </c>
      <c r="S73" s="750" t="s">
        <v>49</v>
      </c>
      <c r="T73" s="750" t="s">
        <v>49</v>
      </c>
      <c r="U73" s="750" t="s">
        <v>49</v>
      </c>
      <c r="V73" s="750" t="s">
        <v>49</v>
      </c>
      <c r="W73" s="750" t="s">
        <v>49</v>
      </c>
      <c r="X73" s="750" t="s">
        <v>49</v>
      </c>
      <c r="Y73" s="750" t="s">
        <v>49</v>
      </c>
      <c r="Z73" s="750" t="s">
        <v>49</v>
      </c>
      <c r="AA73" s="750" t="s">
        <v>49</v>
      </c>
      <c r="AB73" s="750" t="s">
        <v>49</v>
      </c>
      <c r="AC73" s="750" t="s">
        <v>49</v>
      </c>
      <c r="AD73" s="750" t="s">
        <v>49</v>
      </c>
      <c r="AE73" s="750" t="s">
        <v>49</v>
      </c>
      <c r="AF73" s="750" t="s">
        <v>49</v>
      </c>
      <c r="AG73" s="750" t="s">
        <v>49</v>
      </c>
      <c r="AH73" s="750" t="s">
        <v>49</v>
      </c>
      <c r="AI73" s="750" t="s">
        <v>49</v>
      </c>
      <c r="AJ73" s="750" t="s">
        <v>49</v>
      </c>
      <c r="AK73" s="750" t="s">
        <v>49</v>
      </c>
      <c r="AL73" s="750" t="s">
        <v>58</v>
      </c>
      <c r="AM73" s="750" t="s">
        <v>49</v>
      </c>
      <c r="AN73" s="750" t="s">
        <v>49</v>
      </c>
      <c r="AO73" s="750" t="s">
        <v>49</v>
      </c>
      <c r="AP73" s="750" t="s">
        <v>49</v>
      </c>
      <c r="AQ73" s="750" t="s">
        <v>49</v>
      </c>
      <c r="AR73" s="179" t="s">
        <v>49</v>
      </c>
      <c r="AS73" s="715"/>
    </row>
    <row r="74" spans="1:45" ht="16.899999999999999" customHeight="1">
      <c r="A74" s="866" t="s">
        <v>129</v>
      </c>
      <c r="B74" s="867"/>
      <c r="C74" s="867"/>
      <c r="D74" s="867"/>
      <c r="E74" s="867"/>
      <c r="F74" s="867"/>
      <c r="G74" s="868"/>
      <c r="H74" s="38">
        <v>0.84848484848484851</v>
      </c>
      <c r="I74" s="750" t="s">
        <v>49</v>
      </c>
      <c r="J74" s="750" t="s">
        <v>49</v>
      </c>
      <c r="K74" s="750" t="s">
        <v>50</v>
      </c>
      <c r="L74" s="750" t="s">
        <v>49</v>
      </c>
      <c r="M74" s="750" t="s">
        <v>49</v>
      </c>
      <c r="N74" s="750" t="s">
        <v>49</v>
      </c>
      <c r="O74" s="750" t="s">
        <v>58</v>
      </c>
      <c r="P74" s="750" t="s">
        <v>49</v>
      </c>
      <c r="Q74" s="750" t="s">
        <v>49</v>
      </c>
      <c r="R74" s="750" t="s">
        <v>58</v>
      </c>
      <c r="S74" s="750" t="s">
        <v>49</v>
      </c>
      <c r="T74" s="750" t="s">
        <v>49</v>
      </c>
      <c r="U74" s="750" t="s">
        <v>50</v>
      </c>
      <c r="V74" s="750" t="s">
        <v>49</v>
      </c>
      <c r="W74" s="750" t="s">
        <v>49</v>
      </c>
      <c r="X74" s="750" t="s">
        <v>49</v>
      </c>
      <c r="Y74" s="750" t="s">
        <v>49</v>
      </c>
      <c r="Z74" s="750" t="s">
        <v>50</v>
      </c>
      <c r="AA74" s="750" t="s">
        <v>50</v>
      </c>
      <c r="AB74" s="750" t="s">
        <v>49</v>
      </c>
      <c r="AC74" s="750" t="s">
        <v>49</v>
      </c>
      <c r="AD74" s="750" t="s">
        <v>49</v>
      </c>
      <c r="AE74" s="750" t="s">
        <v>49</v>
      </c>
      <c r="AF74" s="750" t="s">
        <v>49</v>
      </c>
      <c r="AG74" s="750" t="s">
        <v>50</v>
      </c>
      <c r="AH74" s="750" t="s">
        <v>49</v>
      </c>
      <c r="AI74" s="750" t="s">
        <v>49</v>
      </c>
      <c r="AJ74" s="750" t="s">
        <v>49</v>
      </c>
      <c r="AK74" s="750" t="s">
        <v>49</v>
      </c>
      <c r="AL74" s="750" t="s">
        <v>58</v>
      </c>
      <c r="AM74" s="750" t="s">
        <v>49</v>
      </c>
      <c r="AN74" s="750" t="s">
        <v>49</v>
      </c>
      <c r="AO74" s="750" t="s">
        <v>49</v>
      </c>
      <c r="AP74" s="750" t="s">
        <v>49</v>
      </c>
      <c r="AQ74" s="750" t="s">
        <v>49</v>
      </c>
      <c r="AR74" s="179" t="s">
        <v>49</v>
      </c>
      <c r="AS74" s="715"/>
    </row>
    <row r="75" spans="1:45" ht="16.899999999999999" customHeight="1">
      <c r="A75" s="866" t="s">
        <v>130</v>
      </c>
      <c r="B75" s="867"/>
      <c r="C75" s="867"/>
      <c r="D75" s="867"/>
      <c r="E75" s="867"/>
      <c r="F75" s="867"/>
      <c r="G75" s="868"/>
      <c r="H75" s="38">
        <v>0.97058823529411764</v>
      </c>
      <c r="I75" s="750" t="s">
        <v>49</v>
      </c>
      <c r="J75" s="750" t="s">
        <v>49</v>
      </c>
      <c r="K75" s="750" t="s">
        <v>50</v>
      </c>
      <c r="L75" s="750" t="s">
        <v>49</v>
      </c>
      <c r="M75" s="750" t="s">
        <v>49</v>
      </c>
      <c r="N75" s="750" t="s">
        <v>49</v>
      </c>
      <c r="O75" s="750" t="s">
        <v>58</v>
      </c>
      <c r="P75" s="750" t="s">
        <v>49</v>
      </c>
      <c r="Q75" s="750" t="s">
        <v>49</v>
      </c>
      <c r="R75" s="750" t="s">
        <v>58</v>
      </c>
      <c r="S75" s="750" t="s">
        <v>49</v>
      </c>
      <c r="T75" s="750" t="s">
        <v>49</v>
      </c>
      <c r="U75" s="750" t="s">
        <v>49</v>
      </c>
      <c r="V75" s="750" t="s">
        <v>49</v>
      </c>
      <c r="W75" s="750" t="s">
        <v>49</v>
      </c>
      <c r="X75" s="750" t="s">
        <v>49</v>
      </c>
      <c r="Y75" s="750" t="s">
        <v>49</v>
      </c>
      <c r="Z75" s="750" t="s">
        <v>49</v>
      </c>
      <c r="AA75" s="750" t="s">
        <v>49</v>
      </c>
      <c r="AB75" s="750" t="s">
        <v>49</v>
      </c>
      <c r="AC75" s="750" t="s">
        <v>49</v>
      </c>
      <c r="AD75" s="750" t="s">
        <v>49</v>
      </c>
      <c r="AE75" s="750" t="s">
        <v>49</v>
      </c>
      <c r="AF75" s="750" t="s">
        <v>49</v>
      </c>
      <c r="AG75" s="750" t="s">
        <v>49</v>
      </c>
      <c r="AH75" s="750" t="s">
        <v>49</v>
      </c>
      <c r="AI75" s="750" t="s">
        <v>49</v>
      </c>
      <c r="AJ75" s="750" t="s">
        <v>49</v>
      </c>
      <c r="AK75" s="750" t="s">
        <v>49</v>
      </c>
      <c r="AL75" s="750" t="s">
        <v>49</v>
      </c>
      <c r="AM75" s="750" t="s">
        <v>49</v>
      </c>
      <c r="AN75" s="750" t="s">
        <v>49</v>
      </c>
      <c r="AO75" s="750" t="s">
        <v>49</v>
      </c>
      <c r="AP75" s="750" t="s">
        <v>49</v>
      </c>
      <c r="AQ75" s="750" t="s">
        <v>49</v>
      </c>
      <c r="AR75" s="179" t="s">
        <v>49</v>
      </c>
      <c r="AS75" s="715"/>
    </row>
    <row r="76" spans="1:45" ht="16.899999999999999" customHeight="1">
      <c r="A76" s="866" t="s">
        <v>131</v>
      </c>
      <c r="B76" s="867"/>
      <c r="C76" s="867"/>
      <c r="D76" s="867"/>
      <c r="E76" s="867"/>
      <c r="F76" s="867"/>
      <c r="G76" s="868"/>
      <c r="H76" s="38">
        <v>0.87878787878787878</v>
      </c>
      <c r="I76" s="750" t="s">
        <v>49</v>
      </c>
      <c r="J76" s="750" t="s">
        <v>49</v>
      </c>
      <c r="K76" s="750" t="s">
        <v>50</v>
      </c>
      <c r="L76" s="750" t="s">
        <v>49</v>
      </c>
      <c r="M76" s="750" t="s">
        <v>49</v>
      </c>
      <c r="N76" s="750" t="s">
        <v>49</v>
      </c>
      <c r="O76" s="750" t="s">
        <v>58</v>
      </c>
      <c r="P76" s="750" t="s">
        <v>49</v>
      </c>
      <c r="Q76" s="750" t="s">
        <v>49</v>
      </c>
      <c r="R76" s="750" t="s">
        <v>58</v>
      </c>
      <c r="S76" s="750" t="s">
        <v>49</v>
      </c>
      <c r="T76" s="750" t="s">
        <v>49</v>
      </c>
      <c r="U76" s="750" t="s">
        <v>50</v>
      </c>
      <c r="V76" s="750" t="s">
        <v>49</v>
      </c>
      <c r="W76" s="750" t="s">
        <v>49</v>
      </c>
      <c r="X76" s="750" t="s">
        <v>49</v>
      </c>
      <c r="Y76" s="750" t="s">
        <v>49</v>
      </c>
      <c r="Z76" s="750" t="s">
        <v>49</v>
      </c>
      <c r="AA76" s="750" t="s">
        <v>50</v>
      </c>
      <c r="AB76" s="750" t="s">
        <v>49</v>
      </c>
      <c r="AC76" s="750" t="s">
        <v>49</v>
      </c>
      <c r="AD76" s="750" t="s">
        <v>49</v>
      </c>
      <c r="AE76" s="750" t="s">
        <v>49</v>
      </c>
      <c r="AF76" s="750" t="s">
        <v>49</v>
      </c>
      <c r="AG76" s="750" t="s">
        <v>50</v>
      </c>
      <c r="AH76" s="750" t="s">
        <v>49</v>
      </c>
      <c r="AI76" s="750" t="s">
        <v>49</v>
      </c>
      <c r="AJ76" s="750" t="s">
        <v>49</v>
      </c>
      <c r="AK76" s="750" t="s">
        <v>49</v>
      </c>
      <c r="AL76" s="750" t="s">
        <v>58</v>
      </c>
      <c r="AM76" s="750" t="s">
        <v>49</v>
      </c>
      <c r="AN76" s="750" t="s">
        <v>49</v>
      </c>
      <c r="AO76" s="750" t="s">
        <v>49</v>
      </c>
      <c r="AP76" s="750" t="s">
        <v>49</v>
      </c>
      <c r="AQ76" s="750" t="s">
        <v>49</v>
      </c>
      <c r="AR76" s="179" t="s">
        <v>49</v>
      </c>
      <c r="AS76" s="715"/>
    </row>
    <row r="77" spans="1:45" ht="16.899999999999999" customHeight="1">
      <c r="A77" s="866" t="s">
        <v>132</v>
      </c>
      <c r="B77" s="867"/>
      <c r="C77" s="867"/>
      <c r="D77" s="867"/>
      <c r="E77" s="867"/>
      <c r="F77" s="867"/>
      <c r="G77" s="868"/>
      <c r="H77" s="38">
        <v>0.94117647058823528</v>
      </c>
      <c r="I77" s="750" t="s">
        <v>49</v>
      </c>
      <c r="J77" s="750" t="s">
        <v>49</v>
      </c>
      <c r="K77" s="750" t="s">
        <v>50</v>
      </c>
      <c r="L77" s="750" t="s">
        <v>49</v>
      </c>
      <c r="M77" s="750" t="s">
        <v>49</v>
      </c>
      <c r="N77" s="750" t="s">
        <v>49</v>
      </c>
      <c r="O77" s="750" t="s">
        <v>58</v>
      </c>
      <c r="P77" s="750" t="s">
        <v>49</v>
      </c>
      <c r="Q77" s="750" t="s">
        <v>49</v>
      </c>
      <c r="R77" s="750" t="s">
        <v>58</v>
      </c>
      <c r="S77" s="750" t="s">
        <v>49</v>
      </c>
      <c r="T77" s="750" t="s">
        <v>49</v>
      </c>
      <c r="U77" s="750" t="s">
        <v>49</v>
      </c>
      <c r="V77" s="750" t="s">
        <v>49</v>
      </c>
      <c r="W77" s="750" t="s">
        <v>49</v>
      </c>
      <c r="X77" s="750" t="s">
        <v>49</v>
      </c>
      <c r="Y77" s="750" t="s">
        <v>49</v>
      </c>
      <c r="Z77" s="750" t="s">
        <v>49</v>
      </c>
      <c r="AA77" s="750" t="s">
        <v>49</v>
      </c>
      <c r="AB77" s="750" t="s">
        <v>49</v>
      </c>
      <c r="AC77" s="750" t="s">
        <v>49</v>
      </c>
      <c r="AD77" s="750" t="s">
        <v>49</v>
      </c>
      <c r="AE77" s="750" t="s">
        <v>49</v>
      </c>
      <c r="AF77" s="750" t="s">
        <v>49</v>
      </c>
      <c r="AG77" s="750" t="s">
        <v>50</v>
      </c>
      <c r="AH77" s="750" t="s">
        <v>49</v>
      </c>
      <c r="AI77" s="750" t="s">
        <v>49</v>
      </c>
      <c r="AJ77" s="750" t="s">
        <v>49</v>
      </c>
      <c r="AK77" s="750" t="s">
        <v>49</v>
      </c>
      <c r="AL77" s="750" t="s">
        <v>49</v>
      </c>
      <c r="AM77" s="750" t="s">
        <v>49</v>
      </c>
      <c r="AN77" s="750" t="s">
        <v>49</v>
      </c>
      <c r="AO77" s="750" t="s">
        <v>49</v>
      </c>
      <c r="AP77" s="750" t="s">
        <v>49</v>
      </c>
      <c r="AQ77" s="750" t="s">
        <v>49</v>
      </c>
      <c r="AR77" s="179" t="s">
        <v>49</v>
      </c>
      <c r="AS77" s="715"/>
    </row>
    <row r="78" spans="1:45" ht="16.899999999999999" customHeight="1">
      <c r="A78" s="866" t="s">
        <v>133</v>
      </c>
      <c r="B78" s="867"/>
      <c r="C78" s="867"/>
      <c r="D78" s="867"/>
      <c r="E78" s="867"/>
      <c r="F78" s="867"/>
      <c r="G78" s="868"/>
      <c r="H78" s="38">
        <v>1</v>
      </c>
      <c r="I78" s="750" t="s">
        <v>49</v>
      </c>
      <c r="J78" s="750" t="s">
        <v>49</v>
      </c>
      <c r="K78" s="750" t="s">
        <v>49</v>
      </c>
      <c r="L78" s="750" t="s">
        <v>49</v>
      </c>
      <c r="M78" s="750" t="s">
        <v>49</v>
      </c>
      <c r="N78" s="750" t="s">
        <v>49</v>
      </c>
      <c r="O78" s="750" t="s">
        <v>58</v>
      </c>
      <c r="P78" s="750" t="s">
        <v>49</v>
      </c>
      <c r="Q78" s="750" t="s">
        <v>49</v>
      </c>
      <c r="R78" s="750" t="s">
        <v>49</v>
      </c>
      <c r="S78" s="750" t="s">
        <v>49</v>
      </c>
      <c r="T78" s="750" t="s">
        <v>49</v>
      </c>
      <c r="U78" s="750" t="s">
        <v>49</v>
      </c>
      <c r="V78" s="750" t="s">
        <v>49</v>
      </c>
      <c r="W78" s="750" t="s">
        <v>49</v>
      </c>
      <c r="X78" s="750" t="s">
        <v>49</v>
      </c>
      <c r="Y78" s="750" t="s">
        <v>49</v>
      </c>
      <c r="Z78" s="750" t="s">
        <v>49</v>
      </c>
      <c r="AA78" s="750" t="s">
        <v>49</v>
      </c>
      <c r="AB78" s="750" t="s">
        <v>49</v>
      </c>
      <c r="AC78" s="750" t="s">
        <v>49</v>
      </c>
      <c r="AD78" s="750" t="s">
        <v>49</v>
      </c>
      <c r="AE78" s="750" t="s">
        <v>49</v>
      </c>
      <c r="AF78" s="750" t="s">
        <v>49</v>
      </c>
      <c r="AG78" s="750" t="s">
        <v>49</v>
      </c>
      <c r="AH78" s="750" t="s">
        <v>49</v>
      </c>
      <c r="AI78" s="750" t="s">
        <v>49</v>
      </c>
      <c r="AJ78" s="750" t="s">
        <v>49</v>
      </c>
      <c r="AK78" s="750" t="s">
        <v>49</v>
      </c>
      <c r="AL78" s="750" t="s">
        <v>49</v>
      </c>
      <c r="AM78" s="750" t="s">
        <v>49</v>
      </c>
      <c r="AN78" s="750" t="s">
        <v>49</v>
      </c>
      <c r="AO78" s="750" t="s">
        <v>49</v>
      </c>
      <c r="AP78" s="750" t="s">
        <v>49</v>
      </c>
      <c r="AQ78" s="750" t="s">
        <v>49</v>
      </c>
      <c r="AR78" s="179" t="s">
        <v>49</v>
      </c>
      <c r="AS78" s="715"/>
    </row>
    <row r="79" spans="1:45" ht="16.899999999999999" customHeight="1">
      <c r="A79" s="866" t="s">
        <v>134</v>
      </c>
      <c r="B79" s="867"/>
      <c r="C79" s="867"/>
      <c r="D79" s="867"/>
      <c r="E79" s="867"/>
      <c r="F79" s="867"/>
      <c r="G79" s="868"/>
      <c r="H79" s="38">
        <v>0.72727272727272729</v>
      </c>
      <c r="I79" s="750" t="s">
        <v>50</v>
      </c>
      <c r="J79" s="750" t="s">
        <v>49</v>
      </c>
      <c r="K79" s="750" t="s">
        <v>50</v>
      </c>
      <c r="L79" s="750" t="s">
        <v>50</v>
      </c>
      <c r="M79" s="750" t="s">
        <v>49</v>
      </c>
      <c r="N79" s="750" t="s">
        <v>49</v>
      </c>
      <c r="O79" s="750" t="s">
        <v>58</v>
      </c>
      <c r="P79" s="750" t="s">
        <v>49</v>
      </c>
      <c r="Q79" s="750" t="s">
        <v>49</v>
      </c>
      <c r="R79" s="750" t="s">
        <v>58</v>
      </c>
      <c r="S79" s="750" t="s">
        <v>50</v>
      </c>
      <c r="T79" s="750" t="s">
        <v>49</v>
      </c>
      <c r="U79" s="750" t="s">
        <v>49</v>
      </c>
      <c r="V79" s="750" t="s">
        <v>49</v>
      </c>
      <c r="W79" s="750" t="s">
        <v>49</v>
      </c>
      <c r="X79" s="750" t="s">
        <v>50</v>
      </c>
      <c r="Y79" s="750" t="s">
        <v>49</v>
      </c>
      <c r="Z79" s="750" t="s">
        <v>50</v>
      </c>
      <c r="AA79" s="750" t="s">
        <v>50</v>
      </c>
      <c r="AB79" s="750" t="s">
        <v>49</v>
      </c>
      <c r="AC79" s="750" t="s">
        <v>49</v>
      </c>
      <c r="AD79" s="750" t="s">
        <v>49</v>
      </c>
      <c r="AE79" s="750" t="s">
        <v>49</v>
      </c>
      <c r="AF79" s="750" t="s">
        <v>49</v>
      </c>
      <c r="AG79" s="750" t="s">
        <v>50</v>
      </c>
      <c r="AH79" s="750" t="s">
        <v>49</v>
      </c>
      <c r="AI79" s="750" t="s">
        <v>49</v>
      </c>
      <c r="AJ79" s="750" t="s">
        <v>49</v>
      </c>
      <c r="AK79" s="750" t="s">
        <v>50</v>
      </c>
      <c r="AL79" s="750" t="s">
        <v>58</v>
      </c>
      <c r="AM79" s="750" t="s">
        <v>49</v>
      </c>
      <c r="AN79" s="750" t="s">
        <v>49</v>
      </c>
      <c r="AO79" s="750" t="s">
        <v>49</v>
      </c>
      <c r="AP79" s="750" t="s">
        <v>49</v>
      </c>
      <c r="AQ79" s="750" t="s">
        <v>49</v>
      </c>
      <c r="AR79" s="179" t="s">
        <v>49</v>
      </c>
      <c r="AS79" s="715"/>
    </row>
    <row r="80" spans="1:45" ht="16.899999999999999" customHeight="1">
      <c r="A80" s="866" t="s">
        <v>135</v>
      </c>
      <c r="B80" s="867"/>
      <c r="C80" s="867"/>
      <c r="D80" s="867"/>
      <c r="E80" s="867"/>
      <c r="F80" s="867"/>
      <c r="G80" s="868"/>
      <c r="H80" s="38">
        <v>0.78125</v>
      </c>
      <c r="I80" s="750" t="s">
        <v>50</v>
      </c>
      <c r="J80" s="750" t="s">
        <v>49</v>
      </c>
      <c r="K80" s="750" t="s">
        <v>50</v>
      </c>
      <c r="L80" s="750" t="s">
        <v>49</v>
      </c>
      <c r="M80" s="750" t="s">
        <v>49</v>
      </c>
      <c r="N80" s="750" t="s">
        <v>49</v>
      </c>
      <c r="O80" s="750" t="s">
        <v>58</v>
      </c>
      <c r="P80" s="750" t="s">
        <v>49</v>
      </c>
      <c r="Q80" s="750" t="s">
        <v>50</v>
      </c>
      <c r="R80" s="750" t="s">
        <v>58</v>
      </c>
      <c r="S80" s="750" t="s">
        <v>49</v>
      </c>
      <c r="T80" s="750" t="s">
        <v>49</v>
      </c>
      <c r="U80" s="750" t="s">
        <v>50</v>
      </c>
      <c r="V80" s="750" t="s">
        <v>49</v>
      </c>
      <c r="W80" s="750" t="s">
        <v>49</v>
      </c>
      <c r="X80" s="750" t="s">
        <v>49</v>
      </c>
      <c r="Y80" s="750" t="s">
        <v>49</v>
      </c>
      <c r="Z80" s="750" t="s">
        <v>50</v>
      </c>
      <c r="AA80" s="750" t="s">
        <v>49</v>
      </c>
      <c r="AB80" s="750" t="s">
        <v>49</v>
      </c>
      <c r="AC80" s="750" t="s">
        <v>49</v>
      </c>
      <c r="AD80" s="750" t="s">
        <v>49</v>
      </c>
      <c r="AE80" s="750" t="s">
        <v>49</v>
      </c>
      <c r="AF80" s="750" t="s">
        <v>49</v>
      </c>
      <c r="AG80" s="750" t="s">
        <v>50</v>
      </c>
      <c r="AH80" s="750" t="s">
        <v>49</v>
      </c>
      <c r="AI80" s="750" t="s">
        <v>49</v>
      </c>
      <c r="AJ80" s="750" t="s">
        <v>49</v>
      </c>
      <c r="AK80" s="750" t="s">
        <v>50</v>
      </c>
      <c r="AL80" s="750" t="s">
        <v>58</v>
      </c>
      <c r="AM80" s="750" t="s">
        <v>49</v>
      </c>
      <c r="AN80" s="750" t="s">
        <v>49</v>
      </c>
      <c r="AO80" s="750" t="s">
        <v>49</v>
      </c>
      <c r="AP80" s="750" t="s">
        <v>49</v>
      </c>
      <c r="AQ80" s="750" t="s">
        <v>71</v>
      </c>
      <c r="AR80" s="179" t="s">
        <v>49</v>
      </c>
      <c r="AS80" s="715"/>
    </row>
    <row r="81" spans="1:45" ht="16.899999999999999" customHeight="1">
      <c r="A81" s="866" t="s">
        <v>136</v>
      </c>
      <c r="B81" s="867"/>
      <c r="C81" s="867"/>
      <c r="D81" s="867"/>
      <c r="E81" s="867"/>
      <c r="F81" s="867"/>
      <c r="G81" s="868"/>
      <c r="H81" s="38">
        <v>0.6</v>
      </c>
      <c r="I81" s="750" t="s">
        <v>50</v>
      </c>
      <c r="J81" s="750" t="s">
        <v>50</v>
      </c>
      <c r="K81" s="750" t="s">
        <v>50</v>
      </c>
      <c r="L81" s="750" t="s">
        <v>49</v>
      </c>
      <c r="M81" s="750" t="s">
        <v>50</v>
      </c>
      <c r="N81" s="750" t="s">
        <v>49</v>
      </c>
      <c r="O81" s="750" t="s">
        <v>58</v>
      </c>
      <c r="P81" s="750" t="s">
        <v>50</v>
      </c>
      <c r="Q81" s="750" t="s">
        <v>50</v>
      </c>
      <c r="R81" s="750" t="s">
        <v>58</v>
      </c>
      <c r="S81" s="750" t="s">
        <v>49</v>
      </c>
      <c r="T81" s="750" t="s">
        <v>49</v>
      </c>
      <c r="U81" s="750" t="s">
        <v>49</v>
      </c>
      <c r="V81" s="750" t="s">
        <v>49</v>
      </c>
      <c r="W81" s="750" t="s">
        <v>50</v>
      </c>
      <c r="X81" s="750" t="s">
        <v>49</v>
      </c>
      <c r="Y81" s="750" t="s">
        <v>50</v>
      </c>
      <c r="Z81" s="750" t="s">
        <v>49</v>
      </c>
      <c r="AA81" s="750" t="s">
        <v>49</v>
      </c>
      <c r="AB81" s="750" t="s">
        <v>49</v>
      </c>
      <c r="AC81" s="750" t="s">
        <v>49</v>
      </c>
      <c r="AD81" s="750" t="s">
        <v>49</v>
      </c>
      <c r="AE81" s="750" t="s">
        <v>49</v>
      </c>
      <c r="AF81" s="750" t="s">
        <v>50</v>
      </c>
      <c r="AG81" s="750" t="s">
        <v>50</v>
      </c>
      <c r="AH81" s="750" t="s">
        <v>50</v>
      </c>
      <c r="AI81" s="750" t="s">
        <v>71</v>
      </c>
      <c r="AJ81" s="750" t="s">
        <v>49</v>
      </c>
      <c r="AK81" s="750" t="s">
        <v>49</v>
      </c>
      <c r="AL81" s="750" t="s">
        <v>58</v>
      </c>
      <c r="AM81" s="750" t="s">
        <v>71</v>
      </c>
      <c r="AN81" s="750" t="s">
        <v>58</v>
      </c>
      <c r="AO81" s="750" t="s">
        <v>49</v>
      </c>
      <c r="AP81" s="750" t="s">
        <v>49</v>
      </c>
      <c r="AQ81" s="750" t="s">
        <v>50</v>
      </c>
      <c r="AR81" s="179" t="s">
        <v>49</v>
      </c>
      <c r="AS81" s="715"/>
    </row>
    <row r="82" spans="1:45" ht="16.899999999999999" customHeight="1">
      <c r="A82" s="866" t="s">
        <v>137</v>
      </c>
      <c r="B82" s="867"/>
      <c r="C82" s="867"/>
      <c r="D82" s="867"/>
      <c r="E82" s="867"/>
      <c r="F82" s="867"/>
      <c r="G82" s="868"/>
      <c r="H82" s="38">
        <v>0.64516129032258063</v>
      </c>
      <c r="I82" s="750" t="s">
        <v>49</v>
      </c>
      <c r="J82" s="750" t="s">
        <v>50</v>
      </c>
      <c r="K82" s="750" t="s">
        <v>50</v>
      </c>
      <c r="L82" s="750" t="s">
        <v>49</v>
      </c>
      <c r="M82" s="750" t="s">
        <v>50</v>
      </c>
      <c r="N82" s="750" t="s">
        <v>49</v>
      </c>
      <c r="O82" s="750" t="s">
        <v>58</v>
      </c>
      <c r="P82" s="750" t="s">
        <v>50</v>
      </c>
      <c r="Q82" s="750" t="s">
        <v>50</v>
      </c>
      <c r="R82" s="750" t="s">
        <v>58</v>
      </c>
      <c r="S82" s="750" t="s">
        <v>49</v>
      </c>
      <c r="T82" s="750" t="s">
        <v>49</v>
      </c>
      <c r="U82" s="750" t="s">
        <v>49</v>
      </c>
      <c r="V82" s="750" t="s">
        <v>49</v>
      </c>
      <c r="W82" s="750" t="s">
        <v>50</v>
      </c>
      <c r="X82" s="750" t="s">
        <v>49</v>
      </c>
      <c r="Y82" s="750" t="s">
        <v>50</v>
      </c>
      <c r="Z82" s="750" t="s">
        <v>49</v>
      </c>
      <c r="AA82" s="750" t="s">
        <v>49</v>
      </c>
      <c r="AB82" s="750" t="s">
        <v>49</v>
      </c>
      <c r="AC82" s="750" t="s">
        <v>49</v>
      </c>
      <c r="AD82" s="750" t="s">
        <v>49</v>
      </c>
      <c r="AE82" s="750" t="s">
        <v>49</v>
      </c>
      <c r="AF82" s="750" t="s">
        <v>50</v>
      </c>
      <c r="AG82" s="750" t="s">
        <v>50</v>
      </c>
      <c r="AH82" s="750" t="s">
        <v>50</v>
      </c>
      <c r="AI82" s="750" t="s">
        <v>71</v>
      </c>
      <c r="AJ82" s="750" t="s">
        <v>49</v>
      </c>
      <c r="AK82" s="750" t="s">
        <v>49</v>
      </c>
      <c r="AL82" s="750" t="s">
        <v>49</v>
      </c>
      <c r="AM82" s="750" t="s">
        <v>71</v>
      </c>
      <c r="AN82" s="750" t="s">
        <v>71</v>
      </c>
      <c r="AO82" s="750" t="s">
        <v>49</v>
      </c>
      <c r="AP82" s="750" t="s">
        <v>49</v>
      </c>
      <c r="AQ82" s="750" t="s">
        <v>50</v>
      </c>
      <c r="AR82" s="179" t="s">
        <v>49</v>
      </c>
      <c r="AS82" s="715"/>
    </row>
    <row r="83" spans="1:45" ht="16.899999999999999" customHeight="1">
      <c r="A83" s="866" t="s">
        <v>142</v>
      </c>
      <c r="B83" s="867"/>
      <c r="C83" s="867"/>
      <c r="D83" s="867"/>
      <c r="E83" s="867"/>
      <c r="F83" s="867"/>
      <c r="G83" s="868"/>
      <c r="H83" s="38">
        <v>4.3478260869565216E-2</v>
      </c>
      <c r="I83" s="750" t="s">
        <v>50</v>
      </c>
      <c r="J83" s="750" t="s">
        <v>50</v>
      </c>
      <c r="K83" s="750" t="s">
        <v>50</v>
      </c>
      <c r="L83" s="750" t="s">
        <v>58</v>
      </c>
      <c r="M83" s="750" t="s">
        <v>50</v>
      </c>
      <c r="N83" s="750" t="s">
        <v>50</v>
      </c>
      <c r="O83" s="750" t="s">
        <v>58</v>
      </c>
      <c r="P83" s="750" t="s">
        <v>50</v>
      </c>
      <c r="Q83" s="750" t="s">
        <v>50</v>
      </c>
      <c r="R83" s="750" t="s">
        <v>58</v>
      </c>
      <c r="S83" s="750" t="s">
        <v>50</v>
      </c>
      <c r="T83" s="750" t="s">
        <v>50</v>
      </c>
      <c r="U83" s="750" t="s">
        <v>50</v>
      </c>
      <c r="V83" s="750" t="s">
        <v>71</v>
      </c>
      <c r="W83" s="750" t="s">
        <v>71</v>
      </c>
      <c r="X83" s="750" t="s">
        <v>50</v>
      </c>
      <c r="Y83" s="750" t="s">
        <v>58</v>
      </c>
      <c r="Z83" s="750" t="s">
        <v>50</v>
      </c>
      <c r="AA83" s="750" t="s">
        <v>50</v>
      </c>
      <c r="AB83" s="750" t="s">
        <v>50</v>
      </c>
      <c r="AC83" s="750" t="s">
        <v>50</v>
      </c>
      <c r="AD83" s="750" t="s">
        <v>71</v>
      </c>
      <c r="AE83" s="750" t="s">
        <v>58</v>
      </c>
      <c r="AF83" s="750" t="s">
        <v>50</v>
      </c>
      <c r="AG83" s="750" t="s">
        <v>50</v>
      </c>
      <c r="AH83" s="750" t="s">
        <v>71</v>
      </c>
      <c r="AI83" s="750" t="s">
        <v>71</v>
      </c>
      <c r="AJ83" s="750" t="s">
        <v>50</v>
      </c>
      <c r="AK83" s="750" t="s">
        <v>50</v>
      </c>
      <c r="AL83" s="750" t="s">
        <v>58</v>
      </c>
      <c r="AM83" s="750" t="s">
        <v>50</v>
      </c>
      <c r="AN83" s="750" t="s">
        <v>50</v>
      </c>
      <c r="AO83" s="750" t="s">
        <v>50</v>
      </c>
      <c r="AP83" s="750" t="s">
        <v>49</v>
      </c>
      <c r="AQ83" s="750" t="s">
        <v>71</v>
      </c>
      <c r="AR83" s="179" t="s">
        <v>58</v>
      </c>
      <c r="AS83" s="715"/>
    </row>
    <row r="84" spans="1:45" ht="16.899999999999999" customHeight="1">
      <c r="A84" s="866" t="s">
        <v>143</v>
      </c>
      <c r="B84" s="867"/>
      <c r="C84" s="867"/>
      <c r="D84" s="867"/>
      <c r="E84" s="867"/>
      <c r="F84" s="867"/>
      <c r="G84" s="868"/>
      <c r="H84" s="38">
        <v>0.13636363636363635</v>
      </c>
      <c r="I84" s="750" t="s">
        <v>50</v>
      </c>
      <c r="J84" s="750" t="s">
        <v>50</v>
      </c>
      <c r="K84" s="750" t="s">
        <v>50</v>
      </c>
      <c r="L84" s="750" t="s">
        <v>58</v>
      </c>
      <c r="M84" s="750" t="s">
        <v>50</v>
      </c>
      <c r="N84" s="750" t="s">
        <v>50</v>
      </c>
      <c r="O84" s="750" t="s">
        <v>58</v>
      </c>
      <c r="P84" s="750" t="s">
        <v>50</v>
      </c>
      <c r="Q84" s="750" t="s">
        <v>71</v>
      </c>
      <c r="R84" s="750" t="s">
        <v>58</v>
      </c>
      <c r="S84" s="750" t="s">
        <v>50</v>
      </c>
      <c r="T84" s="750" t="s">
        <v>50</v>
      </c>
      <c r="U84" s="750" t="s">
        <v>50</v>
      </c>
      <c r="V84" s="750" t="s">
        <v>71</v>
      </c>
      <c r="W84" s="750" t="s">
        <v>71</v>
      </c>
      <c r="X84" s="750" t="s">
        <v>49</v>
      </c>
      <c r="Y84" s="750" t="s">
        <v>49</v>
      </c>
      <c r="Z84" s="750" t="s">
        <v>50</v>
      </c>
      <c r="AA84" s="750" t="s">
        <v>50</v>
      </c>
      <c r="AB84" s="750" t="s">
        <v>50</v>
      </c>
      <c r="AC84" s="750" t="s">
        <v>50</v>
      </c>
      <c r="AD84" s="750" t="s">
        <v>71</v>
      </c>
      <c r="AE84" s="750" t="s">
        <v>58</v>
      </c>
      <c r="AF84" s="750" t="s">
        <v>50</v>
      </c>
      <c r="AG84" s="750" t="s">
        <v>50</v>
      </c>
      <c r="AH84" s="750" t="s">
        <v>71</v>
      </c>
      <c r="AI84" s="750" t="s">
        <v>71</v>
      </c>
      <c r="AJ84" s="750" t="s">
        <v>50</v>
      </c>
      <c r="AK84" s="750" t="s">
        <v>50</v>
      </c>
      <c r="AL84" s="750" t="s">
        <v>58</v>
      </c>
      <c r="AM84" s="750" t="s">
        <v>50</v>
      </c>
      <c r="AN84" s="750" t="s">
        <v>58</v>
      </c>
      <c r="AO84" s="750" t="s">
        <v>50</v>
      </c>
      <c r="AP84" s="750" t="s">
        <v>49</v>
      </c>
      <c r="AQ84" s="750" t="s">
        <v>71</v>
      </c>
      <c r="AR84" s="179" t="s">
        <v>58</v>
      </c>
      <c r="AS84" s="715"/>
    </row>
    <row r="85" spans="1:45" ht="16.899999999999999" customHeight="1">
      <c r="A85" s="869" t="s">
        <v>144</v>
      </c>
      <c r="B85" s="870"/>
      <c r="C85" s="870"/>
      <c r="D85" s="870"/>
      <c r="E85" s="870"/>
      <c r="F85" s="870"/>
      <c r="G85" s="871"/>
      <c r="H85" s="38">
        <v>0.69230769230769229</v>
      </c>
      <c r="I85" s="750" t="s">
        <v>49</v>
      </c>
      <c r="J85" s="750" t="s">
        <v>49</v>
      </c>
      <c r="K85" s="750" t="s">
        <v>58</v>
      </c>
      <c r="L85" s="750" t="s">
        <v>50</v>
      </c>
      <c r="M85" s="750" t="s">
        <v>49</v>
      </c>
      <c r="N85" s="750" t="s">
        <v>49</v>
      </c>
      <c r="O85" s="750" t="s">
        <v>58</v>
      </c>
      <c r="P85" s="750" t="s">
        <v>50</v>
      </c>
      <c r="Q85" s="750" t="s">
        <v>71</v>
      </c>
      <c r="R85" s="750" t="s">
        <v>58</v>
      </c>
      <c r="S85" s="750" t="s">
        <v>50</v>
      </c>
      <c r="T85" s="750" t="s">
        <v>49</v>
      </c>
      <c r="U85" s="750" t="s">
        <v>50</v>
      </c>
      <c r="V85" s="750" t="s">
        <v>71</v>
      </c>
      <c r="W85" s="750" t="s">
        <v>49</v>
      </c>
      <c r="X85" s="750" t="s">
        <v>49</v>
      </c>
      <c r="Y85" s="750" t="s">
        <v>49</v>
      </c>
      <c r="Z85" s="750" t="s">
        <v>49</v>
      </c>
      <c r="AA85" s="750" t="s">
        <v>50</v>
      </c>
      <c r="AB85" s="750" t="s">
        <v>49</v>
      </c>
      <c r="AC85" s="750" t="s">
        <v>49</v>
      </c>
      <c r="AD85" s="750" t="s">
        <v>71</v>
      </c>
      <c r="AE85" s="750" t="s">
        <v>49</v>
      </c>
      <c r="AF85" s="750" t="s">
        <v>50</v>
      </c>
      <c r="AG85" s="750" t="s">
        <v>58</v>
      </c>
      <c r="AH85" s="750" t="s">
        <v>49</v>
      </c>
      <c r="AI85" s="750" t="s">
        <v>49</v>
      </c>
      <c r="AJ85" s="750" t="s">
        <v>50</v>
      </c>
      <c r="AK85" s="750" t="s">
        <v>49</v>
      </c>
      <c r="AL85" s="750" t="s">
        <v>49</v>
      </c>
      <c r="AM85" s="750" t="s">
        <v>50</v>
      </c>
      <c r="AN85" s="750" t="s">
        <v>58</v>
      </c>
      <c r="AO85" s="750" t="s">
        <v>49</v>
      </c>
      <c r="AP85" s="750" t="s">
        <v>49</v>
      </c>
      <c r="AQ85" s="750" t="s">
        <v>71</v>
      </c>
      <c r="AR85" s="179" t="s">
        <v>58</v>
      </c>
      <c r="AS85" s="715"/>
    </row>
    <row r="86" spans="1:45" ht="16.899999999999999" customHeight="1">
      <c r="A86" s="872" t="s">
        <v>146</v>
      </c>
      <c r="B86" s="873"/>
      <c r="C86" s="873"/>
      <c r="D86" s="873"/>
      <c r="E86" s="873"/>
      <c r="F86" s="873"/>
      <c r="G86" s="874"/>
      <c r="H86" s="51"/>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180"/>
      <c r="AS86" s="715"/>
    </row>
    <row r="87" spans="1:45" ht="16.899999999999999" customHeight="1">
      <c r="A87" s="866" t="s">
        <v>128</v>
      </c>
      <c r="B87" s="867"/>
      <c r="C87" s="867"/>
      <c r="D87" s="867"/>
      <c r="E87" s="867"/>
      <c r="F87" s="867"/>
      <c r="G87" s="868"/>
      <c r="H87" s="38">
        <v>0.96969696969696972</v>
      </c>
      <c r="I87" s="750" t="s">
        <v>49</v>
      </c>
      <c r="J87" s="750" t="s">
        <v>50</v>
      </c>
      <c r="K87" s="750" t="s">
        <v>71</v>
      </c>
      <c r="L87" s="750" t="s">
        <v>49</v>
      </c>
      <c r="M87" s="750" t="s">
        <v>49</v>
      </c>
      <c r="N87" s="750" t="s">
        <v>49</v>
      </c>
      <c r="O87" s="750" t="s">
        <v>49</v>
      </c>
      <c r="P87" s="750" t="s">
        <v>49</v>
      </c>
      <c r="Q87" s="750" t="s">
        <v>71</v>
      </c>
      <c r="R87" s="750" t="s">
        <v>49</v>
      </c>
      <c r="S87" s="750" t="s">
        <v>49</v>
      </c>
      <c r="T87" s="750" t="s">
        <v>49</v>
      </c>
      <c r="U87" s="750" t="s">
        <v>49</v>
      </c>
      <c r="V87" s="750" t="s">
        <v>49</v>
      </c>
      <c r="W87" s="750" t="s">
        <v>49</v>
      </c>
      <c r="X87" s="750" t="s">
        <v>49</v>
      </c>
      <c r="Y87" s="750" t="s">
        <v>49</v>
      </c>
      <c r="Z87" s="750" t="s">
        <v>49</v>
      </c>
      <c r="AA87" s="750" t="s">
        <v>49</v>
      </c>
      <c r="AB87" s="750" t="s">
        <v>49</v>
      </c>
      <c r="AC87" s="750" t="s">
        <v>49</v>
      </c>
      <c r="AD87" s="750" t="s">
        <v>49</v>
      </c>
      <c r="AE87" s="750" t="s">
        <v>49</v>
      </c>
      <c r="AF87" s="750" t="s">
        <v>49</v>
      </c>
      <c r="AG87" s="750" t="s">
        <v>49</v>
      </c>
      <c r="AH87" s="750" t="s">
        <v>49</v>
      </c>
      <c r="AI87" s="750" t="s">
        <v>49</v>
      </c>
      <c r="AJ87" s="750" t="s">
        <v>49</v>
      </c>
      <c r="AK87" s="750" t="s">
        <v>71</v>
      </c>
      <c r="AL87" s="750" t="s">
        <v>49</v>
      </c>
      <c r="AM87" s="750" t="s">
        <v>49</v>
      </c>
      <c r="AN87" s="750" t="s">
        <v>49</v>
      </c>
      <c r="AO87" s="750" t="s">
        <v>49</v>
      </c>
      <c r="AP87" s="750" t="s">
        <v>49</v>
      </c>
      <c r="AQ87" s="750" t="s">
        <v>49</v>
      </c>
      <c r="AR87" s="179" t="s">
        <v>49</v>
      </c>
      <c r="AS87" s="715"/>
    </row>
    <row r="88" spans="1:45" ht="16.899999999999999" customHeight="1">
      <c r="A88" s="866" t="s">
        <v>129</v>
      </c>
      <c r="B88" s="867"/>
      <c r="C88" s="867"/>
      <c r="D88" s="867"/>
      <c r="E88" s="867"/>
      <c r="F88" s="867"/>
      <c r="G88" s="868"/>
      <c r="H88" s="38">
        <v>0.70967741935483875</v>
      </c>
      <c r="I88" s="750" t="s">
        <v>50</v>
      </c>
      <c r="J88" s="750" t="s">
        <v>49</v>
      </c>
      <c r="K88" s="750" t="s">
        <v>71</v>
      </c>
      <c r="L88" s="750" t="s">
        <v>49</v>
      </c>
      <c r="M88" s="750" t="s">
        <v>49</v>
      </c>
      <c r="N88" s="750" t="s">
        <v>50</v>
      </c>
      <c r="O88" s="750" t="s">
        <v>50</v>
      </c>
      <c r="P88" s="750" t="s">
        <v>49</v>
      </c>
      <c r="Q88" s="750" t="s">
        <v>71</v>
      </c>
      <c r="R88" s="750" t="s">
        <v>58</v>
      </c>
      <c r="S88" s="750" t="s">
        <v>49</v>
      </c>
      <c r="T88" s="750" t="s">
        <v>49</v>
      </c>
      <c r="U88" s="750" t="s">
        <v>49</v>
      </c>
      <c r="V88" s="750" t="s">
        <v>49</v>
      </c>
      <c r="W88" s="750" t="s">
        <v>50</v>
      </c>
      <c r="X88" s="750" t="s">
        <v>50</v>
      </c>
      <c r="Y88" s="750" t="s">
        <v>49</v>
      </c>
      <c r="Z88" s="750" t="s">
        <v>50</v>
      </c>
      <c r="AA88" s="750" t="s">
        <v>50</v>
      </c>
      <c r="AB88" s="750" t="s">
        <v>49</v>
      </c>
      <c r="AC88" s="750" t="s">
        <v>49</v>
      </c>
      <c r="AD88" s="750" t="s">
        <v>49</v>
      </c>
      <c r="AE88" s="750" t="s">
        <v>49</v>
      </c>
      <c r="AF88" s="750" t="s">
        <v>49</v>
      </c>
      <c r="AG88" s="750" t="s">
        <v>58</v>
      </c>
      <c r="AH88" s="750" t="s">
        <v>49</v>
      </c>
      <c r="AI88" s="750" t="s">
        <v>49</v>
      </c>
      <c r="AJ88" s="750" t="s">
        <v>49</v>
      </c>
      <c r="AK88" s="750" t="s">
        <v>71</v>
      </c>
      <c r="AL88" s="750" t="s">
        <v>50</v>
      </c>
      <c r="AM88" s="750" t="s">
        <v>49</v>
      </c>
      <c r="AN88" s="750" t="s">
        <v>49</v>
      </c>
      <c r="AO88" s="750" t="s">
        <v>50</v>
      </c>
      <c r="AP88" s="750" t="s">
        <v>49</v>
      </c>
      <c r="AQ88" s="750" t="s">
        <v>49</v>
      </c>
      <c r="AR88" s="179" t="s">
        <v>49</v>
      </c>
      <c r="AS88" s="715"/>
    </row>
    <row r="89" spans="1:45" ht="16.899999999999999" customHeight="1">
      <c r="A89" s="866" t="s">
        <v>130</v>
      </c>
      <c r="B89" s="867"/>
      <c r="C89" s="867"/>
      <c r="D89" s="867"/>
      <c r="E89" s="867"/>
      <c r="F89" s="867"/>
      <c r="G89" s="868"/>
      <c r="H89" s="38">
        <v>0.90909090909090906</v>
      </c>
      <c r="I89" s="750" t="s">
        <v>49</v>
      </c>
      <c r="J89" s="750" t="s">
        <v>50</v>
      </c>
      <c r="K89" s="750" t="s">
        <v>71</v>
      </c>
      <c r="L89" s="750" t="s">
        <v>49</v>
      </c>
      <c r="M89" s="750" t="s">
        <v>49</v>
      </c>
      <c r="N89" s="750" t="s">
        <v>50</v>
      </c>
      <c r="O89" s="750" t="s">
        <v>49</v>
      </c>
      <c r="P89" s="750" t="s">
        <v>49</v>
      </c>
      <c r="Q89" s="750" t="s">
        <v>71</v>
      </c>
      <c r="R89" s="750" t="s">
        <v>49</v>
      </c>
      <c r="S89" s="750" t="s">
        <v>49</v>
      </c>
      <c r="T89" s="750" t="s">
        <v>49</v>
      </c>
      <c r="U89" s="750" t="s">
        <v>49</v>
      </c>
      <c r="V89" s="750" t="s">
        <v>49</v>
      </c>
      <c r="W89" s="750" t="s">
        <v>49</v>
      </c>
      <c r="X89" s="750" t="s">
        <v>50</v>
      </c>
      <c r="Y89" s="750" t="s">
        <v>49</v>
      </c>
      <c r="Z89" s="750" t="s">
        <v>49</v>
      </c>
      <c r="AA89" s="750" t="s">
        <v>49</v>
      </c>
      <c r="AB89" s="750" t="s">
        <v>49</v>
      </c>
      <c r="AC89" s="750" t="s">
        <v>49</v>
      </c>
      <c r="AD89" s="750" t="s">
        <v>49</v>
      </c>
      <c r="AE89" s="750" t="s">
        <v>49</v>
      </c>
      <c r="AF89" s="750" t="s">
        <v>49</v>
      </c>
      <c r="AG89" s="750" t="s">
        <v>49</v>
      </c>
      <c r="AH89" s="750" t="s">
        <v>49</v>
      </c>
      <c r="AI89" s="750" t="s">
        <v>49</v>
      </c>
      <c r="AJ89" s="750" t="s">
        <v>49</v>
      </c>
      <c r="AK89" s="750" t="s">
        <v>71</v>
      </c>
      <c r="AL89" s="750" t="s">
        <v>49</v>
      </c>
      <c r="AM89" s="750" t="s">
        <v>49</v>
      </c>
      <c r="AN89" s="750" t="s">
        <v>49</v>
      </c>
      <c r="AO89" s="750" t="s">
        <v>49</v>
      </c>
      <c r="AP89" s="750" t="s">
        <v>49</v>
      </c>
      <c r="AQ89" s="750" t="s">
        <v>49</v>
      </c>
      <c r="AR89" s="179" t="s">
        <v>49</v>
      </c>
      <c r="AS89" s="715"/>
    </row>
    <row r="90" spans="1:45" ht="16.899999999999999" customHeight="1">
      <c r="A90" s="866" t="s">
        <v>131</v>
      </c>
      <c r="B90" s="867"/>
      <c r="C90" s="867"/>
      <c r="D90" s="867"/>
      <c r="E90" s="867"/>
      <c r="F90" s="867"/>
      <c r="G90" s="868"/>
      <c r="H90" s="38">
        <v>0.71875</v>
      </c>
      <c r="I90" s="750" t="s">
        <v>50</v>
      </c>
      <c r="J90" s="750" t="s">
        <v>50</v>
      </c>
      <c r="K90" s="750" t="s">
        <v>71</v>
      </c>
      <c r="L90" s="750" t="s">
        <v>49</v>
      </c>
      <c r="M90" s="750" t="s">
        <v>49</v>
      </c>
      <c r="N90" s="750" t="s">
        <v>50</v>
      </c>
      <c r="O90" s="750" t="s">
        <v>49</v>
      </c>
      <c r="P90" s="750" t="s">
        <v>49</v>
      </c>
      <c r="Q90" s="750" t="s">
        <v>71</v>
      </c>
      <c r="R90" s="750" t="s">
        <v>58</v>
      </c>
      <c r="S90" s="750" t="s">
        <v>49</v>
      </c>
      <c r="T90" s="750" t="s">
        <v>49</v>
      </c>
      <c r="U90" s="750" t="s">
        <v>49</v>
      </c>
      <c r="V90" s="750" t="s">
        <v>49</v>
      </c>
      <c r="W90" s="750" t="s">
        <v>50</v>
      </c>
      <c r="X90" s="750" t="s">
        <v>50</v>
      </c>
      <c r="Y90" s="750" t="s">
        <v>50</v>
      </c>
      <c r="Z90" s="750" t="s">
        <v>49</v>
      </c>
      <c r="AA90" s="750" t="s">
        <v>50</v>
      </c>
      <c r="AB90" s="750" t="s">
        <v>49</v>
      </c>
      <c r="AC90" s="750" t="s">
        <v>49</v>
      </c>
      <c r="AD90" s="750" t="s">
        <v>49</v>
      </c>
      <c r="AE90" s="750" t="s">
        <v>49</v>
      </c>
      <c r="AF90" s="750" t="s">
        <v>49</v>
      </c>
      <c r="AG90" s="750" t="s">
        <v>49</v>
      </c>
      <c r="AH90" s="750" t="s">
        <v>49</v>
      </c>
      <c r="AI90" s="750" t="s">
        <v>49</v>
      </c>
      <c r="AJ90" s="750" t="s">
        <v>49</v>
      </c>
      <c r="AK90" s="750" t="s">
        <v>71</v>
      </c>
      <c r="AL90" s="750" t="s">
        <v>50</v>
      </c>
      <c r="AM90" s="750" t="s">
        <v>50</v>
      </c>
      <c r="AN90" s="750" t="s">
        <v>49</v>
      </c>
      <c r="AO90" s="750" t="s">
        <v>49</v>
      </c>
      <c r="AP90" s="750" t="s">
        <v>49</v>
      </c>
      <c r="AQ90" s="750" t="s">
        <v>49</v>
      </c>
      <c r="AR90" s="179" t="s">
        <v>49</v>
      </c>
      <c r="AS90" s="715"/>
    </row>
    <row r="91" spans="1:45" ht="16.899999999999999" customHeight="1">
      <c r="A91" s="866" t="s">
        <v>132</v>
      </c>
      <c r="B91" s="867"/>
      <c r="C91" s="867"/>
      <c r="D91" s="867"/>
      <c r="E91" s="867"/>
      <c r="F91" s="867"/>
      <c r="G91" s="868"/>
      <c r="H91" s="38">
        <v>0.71875</v>
      </c>
      <c r="I91" s="750" t="s">
        <v>50</v>
      </c>
      <c r="J91" s="750" t="s">
        <v>50</v>
      </c>
      <c r="K91" s="750" t="s">
        <v>71</v>
      </c>
      <c r="L91" s="750" t="s">
        <v>49</v>
      </c>
      <c r="M91" s="750" t="s">
        <v>49</v>
      </c>
      <c r="N91" s="750" t="s">
        <v>50</v>
      </c>
      <c r="O91" s="750" t="s">
        <v>49</v>
      </c>
      <c r="P91" s="750" t="s">
        <v>49</v>
      </c>
      <c r="Q91" s="750" t="s">
        <v>71</v>
      </c>
      <c r="R91" s="750" t="s">
        <v>58</v>
      </c>
      <c r="S91" s="750" t="s">
        <v>49</v>
      </c>
      <c r="T91" s="750" t="s">
        <v>49</v>
      </c>
      <c r="U91" s="750" t="s">
        <v>49</v>
      </c>
      <c r="V91" s="750" t="s">
        <v>49</v>
      </c>
      <c r="W91" s="750" t="s">
        <v>50</v>
      </c>
      <c r="X91" s="750" t="s">
        <v>50</v>
      </c>
      <c r="Y91" s="750" t="s">
        <v>50</v>
      </c>
      <c r="Z91" s="750" t="s">
        <v>50</v>
      </c>
      <c r="AA91" s="750" t="s">
        <v>49</v>
      </c>
      <c r="AB91" s="750" t="s">
        <v>49</v>
      </c>
      <c r="AC91" s="750" t="s">
        <v>49</v>
      </c>
      <c r="AD91" s="750" t="s">
        <v>49</v>
      </c>
      <c r="AE91" s="750" t="s">
        <v>49</v>
      </c>
      <c r="AF91" s="750" t="s">
        <v>49</v>
      </c>
      <c r="AG91" s="750" t="s">
        <v>49</v>
      </c>
      <c r="AH91" s="750" t="s">
        <v>49</v>
      </c>
      <c r="AI91" s="750" t="s">
        <v>49</v>
      </c>
      <c r="AJ91" s="750" t="s">
        <v>49</v>
      </c>
      <c r="AK91" s="750" t="s">
        <v>71</v>
      </c>
      <c r="AL91" s="750" t="s">
        <v>50</v>
      </c>
      <c r="AM91" s="750" t="s">
        <v>50</v>
      </c>
      <c r="AN91" s="750" t="s">
        <v>49</v>
      </c>
      <c r="AO91" s="750" t="s">
        <v>49</v>
      </c>
      <c r="AP91" s="750" t="s">
        <v>49</v>
      </c>
      <c r="AQ91" s="750" t="s">
        <v>49</v>
      </c>
      <c r="AR91" s="179" t="s">
        <v>49</v>
      </c>
      <c r="AS91" s="715"/>
    </row>
    <row r="92" spans="1:45" ht="16.899999999999999" customHeight="1">
      <c r="A92" s="866" t="s">
        <v>133</v>
      </c>
      <c r="B92" s="867"/>
      <c r="C92" s="867"/>
      <c r="D92" s="867"/>
      <c r="E92" s="867"/>
      <c r="F92" s="867"/>
      <c r="G92" s="868"/>
      <c r="H92" s="38">
        <v>0.96969696969696972</v>
      </c>
      <c r="I92" s="750" t="s">
        <v>49</v>
      </c>
      <c r="J92" s="750" t="s">
        <v>50</v>
      </c>
      <c r="K92" s="750" t="s">
        <v>71</v>
      </c>
      <c r="L92" s="750" t="s">
        <v>49</v>
      </c>
      <c r="M92" s="750" t="s">
        <v>49</v>
      </c>
      <c r="N92" s="750" t="s">
        <v>49</v>
      </c>
      <c r="O92" s="750" t="s">
        <v>49</v>
      </c>
      <c r="P92" s="750" t="s">
        <v>49</v>
      </c>
      <c r="Q92" s="750" t="s">
        <v>71</v>
      </c>
      <c r="R92" s="750" t="s">
        <v>49</v>
      </c>
      <c r="S92" s="750" t="s">
        <v>49</v>
      </c>
      <c r="T92" s="750" t="s">
        <v>49</v>
      </c>
      <c r="U92" s="750" t="s">
        <v>49</v>
      </c>
      <c r="V92" s="750" t="s">
        <v>49</v>
      </c>
      <c r="W92" s="750" t="s">
        <v>49</v>
      </c>
      <c r="X92" s="750" t="s">
        <v>49</v>
      </c>
      <c r="Y92" s="750" t="s">
        <v>49</v>
      </c>
      <c r="Z92" s="750" t="s">
        <v>49</v>
      </c>
      <c r="AA92" s="750" t="s">
        <v>49</v>
      </c>
      <c r="AB92" s="750" t="s">
        <v>49</v>
      </c>
      <c r="AC92" s="750" t="s">
        <v>49</v>
      </c>
      <c r="AD92" s="750" t="s">
        <v>49</v>
      </c>
      <c r="AE92" s="750" t="s">
        <v>49</v>
      </c>
      <c r="AF92" s="750" t="s">
        <v>49</v>
      </c>
      <c r="AG92" s="750" t="s">
        <v>49</v>
      </c>
      <c r="AH92" s="750" t="s">
        <v>49</v>
      </c>
      <c r="AI92" s="750" t="s">
        <v>49</v>
      </c>
      <c r="AJ92" s="750" t="s">
        <v>49</v>
      </c>
      <c r="AK92" s="750" t="s">
        <v>71</v>
      </c>
      <c r="AL92" s="750" t="s">
        <v>49</v>
      </c>
      <c r="AM92" s="750" t="s">
        <v>49</v>
      </c>
      <c r="AN92" s="750" t="s">
        <v>49</v>
      </c>
      <c r="AO92" s="750" t="s">
        <v>49</v>
      </c>
      <c r="AP92" s="750" t="s">
        <v>49</v>
      </c>
      <c r="AQ92" s="750" t="s">
        <v>49</v>
      </c>
      <c r="AR92" s="179" t="s">
        <v>49</v>
      </c>
      <c r="AS92" s="715"/>
    </row>
    <row r="93" spans="1:45" ht="16.899999999999999" customHeight="1">
      <c r="A93" s="866" t="s">
        <v>134</v>
      </c>
      <c r="B93" s="867"/>
      <c r="C93" s="867"/>
      <c r="D93" s="867"/>
      <c r="E93" s="867"/>
      <c r="F93" s="867"/>
      <c r="G93" s="868"/>
      <c r="H93" s="38">
        <v>0.61290322580645162</v>
      </c>
      <c r="I93" s="750" t="s">
        <v>50</v>
      </c>
      <c r="J93" s="750" t="s">
        <v>50</v>
      </c>
      <c r="K93" s="750" t="s">
        <v>71</v>
      </c>
      <c r="L93" s="750" t="s">
        <v>50</v>
      </c>
      <c r="M93" s="750" t="s">
        <v>49</v>
      </c>
      <c r="N93" s="750" t="s">
        <v>49</v>
      </c>
      <c r="O93" s="750" t="s">
        <v>50</v>
      </c>
      <c r="P93" s="750" t="s">
        <v>49</v>
      </c>
      <c r="Q93" s="750" t="s">
        <v>71</v>
      </c>
      <c r="R93" s="750" t="s">
        <v>58</v>
      </c>
      <c r="S93" s="750" t="s">
        <v>50</v>
      </c>
      <c r="T93" s="750" t="s">
        <v>49</v>
      </c>
      <c r="U93" s="750" t="s">
        <v>49</v>
      </c>
      <c r="V93" s="750" t="s">
        <v>49</v>
      </c>
      <c r="W93" s="750" t="s">
        <v>49</v>
      </c>
      <c r="X93" s="750" t="s">
        <v>50</v>
      </c>
      <c r="Y93" s="750" t="s">
        <v>50</v>
      </c>
      <c r="Z93" s="750" t="s">
        <v>50</v>
      </c>
      <c r="AA93" s="750" t="s">
        <v>50</v>
      </c>
      <c r="AB93" s="750" t="s">
        <v>49</v>
      </c>
      <c r="AC93" s="750" t="s">
        <v>49</v>
      </c>
      <c r="AD93" s="750" t="s">
        <v>49</v>
      </c>
      <c r="AE93" s="750" t="s">
        <v>49</v>
      </c>
      <c r="AF93" s="750" t="s">
        <v>49</v>
      </c>
      <c r="AG93" s="750" t="s">
        <v>58</v>
      </c>
      <c r="AH93" s="750" t="s">
        <v>49</v>
      </c>
      <c r="AI93" s="750" t="s">
        <v>49</v>
      </c>
      <c r="AJ93" s="750" t="s">
        <v>50</v>
      </c>
      <c r="AK93" s="750" t="s">
        <v>71</v>
      </c>
      <c r="AL93" s="750" t="s">
        <v>50</v>
      </c>
      <c r="AM93" s="750" t="s">
        <v>50</v>
      </c>
      <c r="AN93" s="750" t="s">
        <v>49</v>
      </c>
      <c r="AO93" s="750" t="s">
        <v>49</v>
      </c>
      <c r="AP93" s="750" t="s">
        <v>49</v>
      </c>
      <c r="AQ93" s="750" t="s">
        <v>49</v>
      </c>
      <c r="AR93" s="179" t="s">
        <v>49</v>
      </c>
      <c r="AS93" s="715"/>
    </row>
    <row r="94" spans="1:45" ht="16.899999999999999" customHeight="1">
      <c r="A94" s="866" t="s">
        <v>135</v>
      </c>
      <c r="B94" s="867"/>
      <c r="C94" s="867"/>
      <c r="D94" s="867"/>
      <c r="E94" s="867"/>
      <c r="F94" s="867"/>
      <c r="G94" s="868"/>
      <c r="H94" s="38">
        <v>0.74193548387096775</v>
      </c>
      <c r="I94" s="750" t="s">
        <v>50</v>
      </c>
      <c r="J94" s="750" t="s">
        <v>50</v>
      </c>
      <c r="K94" s="750" t="s">
        <v>71</v>
      </c>
      <c r="L94" s="750" t="s">
        <v>49</v>
      </c>
      <c r="M94" s="750" t="s">
        <v>49</v>
      </c>
      <c r="N94" s="750" t="s">
        <v>50</v>
      </c>
      <c r="O94" s="750" t="s">
        <v>49</v>
      </c>
      <c r="P94" s="750" t="s">
        <v>49</v>
      </c>
      <c r="Q94" s="750" t="s">
        <v>71</v>
      </c>
      <c r="R94" s="750" t="s">
        <v>49</v>
      </c>
      <c r="S94" s="750" t="s">
        <v>49</v>
      </c>
      <c r="T94" s="750" t="s">
        <v>49</v>
      </c>
      <c r="U94" s="750" t="s">
        <v>49</v>
      </c>
      <c r="V94" s="750" t="s">
        <v>49</v>
      </c>
      <c r="W94" s="750" t="s">
        <v>49</v>
      </c>
      <c r="X94" s="750" t="s">
        <v>49</v>
      </c>
      <c r="Y94" s="750" t="s">
        <v>50</v>
      </c>
      <c r="Z94" s="750" t="s">
        <v>50</v>
      </c>
      <c r="AA94" s="750" t="s">
        <v>49</v>
      </c>
      <c r="AB94" s="750" t="s">
        <v>49</v>
      </c>
      <c r="AC94" s="750" t="s">
        <v>49</v>
      </c>
      <c r="AD94" s="750" t="s">
        <v>49</v>
      </c>
      <c r="AE94" s="750" t="s">
        <v>71</v>
      </c>
      <c r="AF94" s="750" t="s">
        <v>49</v>
      </c>
      <c r="AG94" s="750" t="s">
        <v>49</v>
      </c>
      <c r="AH94" s="750" t="s">
        <v>50</v>
      </c>
      <c r="AI94" s="750" t="s">
        <v>49</v>
      </c>
      <c r="AJ94" s="750" t="s">
        <v>49</v>
      </c>
      <c r="AK94" s="750" t="s">
        <v>71</v>
      </c>
      <c r="AL94" s="750" t="s">
        <v>50</v>
      </c>
      <c r="AM94" s="750" t="s">
        <v>50</v>
      </c>
      <c r="AN94" s="750" t="s">
        <v>49</v>
      </c>
      <c r="AO94" s="750" t="s">
        <v>49</v>
      </c>
      <c r="AP94" s="750" t="s">
        <v>49</v>
      </c>
      <c r="AQ94" s="750" t="s">
        <v>71</v>
      </c>
      <c r="AR94" s="179" t="s">
        <v>49</v>
      </c>
      <c r="AS94" s="715"/>
    </row>
    <row r="95" spans="1:45" ht="16.899999999999999" customHeight="1">
      <c r="A95" s="866" t="s">
        <v>136</v>
      </c>
      <c r="B95" s="867"/>
      <c r="C95" s="867"/>
      <c r="D95" s="867"/>
      <c r="E95" s="867"/>
      <c r="F95" s="867"/>
      <c r="G95" s="868"/>
      <c r="H95" s="38">
        <v>0.15384615384615385</v>
      </c>
      <c r="I95" s="750" t="s">
        <v>50</v>
      </c>
      <c r="J95" s="750" t="s">
        <v>50</v>
      </c>
      <c r="K95" s="750" t="s">
        <v>71</v>
      </c>
      <c r="L95" s="750" t="s">
        <v>50</v>
      </c>
      <c r="M95" s="750" t="s">
        <v>50</v>
      </c>
      <c r="N95" s="750" t="s">
        <v>50</v>
      </c>
      <c r="O95" s="750" t="s">
        <v>50</v>
      </c>
      <c r="P95" s="750" t="s">
        <v>50</v>
      </c>
      <c r="Q95" s="750" t="s">
        <v>71</v>
      </c>
      <c r="R95" s="750" t="s">
        <v>58</v>
      </c>
      <c r="S95" s="750" t="s">
        <v>50</v>
      </c>
      <c r="T95" s="750" t="s">
        <v>49</v>
      </c>
      <c r="U95" s="750" t="s">
        <v>49</v>
      </c>
      <c r="V95" s="750" t="s">
        <v>50</v>
      </c>
      <c r="W95" s="750" t="s">
        <v>50</v>
      </c>
      <c r="X95" s="750" t="s">
        <v>50</v>
      </c>
      <c r="Y95" s="750" t="s">
        <v>50</v>
      </c>
      <c r="Z95" s="750" t="s">
        <v>50</v>
      </c>
      <c r="AA95" s="750" t="s">
        <v>71</v>
      </c>
      <c r="AB95" s="750" t="s">
        <v>49</v>
      </c>
      <c r="AC95" s="750" t="s">
        <v>50</v>
      </c>
      <c r="AD95" s="750" t="s">
        <v>50</v>
      </c>
      <c r="AE95" s="750" t="s">
        <v>71</v>
      </c>
      <c r="AF95" s="750" t="s">
        <v>50</v>
      </c>
      <c r="AG95" s="750" t="s">
        <v>50</v>
      </c>
      <c r="AH95" s="750" t="s">
        <v>50</v>
      </c>
      <c r="AI95" s="750" t="s">
        <v>71</v>
      </c>
      <c r="AJ95" s="750" t="s">
        <v>49</v>
      </c>
      <c r="AK95" s="750" t="s">
        <v>71</v>
      </c>
      <c r="AL95" s="750" t="s">
        <v>50</v>
      </c>
      <c r="AM95" s="750" t="s">
        <v>71</v>
      </c>
      <c r="AN95" s="750" t="s">
        <v>71</v>
      </c>
      <c r="AO95" s="750" t="s">
        <v>50</v>
      </c>
      <c r="AP95" s="750" t="s">
        <v>50</v>
      </c>
      <c r="AQ95" s="750" t="s">
        <v>50</v>
      </c>
      <c r="AR95" s="179" t="s">
        <v>58</v>
      </c>
      <c r="AS95" s="715"/>
    </row>
    <row r="96" spans="1:45" ht="16.899999999999999" customHeight="1">
      <c r="A96" s="866" t="s">
        <v>137</v>
      </c>
      <c r="B96" s="867"/>
      <c r="C96" s="867"/>
      <c r="D96" s="867"/>
      <c r="E96" s="867"/>
      <c r="F96" s="867"/>
      <c r="G96" s="868"/>
      <c r="H96" s="38">
        <v>0.11538461538461539</v>
      </c>
      <c r="I96" s="750" t="s">
        <v>50</v>
      </c>
      <c r="J96" s="750" t="s">
        <v>50</v>
      </c>
      <c r="K96" s="750" t="s">
        <v>71</v>
      </c>
      <c r="L96" s="750" t="s">
        <v>50</v>
      </c>
      <c r="M96" s="750" t="s">
        <v>50</v>
      </c>
      <c r="N96" s="750" t="s">
        <v>50</v>
      </c>
      <c r="O96" s="750" t="s">
        <v>50</v>
      </c>
      <c r="P96" s="750" t="s">
        <v>50</v>
      </c>
      <c r="Q96" s="750" t="s">
        <v>71</v>
      </c>
      <c r="R96" s="750" t="s">
        <v>58</v>
      </c>
      <c r="S96" s="750" t="s">
        <v>50</v>
      </c>
      <c r="T96" s="750" t="s">
        <v>50</v>
      </c>
      <c r="U96" s="750" t="s">
        <v>49</v>
      </c>
      <c r="V96" s="750" t="s">
        <v>50</v>
      </c>
      <c r="W96" s="750" t="s">
        <v>50</v>
      </c>
      <c r="X96" s="750" t="s">
        <v>50</v>
      </c>
      <c r="Y96" s="750" t="s">
        <v>50</v>
      </c>
      <c r="Z96" s="750" t="s">
        <v>50</v>
      </c>
      <c r="AA96" s="750" t="s">
        <v>71</v>
      </c>
      <c r="AB96" s="750" t="s">
        <v>49</v>
      </c>
      <c r="AC96" s="750" t="s">
        <v>50</v>
      </c>
      <c r="AD96" s="750" t="s">
        <v>50</v>
      </c>
      <c r="AE96" s="750" t="s">
        <v>71</v>
      </c>
      <c r="AF96" s="750" t="s">
        <v>50</v>
      </c>
      <c r="AG96" s="750" t="s">
        <v>50</v>
      </c>
      <c r="AH96" s="750" t="s">
        <v>50</v>
      </c>
      <c r="AI96" s="750" t="s">
        <v>71</v>
      </c>
      <c r="AJ96" s="750" t="s">
        <v>49</v>
      </c>
      <c r="AK96" s="750" t="s">
        <v>71</v>
      </c>
      <c r="AL96" s="750" t="s">
        <v>50</v>
      </c>
      <c r="AM96" s="750" t="s">
        <v>71</v>
      </c>
      <c r="AN96" s="750" t="s">
        <v>71</v>
      </c>
      <c r="AO96" s="750" t="s">
        <v>50</v>
      </c>
      <c r="AP96" s="750" t="s">
        <v>50</v>
      </c>
      <c r="AQ96" s="750" t="s">
        <v>50</v>
      </c>
      <c r="AR96" s="179" t="s">
        <v>58</v>
      </c>
      <c r="AS96" s="715"/>
    </row>
    <row r="97" spans="1:47" ht="16.899999999999999" customHeight="1">
      <c r="A97" s="866" t="s">
        <v>142</v>
      </c>
      <c r="B97" s="867"/>
      <c r="C97" s="867"/>
      <c r="D97" s="867"/>
      <c r="E97" s="867"/>
      <c r="F97" s="867"/>
      <c r="G97" s="868"/>
      <c r="H97" s="38">
        <v>4.5454545454545456E-2</v>
      </c>
      <c r="I97" s="750" t="s">
        <v>50</v>
      </c>
      <c r="J97" s="750" t="s">
        <v>50</v>
      </c>
      <c r="K97" s="750" t="s">
        <v>71</v>
      </c>
      <c r="L97" s="750" t="s">
        <v>58</v>
      </c>
      <c r="M97" s="750" t="s">
        <v>50</v>
      </c>
      <c r="N97" s="750" t="s">
        <v>50</v>
      </c>
      <c r="O97" s="750" t="s">
        <v>50</v>
      </c>
      <c r="P97" s="750" t="s">
        <v>50</v>
      </c>
      <c r="Q97" s="750" t="s">
        <v>71</v>
      </c>
      <c r="R97" s="750" t="s">
        <v>58</v>
      </c>
      <c r="S97" s="750" t="s">
        <v>50</v>
      </c>
      <c r="T97" s="750" t="s">
        <v>50</v>
      </c>
      <c r="U97" s="750" t="s">
        <v>49</v>
      </c>
      <c r="V97" s="750" t="s">
        <v>71</v>
      </c>
      <c r="W97" s="750" t="s">
        <v>71</v>
      </c>
      <c r="X97" s="750" t="s">
        <v>50</v>
      </c>
      <c r="Y97" s="750" t="s">
        <v>58</v>
      </c>
      <c r="Z97" s="750" t="s">
        <v>50</v>
      </c>
      <c r="AA97" s="750" t="s">
        <v>50</v>
      </c>
      <c r="AB97" s="750" t="s">
        <v>50</v>
      </c>
      <c r="AC97" s="750" t="s">
        <v>50</v>
      </c>
      <c r="AD97" s="750" t="s">
        <v>71</v>
      </c>
      <c r="AE97" s="750" t="s">
        <v>58</v>
      </c>
      <c r="AF97" s="750" t="s">
        <v>50</v>
      </c>
      <c r="AG97" s="750" t="s">
        <v>50</v>
      </c>
      <c r="AH97" s="750" t="s">
        <v>71</v>
      </c>
      <c r="AI97" s="750" t="s">
        <v>71</v>
      </c>
      <c r="AJ97" s="750" t="s">
        <v>50</v>
      </c>
      <c r="AK97" s="750" t="s">
        <v>71</v>
      </c>
      <c r="AL97" s="750" t="s">
        <v>50</v>
      </c>
      <c r="AM97" s="750" t="s">
        <v>50</v>
      </c>
      <c r="AN97" s="750" t="s">
        <v>50</v>
      </c>
      <c r="AO97" s="750" t="s">
        <v>50</v>
      </c>
      <c r="AP97" s="750" t="s">
        <v>50</v>
      </c>
      <c r="AQ97" s="750" t="s">
        <v>71</v>
      </c>
      <c r="AR97" s="179" t="s">
        <v>58</v>
      </c>
      <c r="AS97" s="715"/>
    </row>
    <row r="98" spans="1:47" ht="16.899999999999999" customHeight="1">
      <c r="A98" s="866" t="s">
        <v>143</v>
      </c>
      <c r="B98" s="867"/>
      <c r="C98" s="867"/>
      <c r="D98" s="867"/>
      <c r="E98" s="867"/>
      <c r="F98" s="867"/>
      <c r="G98" s="868"/>
      <c r="H98" s="38">
        <v>0.13043478260869565</v>
      </c>
      <c r="I98" s="750" t="s">
        <v>50</v>
      </c>
      <c r="J98" s="750" t="s">
        <v>50</v>
      </c>
      <c r="K98" s="750" t="s">
        <v>71</v>
      </c>
      <c r="L98" s="750" t="s">
        <v>58</v>
      </c>
      <c r="M98" s="750" t="s">
        <v>49</v>
      </c>
      <c r="N98" s="750" t="s">
        <v>50</v>
      </c>
      <c r="O98" s="750" t="s">
        <v>50</v>
      </c>
      <c r="P98" s="750" t="s">
        <v>50</v>
      </c>
      <c r="Q98" s="750" t="s">
        <v>71</v>
      </c>
      <c r="R98" s="750" t="s">
        <v>58</v>
      </c>
      <c r="S98" s="750" t="s">
        <v>50</v>
      </c>
      <c r="T98" s="750" t="s">
        <v>50</v>
      </c>
      <c r="U98" s="750" t="s">
        <v>49</v>
      </c>
      <c r="V98" s="750" t="s">
        <v>71</v>
      </c>
      <c r="W98" s="750" t="s">
        <v>71</v>
      </c>
      <c r="X98" s="750" t="s">
        <v>50</v>
      </c>
      <c r="Y98" s="750" t="s">
        <v>50</v>
      </c>
      <c r="Z98" s="750" t="s">
        <v>50</v>
      </c>
      <c r="AA98" s="750" t="s">
        <v>50</v>
      </c>
      <c r="AB98" s="750" t="s">
        <v>50</v>
      </c>
      <c r="AC98" s="750" t="s">
        <v>50</v>
      </c>
      <c r="AD98" s="750" t="s">
        <v>71</v>
      </c>
      <c r="AE98" s="750" t="s">
        <v>58</v>
      </c>
      <c r="AF98" s="750" t="s">
        <v>50</v>
      </c>
      <c r="AG98" s="750" t="s">
        <v>50</v>
      </c>
      <c r="AH98" s="750" t="s">
        <v>71</v>
      </c>
      <c r="AI98" s="750" t="s">
        <v>71</v>
      </c>
      <c r="AJ98" s="750" t="s">
        <v>50</v>
      </c>
      <c r="AK98" s="750" t="s">
        <v>71</v>
      </c>
      <c r="AL98" s="750" t="s">
        <v>50</v>
      </c>
      <c r="AM98" s="750" t="s">
        <v>50</v>
      </c>
      <c r="AN98" s="750" t="s">
        <v>50</v>
      </c>
      <c r="AO98" s="750" t="s">
        <v>50</v>
      </c>
      <c r="AP98" s="750" t="s">
        <v>49</v>
      </c>
      <c r="AQ98" s="750" t="s">
        <v>71</v>
      </c>
      <c r="AR98" s="179" t="s">
        <v>58</v>
      </c>
      <c r="AS98" s="715"/>
    </row>
    <row r="99" spans="1:47" ht="16.899999999999999" customHeight="1" thickBot="1">
      <c r="A99" s="866" t="s">
        <v>144</v>
      </c>
      <c r="B99" s="867"/>
      <c r="C99" s="867"/>
      <c r="D99" s="867"/>
      <c r="E99" s="867"/>
      <c r="F99" s="867"/>
      <c r="G99" s="868"/>
      <c r="H99" s="226">
        <v>0.34615384615384615</v>
      </c>
      <c r="I99" s="227" t="s">
        <v>50</v>
      </c>
      <c r="J99" s="227" t="s">
        <v>50</v>
      </c>
      <c r="K99" s="227" t="s">
        <v>71</v>
      </c>
      <c r="L99" s="227" t="s">
        <v>50</v>
      </c>
      <c r="M99" s="227" t="s">
        <v>49</v>
      </c>
      <c r="N99" s="227" t="s">
        <v>50</v>
      </c>
      <c r="O99" s="227" t="s">
        <v>50</v>
      </c>
      <c r="P99" s="227" t="s">
        <v>50</v>
      </c>
      <c r="Q99" s="227" t="s">
        <v>71</v>
      </c>
      <c r="R99" s="227" t="s">
        <v>58</v>
      </c>
      <c r="S99" s="227" t="s">
        <v>50</v>
      </c>
      <c r="T99" s="227" t="s">
        <v>49</v>
      </c>
      <c r="U99" s="227" t="s">
        <v>49</v>
      </c>
      <c r="V99" s="227" t="s">
        <v>71</v>
      </c>
      <c r="W99" s="227" t="s">
        <v>50</v>
      </c>
      <c r="X99" s="227" t="s">
        <v>50</v>
      </c>
      <c r="Y99" s="227" t="s">
        <v>50</v>
      </c>
      <c r="Z99" s="227" t="s">
        <v>50</v>
      </c>
      <c r="AA99" s="227" t="s">
        <v>50</v>
      </c>
      <c r="AB99" s="227" t="s">
        <v>49</v>
      </c>
      <c r="AC99" s="227" t="s">
        <v>49</v>
      </c>
      <c r="AD99" s="227" t="s">
        <v>71</v>
      </c>
      <c r="AE99" s="227" t="s">
        <v>49</v>
      </c>
      <c r="AF99" s="227" t="s">
        <v>50</v>
      </c>
      <c r="AG99" s="227" t="s">
        <v>50</v>
      </c>
      <c r="AH99" s="227" t="s">
        <v>71</v>
      </c>
      <c r="AI99" s="227" t="s">
        <v>49</v>
      </c>
      <c r="AJ99" s="227" t="s">
        <v>50</v>
      </c>
      <c r="AK99" s="227" t="s">
        <v>71</v>
      </c>
      <c r="AL99" s="227" t="s">
        <v>50</v>
      </c>
      <c r="AM99" s="227" t="s">
        <v>50</v>
      </c>
      <c r="AN99" s="227" t="s">
        <v>58</v>
      </c>
      <c r="AO99" s="227" t="s">
        <v>49</v>
      </c>
      <c r="AP99" s="227" t="s">
        <v>49</v>
      </c>
      <c r="AQ99" s="227" t="s">
        <v>71</v>
      </c>
      <c r="AR99" s="228" t="s">
        <v>58</v>
      </c>
      <c r="AS99" s="715"/>
    </row>
    <row r="100" spans="1:47" ht="26.45" customHeight="1" thickBot="1">
      <c r="A100" s="842" t="s">
        <v>147</v>
      </c>
      <c r="B100" s="843"/>
      <c r="C100" s="843"/>
      <c r="D100" s="843"/>
      <c r="E100" s="843"/>
      <c r="F100" s="843"/>
      <c r="G100" s="844"/>
      <c r="H100" s="229"/>
      <c r="I100" s="730"/>
      <c r="J100" s="730"/>
      <c r="K100" s="730"/>
      <c r="L100" s="730"/>
      <c r="M100" s="730"/>
      <c r="N100" s="730"/>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1"/>
      <c r="AS100" s="715"/>
    </row>
    <row r="101" spans="1:47" ht="23.45" customHeight="1">
      <c r="A101" s="45" t="s">
        <v>148</v>
      </c>
      <c r="B101" s="828" t="s">
        <v>149</v>
      </c>
      <c r="C101" s="828"/>
      <c r="D101" s="828"/>
      <c r="E101" s="828"/>
      <c r="F101" s="828"/>
      <c r="G101" s="829"/>
      <c r="H101" s="90">
        <v>1</v>
      </c>
      <c r="I101" s="712" t="s">
        <v>49</v>
      </c>
      <c r="J101" s="712" t="s">
        <v>49</v>
      </c>
      <c r="K101" s="712" t="s">
        <v>49</v>
      </c>
      <c r="L101" s="712" t="s">
        <v>49</v>
      </c>
      <c r="M101" s="712" t="s">
        <v>49</v>
      </c>
      <c r="N101" s="712" t="s">
        <v>49</v>
      </c>
      <c r="O101" s="712" t="s">
        <v>49</v>
      </c>
      <c r="P101" s="712" t="s">
        <v>49</v>
      </c>
      <c r="Q101" s="712" t="s">
        <v>49</v>
      </c>
      <c r="R101" s="712" t="s">
        <v>49</v>
      </c>
      <c r="S101" s="712" t="s">
        <v>49</v>
      </c>
      <c r="T101" s="712" t="s">
        <v>49</v>
      </c>
      <c r="U101" s="712" t="s">
        <v>49</v>
      </c>
      <c r="V101" s="712" t="s">
        <v>49</v>
      </c>
      <c r="W101" s="712" t="s">
        <v>49</v>
      </c>
      <c r="X101" s="712" t="s">
        <v>49</v>
      </c>
      <c r="Y101" s="712" t="s">
        <v>49</v>
      </c>
      <c r="Z101" s="712" t="s">
        <v>49</v>
      </c>
      <c r="AA101" s="712" t="s">
        <v>49</v>
      </c>
      <c r="AB101" s="712" t="s">
        <v>49</v>
      </c>
      <c r="AC101" s="712" t="s">
        <v>49</v>
      </c>
      <c r="AD101" s="712" t="s">
        <v>49</v>
      </c>
      <c r="AE101" s="712" t="s">
        <v>49</v>
      </c>
      <c r="AF101" s="712" t="s">
        <v>49</v>
      </c>
      <c r="AG101" s="712" t="s">
        <v>49</v>
      </c>
      <c r="AH101" s="712" t="s">
        <v>49</v>
      </c>
      <c r="AI101" s="712" t="s">
        <v>49</v>
      </c>
      <c r="AJ101" s="712" t="s">
        <v>49</v>
      </c>
      <c r="AK101" s="712" t="s">
        <v>49</v>
      </c>
      <c r="AL101" s="712" t="s">
        <v>49</v>
      </c>
      <c r="AM101" s="712" t="s">
        <v>49</v>
      </c>
      <c r="AN101" s="712" t="s">
        <v>49</v>
      </c>
      <c r="AO101" s="712" t="s">
        <v>49</v>
      </c>
      <c r="AP101" s="712" t="s">
        <v>49</v>
      </c>
      <c r="AQ101" s="712" t="s">
        <v>49</v>
      </c>
      <c r="AR101" s="223" t="s">
        <v>49</v>
      </c>
      <c r="AS101" s="806"/>
    </row>
    <row r="102" spans="1:47" ht="44.45" customHeight="1">
      <c r="A102" s="55" t="s">
        <v>150</v>
      </c>
      <c r="B102" s="879" t="s">
        <v>151</v>
      </c>
      <c r="C102" s="879"/>
      <c r="D102" s="879"/>
      <c r="E102" s="879"/>
      <c r="F102" s="879"/>
      <c r="G102" s="885"/>
      <c r="H102" s="16">
        <v>0.39</v>
      </c>
      <c r="I102" s="805" t="s">
        <v>49</v>
      </c>
      <c r="J102" s="805" t="s">
        <v>50</v>
      </c>
      <c r="K102" s="805" t="s">
        <v>49</v>
      </c>
      <c r="L102" s="805" t="s">
        <v>49</v>
      </c>
      <c r="M102" s="805" t="s">
        <v>49</v>
      </c>
      <c r="N102" s="805" t="s">
        <v>50</v>
      </c>
      <c r="O102" s="805" t="s">
        <v>50</v>
      </c>
      <c r="P102" s="805" t="s">
        <v>50</v>
      </c>
      <c r="Q102" s="805" t="s">
        <v>50</v>
      </c>
      <c r="R102" s="805" t="s">
        <v>50</v>
      </c>
      <c r="S102" s="805" t="s">
        <v>49</v>
      </c>
      <c r="T102" s="805" t="s">
        <v>49</v>
      </c>
      <c r="U102" s="805" t="s">
        <v>50</v>
      </c>
      <c r="V102" s="805" t="s">
        <v>50</v>
      </c>
      <c r="W102" s="805" t="s">
        <v>49</v>
      </c>
      <c r="X102" s="805" t="s">
        <v>50</v>
      </c>
      <c r="Y102" s="805" t="s">
        <v>50</v>
      </c>
      <c r="Z102" s="805" t="s">
        <v>49</v>
      </c>
      <c r="AA102" s="805" t="s">
        <v>50</v>
      </c>
      <c r="AB102" s="805" t="s">
        <v>50</v>
      </c>
      <c r="AC102" s="805" t="s">
        <v>49</v>
      </c>
      <c r="AD102" s="805" t="s">
        <v>50</v>
      </c>
      <c r="AE102" s="805" t="s">
        <v>50</v>
      </c>
      <c r="AF102" s="805" t="s">
        <v>50</v>
      </c>
      <c r="AG102" s="805" t="s">
        <v>50</v>
      </c>
      <c r="AH102" s="805" t="s">
        <v>50</v>
      </c>
      <c r="AI102" s="805" t="s">
        <v>50</v>
      </c>
      <c r="AJ102" s="805" t="s">
        <v>49</v>
      </c>
      <c r="AK102" s="805" t="s">
        <v>49</v>
      </c>
      <c r="AL102" s="805" t="s">
        <v>50</v>
      </c>
      <c r="AM102" s="805" t="s">
        <v>50</v>
      </c>
      <c r="AN102" s="805" t="s">
        <v>49</v>
      </c>
      <c r="AO102" s="805" t="s">
        <v>50</v>
      </c>
      <c r="AP102" s="805" t="s">
        <v>49</v>
      </c>
      <c r="AQ102" s="805" t="s">
        <v>49</v>
      </c>
      <c r="AR102" s="132" t="s">
        <v>50</v>
      </c>
      <c r="AS102" s="806"/>
    </row>
    <row r="103" spans="1:47" ht="43.15" customHeight="1">
      <c r="A103" s="54" t="s">
        <v>152</v>
      </c>
      <c r="B103" s="879" t="s">
        <v>153</v>
      </c>
      <c r="C103" s="879"/>
      <c r="D103" s="879"/>
      <c r="E103" s="879"/>
      <c r="F103" s="879"/>
      <c r="G103" s="885"/>
      <c r="H103" s="16">
        <v>0.15</v>
      </c>
      <c r="I103" s="805" t="s">
        <v>50</v>
      </c>
      <c r="J103" s="805" t="s">
        <v>50</v>
      </c>
      <c r="K103" s="805" t="s">
        <v>50</v>
      </c>
      <c r="L103" s="805" t="s">
        <v>49</v>
      </c>
      <c r="M103" s="805" t="s">
        <v>49</v>
      </c>
      <c r="N103" s="805" t="s">
        <v>50</v>
      </c>
      <c r="O103" s="805" t="s">
        <v>50</v>
      </c>
      <c r="P103" s="805" t="s">
        <v>50</v>
      </c>
      <c r="Q103" s="805" t="s">
        <v>50</v>
      </c>
      <c r="R103" s="805" t="s">
        <v>50</v>
      </c>
      <c r="S103" s="805" t="s">
        <v>50</v>
      </c>
      <c r="T103" s="805" t="s">
        <v>50</v>
      </c>
      <c r="U103" s="805" t="s">
        <v>50</v>
      </c>
      <c r="V103" s="805" t="s">
        <v>50</v>
      </c>
      <c r="W103" s="805" t="s">
        <v>49</v>
      </c>
      <c r="X103" s="805" t="s">
        <v>58</v>
      </c>
      <c r="Y103" s="805" t="s">
        <v>50</v>
      </c>
      <c r="Z103" s="805" t="s">
        <v>58</v>
      </c>
      <c r="AA103" s="805" t="s">
        <v>50</v>
      </c>
      <c r="AB103" s="805" t="s">
        <v>50</v>
      </c>
      <c r="AC103" s="805" t="s">
        <v>49</v>
      </c>
      <c r="AD103" s="805" t="s">
        <v>50</v>
      </c>
      <c r="AE103" s="805" t="s">
        <v>50</v>
      </c>
      <c r="AF103" s="805" t="s">
        <v>50</v>
      </c>
      <c r="AG103" s="805" t="s">
        <v>50</v>
      </c>
      <c r="AH103" s="805" t="s">
        <v>50</v>
      </c>
      <c r="AI103" s="805" t="s">
        <v>50</v>
      </c>
      <c r="AJ103" s="805" t="s">
        <v>50</v>
      </c>
      <c r="AK103" s="805" t="s">
        <v>49</v>
      </c>
      <c r="AL103" s="805" t="s">
        <v>50</v>
      </c>
      <c r="AM103" s="805" t="s">
        <v>50</v>
      </c>
      <c r="AN103" s="805" t="s">
        <v>50</v>
      </c>
      <c r="AO103" s="805" t="s">
        <v>50</v>
      </c>
      <c r="AP103" s="805" t="s">
        <v>50</v>
      </c>
      <c r="AQ103" s="805" t="s">
        <v>50</v>
      </c>
      <c r="AR103" s="132" t="s">
        <v>50</v>
      </c>
      <c r="AS103" s="806"/>
    </row>
    <row r="104" spans="1:47" ht="175.15" customHeight="1">
      <c r="A104" s="54"/>
      <c r="B104" s="877" t="s">
        <v>154</v>
      </c>
      <c r="C104" s="877"/>
      <c r="D104" s="877"/>
      <c r="E104" s="877"/>
      <c r="F104" s="877"/>
      <c r="G104" s="878"/>
      <c r="H104" s="213"/>
      <c r="I104" s="199" t="s">
        <v>71</v>
      </c>
      <c r="J104" s="199" t="s">
        <v>71</v>
      </c>
      <c r="K104" s="199" t="s">
        <v>71</v>
      </c>
      <c r="L104" s="216" t="s">
        <v>155</v>
      </c>
      <c r="M104" s="216" t="s">
        <v>156</v>
      </c>
      <c r="N104" s="199" t="s">
        <v>71</v>
      </c>
      <c r="O104" s="199" t="s">
        <v>71</v>
      </c>
      <c r="P104" s="199" t="s">
        <v>71</v>
      </c>
      <c r="Q104" s="199" t="s">
        <v>71</v>
      </c>
      <c r="R104" s="199" t="s">
        <v>71</v>
      </c>
      <c r="S104" s="199" t="s">
        <v>71</v>
      </c>
      <c r="T104" s="199" t="s">
        <v>71</v>
      </c>
      <c r="U104" s="199" t="s">
        <v>71</v>
      </c>
      <c r="V104" s="199" t="s">
        <v>71</v>
      </c>
      <c r="W104" s="216" t="s">
        <v>157</v>
      </c>
      <c r="X104" s="199" t="s">
        <v>58</v>
      </c>
      <c r="Y104" s="199" t="s">
        <v>71</v>
      </c>
      <c r="Z104" s="199" t="s">
        <v>58</v>
      </c>
      <c r="AA104" s="199" t="s">
        <v>71</v>
      </c>
      <c r="AB104" s="199" t="s">
        <v>71</v>
      </c>
      <c r="AC104" s="216" t="s">
        <v>158</v>
      </c>
      <c r="AD104" s="199" t="s">
        <v>71</v>
      </c>
      <c r="AE104" s="199" t="s">
        <v>71</v>
      </c>
      <c r="AF104" s="199" t="s">
        <v>71</v>
      </c>
      <c r="AG104" s="199" t="s">
        <v>71</v>
      </c>
      <c r="AH104" s="199" t="s">
        <v>71</v>
      </c>
      <c r="AI104" s="199" t="s">
        <v>71</v>
      </c>
      <c r="AJ104" s="215" t="s">
        <v>159</v>
      </c>
      <c r="AK104" s="199" t="s">
        <v>160</v>
      </c>
      <c r="AL104" s="199" t="s">
        <v>71</v>
      </c>
      <c r="AM104" s="199" t="s">
        <v>71</v>
      </c>
      <c r="AN104" s="216" t="s">
        <v>161</v>
      </c>
      <c r="AO104" s="199" t="s">
        <v>71</v>
      </c>
      <c r="AP104" s="199" t="s">
        <v>71</v>
      </c>
      <c r="AQ104" s="199" t="s">
        <v>71</v>
      </c>
      <c r="AR104" s="214" t="s">
        <v>71</v>
      </c>
      <c r="AS104" s="806"/>
    </row>
    <row r="105" spans="1:47" ht="69" customHeight="1">
      <c r="A105" s="46" t="s">
        <v>162</v>
      </c>
      <c r="B105" s="913" t="s">
        <v>163</v>
      </c>
      <c r="C105" s="913"/>
      <c r="D105" s="913"/>
      <c r="E105" s="913"/>
      <c r="F105" s="913"/>
      <c r="G105" s="914"/>
      <c r="H105" s="16">
        <v>0.9375</v>
      </c>
      <c r="I105" s="711" t="s">
        <v>49</v>
      </c>
      <c r="J105" s="711" t="s">
        <v>49</v>
      </c>
      <c r="K105" s="711" t="s">
        <v>50</v>
      </c>
      <c r="L105" s="711" t="s">
        <v>49</v>
      </c>
      <c r="M105" s="711" t="s">
        <v>49</v>
      </c>
      <c r="N105" s="711" t="s">
        <v>49</v>
      </c>
      <c r="O105" s="711" t="s">
        <v>58</v>
      </c>
      <c r="P105" s="711" t="s">
        <v>49</v>
      </c>
      <c r="Q105" s="711" t="s">
        <v>49</v>
      </c>
      <c r="R105" s="711" t="s">
        <v>49</v>
      </c>
      <c r="S105" s="711" t="s">
        <v>49</v>
      </c>
      <c r="T105" s="711" t="s">
        <v>49</v>
      </c>
      <c r="U105" s="711" t="s">
        <v>49</v>
      </c>
      <c r="V105" s="711" t="s">
        <v>49</v>
      </c>
      <c r="W105" s="711" t="s">
        <v>49</v>
      </c>
      <c r="X105" s="711" t="s">
        <v>58</v>
      </c>
      <c r="Y105" s="711" t="s">
        <v>49</v>
      </c>
      <c r="Z105" s="711" t="s">
        <v>49</v>
      </c>
      <c r="AA105" s="711" t="s">
        <v>49</v>
      </c>
      <c r="AB105" s="711" t="s">
        <v>49</v>
      </c>
      <c r="AC105" s="711" t="s">
        <v>50</v>
      </c>
      <c r="AD105" s="711" t="s">
        <v>49</v>
      </c>
      <c r="AE105" s="711" t="s">
        <v>49</v>
      </c>
      <c r="AF105" s="711" t="s">
        <v>58</v>
      </c>
      <c r="AG105" s="711" t="s">
        <v>49</v>
      </c>
      <c r="AH105" s="711" t="s">
        <v>49</v>
      </c>
      <c r="AI105" s="711" t="s">
        <v>49</v>
      </c>
      <c r="AJ105" s="711" t="s">
        <v>49</v>
      </c>
      <c r="AK105" s="711" t="s">
        <v>49</v>
      </c>
      <c r="AL105" s="711" t="s">
        <v>58</v>
      </c>
      <c r="AM105" s="711" t="s">
        <v>49</v>
      </c>
      <c r="AN105" s="711" t="s">
        <v>49</v>
      </c>
      <c r="AO105" s="711" t="s">
        <v>49</v>
      </c>
      <c r="AP105" s="711" t="s">
        <v>49</v>
      </c>
      <c r="AQ105" s="711" t="s">
        <v>49</v>
      </c>
      <c r="AR105" s="132" t="s">
        <v>49</v>
      </c>
      <c r="AS105" s="806"/>
      <c r="AU105" s="13"/>
    </row>
    <row r="106" spans="1:47" ht="230.45" customHeight="1">
      <c r="A106" s="46"/>
      <c r="B106" s="877" t="s">
        <v>164</v>
      </c>
      <c r="C106" s="877"/>
      <c r="D106" s="877"/>
      <c r="E106" s="877"/>
      <c r="F106" s="877"/>
      <c r="G106" s="878"/>
      <c r="H106" s="212"/>
      <c r="I106" s="215" t="s">
        <v>165</v>
      </c>
      <c r="J106" s="215" t="s">
        <v>166</v>
      </c>
      <c r="K106" s="215" t="s">
        <v>71</v>
      </c>
      <c r="L106" s="215" t="s">
        <v>167</v>
      </c>
      <c r="M106" s="215" t="s">
        <v>168</v>
      </c>
      <c r="N106" s="215" t="s">
        <v>169</v>
      </c>
      <c r="O106" s="215" t="s">
        <v>58</v>
      </c>
      <c r="P106" s="215" t="s">
        <v>170</v>
      </c>
      <c r="Q106" s="215" t="s">
        <v>171</v>
      </c>
      <c r="R106" s="215" t="s">
        <v>172</v>
      </c>
      <c r="S106" s="215" t="s">
        <v>173</v>
      </c>
      <c r="T106" s="215" t="s">
        <v>174</v>
      </c>
      <c r="U106" s="215" t="s">
        <v>175</v>
      </c>
      <c r="V106" s="215" t="s">
        <v>176</v>
      </c>
      <c r="W106" s="215" t="s">
        <v>177</v>
      </c>
      <c r="X106" s="215" t="s">
        <v>58</v>
      </c>
      <c r="Y106" s="215" t="s">
        <v>178</v>
      </c>
      <c r="Z106" s="215" t="s">
        <v>179</v>
      </c>
      <c r="AA106" s="215" t="s">
        <v>180</v>
      </c>
      <c r="AB106" s="215" t="s">
        <v>181</v>
      </c>
      <c r="AC106" s="215" t="s">
        <v>71</v>
      </c>
      <c r="AD106" s="215" t="s">
        <v>182</v>
      </c>
      <c r="AE106" s="215" t="s">
        <v>183</v>
      </c>
      <c r="AF106" s="215" t="s">
        <v>58</v>
      </c>
      <c r="AG106" s="215" t="s">
        <v>184</v>
      </c>
      <c r="AH106" s="215" t="s">
        <v>185</v>
      </c>
      <c r="AI106" s="215" t="s">
        <v>186</v>
      </c>
      <c r="AJ106" s="215" t="s">
        <v>187</v>
      </c>
      <c r="AK106" s="215" t="s">
        <v>188</v>
      </c>
      <c r="AL106" s="215" t="s">
        <v>71</v>
      </c>
      <c r="AM106" s="215" t="s">
        <v>189</v>
      </c>
      <c r="AN106" s="215" t="s">
        <v>190</v>
      </c>
      <c r="AO106" s="215" t="s">
        <v>191</v>
      </c>
      <c r="AP106" s="215" t="s">
        <v>192</v>
      </c>
      <c r="AQ106" s="215" t="s">
        <v>193</v>
      </c>
      <c r="AR106" s="653" t="s">
        <v>194</v>
      </c>
      <c r="AS106" s="806"/>
      <c r="AU106" s="13"/>
    </row>
    <row r="107" spans="1:47" ht="24" customHeight="1">
      <c r="A107" s="46" t="s">
        <v>195</v>
      </c>
      <c r="B107" s="913" t="s">
        <v>196</v>
      </c>
      <c r="C107" s="913"/>
      <c r="D107" s="913"/>
      <c r="E107" s="913"/>
      <c r="F107" s="913"/>
      <c r="G107" s="914"/>
      <c r="H107" s="57"/>
      <c r="I107" s="748"/>
      <c r="J107" s="748"/>
      <c r="K107" s="748"/>
      <c r="L107" s="748"/>
      <c r="M107" s="748"/>
      <c r="N107" s="748"/>
      <c r="O107" s="748"/>
      <c r="P107" s="748"/>
      <c r="Q107" s="748"/>
      <c r="R107" s="748"/>
      <c r="S107" s="748"/>
      <c r="T107" s="748"/>
      <c r="U107" s="748"/>
      <c r="V107" s="748"/>
      <c r="W107" s="748"/>
      <c r="X107" s="748"/>
      <c r="Y107" s="748"/>
      <c r="Z107" s="748"/>
      <c r="AA107" s="748"/>
      <c r="AB107" s="748"/>
      <c r="AC107" s="748"/>
      <c r="AD107" s="748"/>
      <c r="AE107" s="748"/>
      <c r="AF107" s="748"/>
      <c r="AG107" s="748"/>
      <c r="AH107" s="748"/>
      <c r="AI107" s="748"/>
      <c r="AJ107" s="748"/>
      <c r="AK107" s="748"/>
      <c r="AL107" s="748"/>
      <c r="AM107" s="748"/>
      <c r="AN107" s="748"/>
      <c r="AO107" s="748"/>
      <c r="AP107" s="748"/>
      <c r="AQ107" s="748"/>
      <c r="AR107" s="740"/>
      <c r="AS107" s="806"/>
    </row>
    <row r="108" spans="1:47" ht="19.149999999999999" customHeight="1">
      <c r="A108" s="10" t="s">
        <v>197</v>
      </c>
      <c r="B108" s="883" t="s">
        <v>198</v>
      </c>
      <c r="C108" s="883"/>
      <c r="D108" s="883"/>
      <c r="E108" s="883"/>
      <c r="F108" s="883"/>
      <c r="G108" s="884"/>
      <c r="H108" s="807">
        <v>0.08</v>
      </c>
      <c r="I108" s="58" t="s">
        <v>50</v>
      </c>
      <c r="J108" s="58" t="s">
        <v>50</v>
      </c>
      <c r="K108" s="58" t="s">
        <v>50</v>
      </c>
      <c r="L108" s="58" t="s">
        <v>49</v>
      </c>
      <c r="M108" s="58" t="s">
        <v>50</v>
      </c>
      <c r="N108" s="58" t="s">
        <v>50</v>
      </c>
      <c r="O108" s="58" t="s">
        <v>50</v>
      </c>
      <c r="P108" s="58" t="s">
        <v>50</v>
      </c>
      <c r="Q108" s="58" t="s">
        <v>50</v>
      </c>
      <c r="R108" s="58" t="s">
        <v>50</v>
      </c>
      <c r="S108" s="58" t="s">
        <v>50</v>
      </c>
      <c r="T108" s="58" t="s">
        <v>50</v>
      </c>
      <c r="U108" s="58" t="s">
        <v>50</v>
      </c>
      <c r="V108" s="58" t="s">
        <v>50</v>
      </c>
      <c r="W108" s="58" t="s">
        <v>50</v>
      </c>
      <c r="X108" s="58" t="s">
        <v>50</v>
      </c>
      <c r="Y108" s="58" t="s">
        <v>50</v>
      </c>
      <c r="Z108" s="58" t="s">
        <v>50</v>
      </c>
      <c r="AA108" s="58" t="s">
        <v>50</v>
      </c>
      <c r="AB108" s="58" t="s">
        <v>50</v>
      </c>
      <c r="AC108" s="58" t="s">
        <v>49</v>
      </c>
      <c r="AD108" s="58" t="s">
        <v>50</v>
      </c>
      <c r="AE108" s="58" t="s">
        <v>50</v>
      </c>
      <c r="AF108" s="58" t="s">
        <v>50</v>
      </c>
      <c r="AG108" s="58" t="s">
        <v>50</v>
      </c>
      <c r="AH108" s="58" t="s">
        <v>50</v>
      </c>
      <c r="AI108" s="58" t="s">
        <v>50</v>
      </c>
      <c r="AJ108" s="58" t="s">
        <v>49</v>
      </c>
      <c r="AK108" s="58" t="s">
        <v>50</v>
      </c>
      <c r="AL108" s="58" t="s">
        <v>50</v>
      </c>
      <c r="AM108" s="58" t="s">
        <v>50</v>
      </c>
      <c r="AN108" s="58" t="s">
        <v>50</v>
      </c>
      <c r="AO108" s="58" t="s">
        <v>50</v>
      </c>
      <c r="AP108" s="58" t="s">
        <v>50</v>
      </c>
      <c r="AQ108" s="58" t="s">
        <v>50</v>
      </c>
      <c r="AR108" s="135" t="s">
        <v>50</v>
      </c>
      <c r="AS108" s="20"/>
    </row>
    <row r="109" spans="1:47" ht="19.149999999999999" customHeight="1">
      <c r="A109" s="10" t="s">
        <v>199</v>
      </c>
      <c r="B109" s="883" t="s">
        <v>200</v>
      </c>
      <c r="C109" s="883"/>
      <c r="D109" s="883"/>
      <c r="E109" s="883"/>
      <c r="F109" s="883"/>
      <c r="G109" s="884"/>
      <c r="H109" s="807">
        <v>0.16667000000000001</v>
      </c>
      <c r="I109" s="58" t="s">
        <v>50</v>
      </c>
      <c r="J109" s="58" t="s">
        <v>50</v>
      </c>
      <c r="K109" s="58" t="s">
        <v>50</v>
      </c>
      <c r="L109" s="58" t="s">
        <v>49</v>
      </c>
      <c r="M109" s="58" t="s">
        <v>50</v>
      </c>
      <c r="N109" s="58" t="s">
        <v>50</v>
      </c>
      <c r="O109" s="58" t="s">
        <v>50</v>
      </c>
      <c r="P109" s="58" t="s">
        <v>50</v>
      </c>
      <c r="Q109" s="58" t="s">
        <v>50</v>
      </c>
      <c r="R109" s="58" t="s">
        <v>50</v>
      </c>
      <c r="S109" s="58" t="s">
        <v>50</v>
      </c>
      <c r="T109" s="58" t="s">
        <v>50</v>
      </c>
      <c r="U109" s="58" t="s">
        <v>50</v>
      </c>
      <c r="V109" s="58" t="s">
        <v>50</v>
      </c>
      <c r="W109" s="58" t="s">
        <v>50</v>
      </c>
      <c r="X109" s="58" t="s">
        <v>50</v>
      </c>
      <c r="Y109" s="58" t="s">
        <v>50</v>
      </c>
      <c r="Z109" s="58" t="s">
        <v>50</v>
      </c>
      <c r="AA109" s="58" t="s">
        <v>50</v>
      </c>
      <c r="AB109" s="58" t="s">
        <v>50</v>
      </c>
      <c r="AC109" s="58" t="s">
        <v>49</v>
      </c>
      <c r="AD109" s="58" t="s">
        <v>50</v>
      </c>
      <c r="AE109" s="58" t="s">
        <v>50</v>
      </c>
      <c r="AF109" s="58" t="s">
        <v>50</v>
      </c>
      <c r="AG109" s="58" t="s">
        <v>50</v>
      </c>
      <c r="AH109" s="58" t="s">
        <v>50</v>
      </c>
      <c r="AI109" s="58" t="s">
        <v>50</v>
      </c>
      <c r="AJ109" s="58" t="s">
        <v>49</v>
      </c>
      <c r="AK109" s="58" t="s">
        <v>49</v>
      </c>
      <c r="AL109" s="58" t="s">
        <v>50</v>
      </c>
      <c r="AM109" s="58" t="s">
        <v>50</v>
      </c>
      <c r="AN109" s="58" t="s">
        <v>50</v>
      </c>
      <c r="AO109" s="58" t="s">
        <v>50</v>
      </c>
      <c r="AP109" s="58" t="s">
        <v>49</v>
      </c>
      <c r="AQ109" s="58" t="s">
        <v>50</v>
      </c>
      <c r="AR109" s="135" t="s">
        <v>49</v>
      </c>
      <c r="AS109" s="20"/>
    </row>
    <row r="110" spans="1:47" ht="19.149999999999999" customHeight="1">
      <c r="A110" s="9" t="s">
        <v>201</v>
      </c>
      <c r="B110" s="883" t="s">
        <v>122</v>
      </c>
      <c r="C110" s="883"/>
      <c r="D110" s="883"/>
      <c r="E110" s="883"/>
      <c r="F110" s="883"/>
      <c r="G110" s="884"/>
      <c r="H110" s="15">
        <v>0.08</v>
      </c>
      <c r="I110" s="58" t="s">
        <v>50</v>
      </c>
      <c r="J110" s="58" t="s">
        <v>50</v>
      </c>
      <c r="K110" s="58" t="s">
        <v>50</v>
      </c>
      <c r="L110" s="58" t="s">
        <v>49</v>
      </c>
      <c r="M110" s="58" t="s">
        <v>50</v>
      </c>
      <c r="N110" s="58" t="s">
        <v>50</v>
      </c>
      <c r="O110" s="58" t="s">
        <v>50</v>
      </c>
      <c r="P110" s="58" t="s">
        <v>50</v>
      </c>
      <c r="Q110" s="58" t="s">
        <v>50</v>
      </c>
      <c r="R110" s="58" t="s">
        <v>50</v>
      </c>
      <c r="S110" s="58" t="s">
        <v>50</v>
      </c>
      <c r="T110" s="58" t="s">
        <v>50</v>
      </c>
      <c r="U110" s="58" t="s">
        <v>50</v>
      </c>
      <c r="V110" s="58" t="s">
        <v>50</v>
      </c>
      <c r="W110" s="58" t="s">
        <v>50</v>
      </c>
      <c r="X110" s="58" t="s">
        <v>50</v>
      </c>
      <c r="Y110" s="58" t="s">
        <v>50</v>
      </c>
      <c r="Z110" s="58" t="s">
        <v>50</v>
      </c>
      <c r="AA110" s="58" t="s">
        <v>50</v>
      </c>
      <c r="AB110" s="58" t="s">
        <v>50</v>
      </c>
      <c r="AC110" s="58" t="s">
        <v>49</v>
      </c>
      <c r="AD110" s="58" t="s">
        <v>50</v>
      </c>
      <c r="AE110" s="58" t="s">
        <v>50</v>
      </c>
      <c r="AF110" s="58" t="s">
        <v>50</v>
      </c>
      <c r="AG110" s="58" t="s">
        <v>50</v>
      </c>
      <c r="AH110" s="58" t="s">
        <v>50</v>
      </c>
      <c r="AI110" s="58" t="s">
        <v>50</v>
      </c>
      <c r="AJ110" s="58" t="s">
        <v>50</v>
      </c>
      <c r="AK110" s="58" t="s">
        <v>50</v>
      </c>
      <c r="AL110" s="58" t="s">
        <v>50</v>
      </c>
      <c r="AM110" s="58" t="s">
        <v>50</v>
      </c>
      <c r="AN110" s="58" t="s">
        <v>50</v>
      </c>
      <c r="AO110" s="58" t="s">
        <v>50</v>
      </c>
      <c r="AP110" s="58" t="s">
        <v>49</v>
      </c>
      <c r="AQ110" s="58" t="s">
        <v>50</v>
      </c>
      <c r="AR110" s="135" t="s">
        <v>50</v>
      </c>
      <c r="AS110" s="20"/>
    </row>
    <row r="111" spans="1:47" ht="29.45" customHeight="1">
      <c r="A111" s="46" t="s">
        <v>202</v>
      </c>
      <c r="B111" s="877" t="s">
        <v>203</v>
      </c>
      <c r="C111" s="877"/>
      <c r="D111" s="877"/>
      <c r="E111" s="877"/>
      <c r="F111" s="877"/>
      <c r="G111" s="878"/>
      <c r="H111" s="739"/>
      <c r="I111" s="748"/>
      <c r="J111" s="748"/>
      <c r="K111" s="748"/>
      <c r="L111" s="748"/>
      <c r="M111" s="748"/>
      <c r="N111" s="748"/>
      <c r="O111" s="748"/>
      <c r="P111" s="748"/>
      <c r="Q111" s="748"/>
      <c r="R111" s="748"/>
      <c r="S111" s="748"/>
      <c r="T111" s="748"/>
      <c r="U111" s="748"/>
      <c r="V111" s="748"/>
      <c r="W111" s="748"/>
      <c r="X111" s="748"/>
      <c r="Y111" s="748"/>
      <c r="Z111" s="748"/>
      <c r="AA111" s="748"/>
      <c r="AB111" s="748"/>
      <c r="AC111" s="748"/>
      <c r="AD111" s="748"/>
      <c r="AE111" s="748"/>
      <c r="AF111" s="748"/>
      <c r="AG111" s="748"/>
      <c r="AH111" s="748"/>
      <c r="AI111" s="748"/>
      <c r="AJ111" s="748"/>
      <c r="AK111" s="748"/>
      <c r="AL111" s="748"/>
      <c r="AM111" s="748"/>
      <c r="AN111" s="748"/>
      <c r="AO111" s="748"/>
      <c r="AP111" s="748"/>
      <c r="AQ111" s="748"/>
      <c r="AR111" s="181"/>
      <c r="AS111" s="806"/>
    </row>
    <row r="112" spans="1:47" ht="19.149999999999999" customHeight="1">
      <c r="A112" s="803" t="s">
        <v>204</v>
      </c>
      <c r="B112" s="879" t="s">
        <v>205</v>
      </c>
      <c r="C112" s="879"/>
      <c r="D112" s="879"/>
      <c r="E112" s="879"/>
      <c r="F112" s="879"/>
      <c r="G112" s="885"/>
      <c r="H112" s="807">
        <v>0.33329999999999999</v>
      </c>
      <c r="I112" s="58" t="s">
        <v>50</v>
      </c>
      <c r="J112" s="58" t="s">
        <v>50</v>
      </c>
      <c r="K112" s="58" t="s">
        <v>50</v>
      </c>
      <c r="L112" s="58" t="s">
        <v>50</v>
      </c>
      <c r="M112" s="58" t="s">
        <v>44</v>
      </c>
      <c r="N112" s="58" t="s">
        <v>44</v>
      </c>
      <c r="O112" s="58" t="s">
        <v>50</v>
      </c>
      <c r="P112" s="58" t="s">
        <v>49</v>
      </c>
      <c r="Q112" s="58" t="s">
        <v>49</v>
      </c>
      <c r="R112" s="58" t="s">
        <v>50</v>
      </c>
      <c r="S112" s="58" t="s">
        <v>50</v>
      </c>
      <c r="T112" s="58" t="s">
        <v>44</v>
      </c>
      <c r="U112" s="58" t="s">
        <v>50</v>
      </c>
      <c r="V112" s="58" t="s">
        <v>50</v>
      </c>
      <c r="W112" s="58" t="s">
        <v>49</v>
      </c>
      <c r="X112" s="58" t="s">
        <v>50</v>
      </c>
      <c r="Y112" s="58" t="s">
        <v>44</v>
      </c>
      <c r="Z112" s="58" t="s">
        <v>50</v>
      </c>
      <c r="AA112" s="58" t="s">
        <v>50</v>
      </c>
      <c r="AB112" s="58" t="s">
        <v>50</v>
      </c>
      <c r="AC112" s="58" t="s">
        <v>50</v>
      </c>
      <c r="AD112" s="58" t="s">
        <v>50</v>
      </c>
      <c r="AE112" s="58" t="s">
        <v>44</v>
      </c>
      <c r="AF112" s="58" t="s">
        <v>50</v>
      </c>
      <c r="AG112" s="58" t="s">
        <v>50</v>
      </c>
      <c r="AH112" s="58" t="s">
        <v>50</v>
      </c>
      <c r="AI112" s="58" t="s">
        <v>50</v>
      </c>
      <c r="AJ112" s="58" t="s">
        <v>50</v>
      </c>
      <c r="AK112" s="58" t="s">
        <v>50</v>
      </c>
      <c r="AL112" s="58" t="s">
        <v>49</v>
      </c>
      <c r="AM112" s="58" t="s">
        <v>44</v>
      </c>
      <c r="AN112" s="58" t="s">
        <v>50</v>
      </c>
      <c r="AO112" s="58" t="s">
        <v>44</v>
      </c>
      <c r="AP112" s="58" t="s">
        <v>50</v>
      </c>
      <c r="AQ112" s="58" t="s">
        <v>50</v>
      </c>
      <c r="AR112" s="135" t="s">
        <v>49</v>
      </c>
      <c r="AS112" s="20"/>
    </row>
    <row r="113" spans="1:48" ht="19.149999999999999" customHeight="1">
      <c r="A113" s="803" t="s">
        <v>206</v>
      </c>
      <c r="B113" s="879" t="s">
        <v>207</v>
      </c>
      <c r="C113" s="879"/>
      <c r="D113" s="879"/>
      <c r="E113" s="879"/>
      <c r="F113" s="879"/>
      <c r="G113" s="885"/>
      <c r="H113" s="807">
        <v>0.30559999999999998</v>
      </c>
      <c r="I113" s="58" t="s">
        <v>50</v>
      </c>
      <c r="J113" s="58" t="s">
        <v>50</v>
      </c>
      <c r="K113" s="58" t="s">
        <v>49</v>
      </c>
      <c r="L113" s="58" t="s">
        <v>49</v>
      </c>
      <c r="M113" s="58" t="s">
        <v>44</v>
      </c>
      <c r="N113" s="58" t="s">
        <v>44</v>
      </c>
      <c r="O113" s="58" t="s">
        <v>50</v>
      </c>
      <c r="P113" s="58" t="s">
        <v>49</v>
      </c>
      <c r="Q113" s="58" t="s">
        <v>49</v>
      </c>
      <c r="R113" s="58" t="s">
        <v>50</v>
      </c>
      <c r="S113" s="58" t="s">
        <v>50</v>
      </c>
      <c r="T113" s="58" t="s">
        <v>50</v>
      </c>
      <c r="U113" s="58" t="s">
        <v>50</v>
      </c>
      <c r="V113" s="58" t="s">
        <v>50</v>
      </c>
      <c r="W113" s="58" t="s">
        <v>50</v>
      </c>
      <c r="X113" s="58" t="s">
        <v>50</v>
      </c>
      <c r="Y113" s="58" t="s">
        <v>50</v>
      </c>
      <c r="Z113" s="58" t="s">
        <v>50</v>
      </c>
      <c r="AA113" s="58" t="s">
        <v>50</v>
      </c>
      <c r="AB113" s="58" t="s">
        <v>50</v>
      </c>
      <c r="AC113" s="58" t="s">
        <v>50</v>
      </c>
      <c r="AD113" s="58" t="s">
        <v>50</v>
      </c>
      <c r="AE113" s="58" t="s">
        <v>44</v>
      </c>
      <c r="AF113" s="58" t="s">
        <v>50</v>
      </c>
      <c r="AG113" s="58" t="s">
        <v>50</v>
      </c>
      <c r="AH113" s="58" t="s">
        <v>50</v>
      </c>
      <c r="AI113" s="58" t="s">
        <v>50</v>
      </c>
      <c r="AJ113" s="58" t="s">
        <v>49</v>
      </c>
      <c r="AK113" s="58" t="s">
        <v>50</v>
      </c>
      <c r="AL113" s="58" t="s">
        <v>50</v>
      </c>
      <c r="AM113" s="58" t="s">
        <v>44</v>
      </c>
      <c r="AN113" s="58" t="s">
        <v>50</v>
      </c>
      <c r="AO113" s="58" t="s">
        <v>44</v>
      </c>
      <c r="AP113" s="58" t="s">
        <v>50</v>
      </c>
      <c r="AQ113" s="58" t="s">
        <v>50</v>
      </c>
      <c r="AR113" s="135" t="s">
        <v>49</v>
      </c>
      <c r="AS113" s="20"/>
    </row>
    <row r="114" spans="1:48" ht="31.9" customHeight="1">
      <c r="A114" s="803" t="s">
        <v>208</v>
      </c>
      <c r="B114" s="877" t="s">
        <v>209</v>
      </c>
      <c r="C114" s="877"/>
      <c r="D114" s="877"/>
      <c r="E114" s="877"/>
      <c r="F114" s="877"/>
      <c r="G114" s="878"/>
      <c r="H114" s="709">
        <f>12/16</f>
        <v>0.75</v>
      </c>
      <c r="I114" s="58" t="s">
        <v>71</v>
      </c>
      <c r="J114" s="58" t="s">
        <v>71</v>
      </c>
      <c r="K114" s="58" t="s">
        <v>49</v>
      </c>
      <c r="L114" s="58" t="s">
        <v>49</v>
      </c>
      <c r="M114" s="58" t="s">
        <v>49</v>
      </c>
      <c r="N114" s="58" t="s">
        <v>49</v>
      </c>
      <c r="O114" s="58" t="s">
        <v>71</v>
      </c>
      <c r="P114" s="58" t="s">
        <v>50</v>
      </c>
      <c r="Q114" s="58" t="s">
        <v>49</v>
      </c>
      <c r="R114" s="58" t="s">
        <v>71</v>
      </c>
      <c r="S114" s="58" t="s">
        <v>71</v>
      </c>
      <c r="T114" s="58" t="s">
        <v>49</v>
      </c>
      <c r="U114" s="58" t="s">
        <v>71</v>
      </c>
      <c r="V114" s="58" t="s">
        <v>71</v>
      </c>
      <c r="W114" s="58" t="s">
        <v>49</v>
      </c>
      <c r="X114" s="58" t="s">
        <v>71</v>
      </c>
      <c r="Y114" s="58" t="s">
        <v>50</v>
      </c>
      <c r="Z114" s="58" t="s">
        <v>71</v>
      </c>
      <c r="AA114" s="58" t="s">
        <v>71</v>
      </c>
      <c r="AB114" s="58" t="s">
        <v>71</v>
      </c>
      <c r="AC114" s="58" t="s">
        <v>71</v>
      </c>
      <c r="AD114" s="58" t="s">
        <v>71</v>
      </c>
      <c r="AE114" s="58" t="s">
        <v>50</v>
      </c>
      <c r="AF114" s="58" t="s">
        <v>71</v>
      </c>
      <c r="AG114" s="58" t="s">
        <v>50</v>
      </c>
      <c r="AH114" s="58" t="s">
        <v>71</v>
      </c>
      <c r="AI114" s="58" t="s">
        <v>71</v>
      </c>
      <c r="AJ114" s="58" t="s">
        <v>49</v>
      </c>
      <c r="AK114" s="58" t="s">
        <v>71</v>
      </c>
      <c r="AL114" s="58" t="s">
        <v>49</v>
      </c>
      <c r="AM114" s="58" t="s">
        <v>49</v>
      </c>
      <c r="AN114" s="58" t="s">
        <v>71</v>
      </c>
      <c r="AO114" s="58" t="s">
        <v>49</v>
      </c>
      <c r="AP114" s="58" t="s">
        <v>71</v>
      </c>
      <c r="AQ114" s="58" t="s">
        <v>71</v>
      </c>
      <c r="AR114" s="807" t="s">
        <v>49</v>
      </c>
      <c r="AS114" s="118"/>
    </row>
    <row r="115" spans="1:48" ht="20.45" customHeight="1">
      <c r="A115" s="56" t="s">
        <v>210</v>
      </c>
      <c r="B115" s="830" t="s">
        <v>211</v>
      </c>
      <c r="C115" s="830"/>
      <c r="D115" s="830"/>
      <c r="E115" s="830"/>
      <c r="F115" s="830"/>
      <c r="G115" s="831"/>
      <c r="H115" s="58">
        <v>0.12903225806451613</v>
      </c>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182"/>
      <c r="AS115" s="20"/>
    </row>
    <row r="116" spans="1:48" ht="43.15" customHeight="1">
      <c r="A116" s="60" t="s">
        <v>212</v>
      </c>
      <c r="B116" s="921" t="s">
        <v>213</v>
      </c>
      <c r="C116" s="921"/>
      <c r="D116" s="921"/>
      <c r="E116" s="921"/>
      <c r="F116" s="921"/>
      <c r="G116" s="922"/>
      <c r="H116" s="58">
        <v>0.2857142857142857</v>
      </c>
      <c r="I116" s="58" t="s">
        <v>71</v>
      </c>
      <c r="J116" s="58" t="s">
        <v>71</v>
      </c>
      <c r="K116" s="58" t="s">
        <v>50</v>
      </c>
      <c r="L116" s="58" t="s">
        <v>50</v>
      </c>
      <c r="M116" s="58" t="s">
        <v>50</v>
      </c>
      <c r="N116" s="58" t="s">
        <v>58</v>
      </c>
      <c r="O116" s="58" t="s">
        <v>71</v>
      </c>
      <c r="P116" s="58" t="s">
        <v>50</v>
      </c>
      <c r="Q116" s="58" t="s">
        <v>49</v>
      </c>
      <c r="R116" s="58" t="s">
        <v>71</v>
      </c>
      <c r="S116" s="58" t="s">
        <v>71</v>
      </c>
      <c r="T116" s="58" t="s">
        <v>50</v>
      </c>
      <c r="U116" s="58" t="s">
        <v>71</v>
      </c>
      <c r="V116" s="58" t="s">
        <v>71</v>
      </c>
      <c r="W116" s="58" t="s">
        <v>50</v>
      </c>
      <c r="X116" s="58" t="s">
        <v>71</v>
      </c>
      <c r="Y116" s="58" t="s">
        <v>50</v>
      </c>
      <c r="Z116" s="58" t="s">
        <v>71</v>
      </c>
      <c r="AA116" s="58" t="s">
        <v>71</v>
      </c>
      <c r="AB116" s="643" t="s">
        <v>71</v>
      </c>
      <c r="AC116" s="58" t="s">
        <v>71</v>
      </c>
      <c r="AD116" s="58" t="s">
        <v>71</v>
      </c>
      <c r="AE116" s="58" t="s">
        <v>49</v>
      </c>
      <c r="AF116" s="58" t="s">
        <v>71</v>
      </c>
      <c r="AG116" s="58" t="s">
        <v>71</v>
      </c>
      <c r="AH116" s="58" t="s">
        <v>71</v>
      </c>
      <c r="AI116" s="58" t="s">
        <v>71</v>
      </c>
      <c r="AJ116" s="58" t="s">
        <v>50</v>
      </c>
      <c r="AK116" s="58" t="s">
        <v>71</v>
      </c>
      <c r="AL116" s="823" t="s">
        <v>50</v>
      </c>
      <c r="AM116" s="58" t="s">
        <v>50</v>
      </c>
      <c r="AN116" s="58" t="s">
        <v>71</v>
      </c>
      <c r="AO116" s="58" t="s">
        <v>49</v>
      </c>
      <c r="AP116" s="58" t="s">
        <v>71</v>
      </c>
      <c r="AQ116" s="58" t="s">
        <v>71</v>
      </c>
      <c r="AR116" s="135" t="s">
        <v>49</v>
      </c>
      <c r="AS116" s="20"/>
      <c r="AT116" s="822"/>
      <c r="AU116" s="822"/>
      <c r="AV116" s="822"/>
    </row>
    <row r="117" spans="1:48" ht="21.6" customHeight="1">
      <c r="A117" s="46" t="s">
        <v>214</v>
      </c>
      <c r="B117" s="830" t="s">
        <v>215</v>
      </c>
      <c r="C117" s="830"/>
      <c r="D117" s="830"/>
      <c r="E117" s="830"/>
      <c r="F117" s="830"/>
      <c r="G117" s="831"/>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183"/>
      <c r="AS117" s="34"/>
    </row>
    <row r="118" spans="1:48" ht="17.45" customHeight="1">
      <c r="A118" s="33" t="s">
        <v>216</v>
      </c>
      <c r="B118" s="41" t="s">
        <v>217</v>
      </c>
      <c r="C118" s="41"/>
      <c r="D118" s="41"/>
      <c r="E118" s="41"/>
      <c r="F118" s="41"/>
      <c r="G118" s="47"/>
      <c r="H118" s="38">
        <v>0.97222222222222221</v>
      </c>
      <c r="I118" s="750" t="s">
        <v>49</v>
      </c>
      <c r="J118" s="750" t="s">
        <v>49</v>
      </c>
      <c r="K118" s="750" t="s">
        <v>49</v>
      </c>
      <c r="L118" s="750" t="s">
        <v>49</v>
      </c>
      <c r="M118" s="750" t="s">
        <v>49</v>
      </c>
      <c r="N118" s="750" t="s">
        <v>49</v>
      </c>
      <c r="O118" s="750" t="s">
        <v>49</v>
      </c>
      <c r="P118" s="750" t="s">
        <v>49</v>
      </c>
      <c r="Q118" s="750" t="s">
        <v>49</v>
      </c>
      <c r="R118" s="750" t="s">
        <v>50</v>
      </c>
      <c r="S118" s="750" t="s">
        <v>49</v>
      </c>
      <c r="T118" s="750" t="s">
        <v>49</v>
      </c>
      <c r="U118" s="750" t="s">
        <v>49</v>
      </c>
      <c r="V118" s="750" t="s">
        <v>49</v>
      </c>
      <c r="W118" s="750" t="s">
        <v>49</v>
      </c>
      <c r="X118" s="750" t="s">
        <v>49</v>
      </c>
      <c r="Y118" s="750" t="s">
        <v>49</v>
      </c>
      <c r="Z118" s="750" t="s">
        <v>49</v>
      </c>
      <c r="AA118" s="750" t="s">
        <v>49</v>
      </c>
      <c r="AB118" s="750" t="s">
        <v>49</v>
      </c>
      <c r="AC118" s="750" t="s">
        <v>49</v>
      </c>
      <c r="AD118" s="750" t="s">
        <v>49</v>
      </c>
      <c r="AE118" s="750" t="s">
        <v>49</v>
      </c>
      <c r="AF118" s="750" t="s">
        <v>49</v>
      </c>
      <c r="AG118" s="750" t="s">
        <v>49</v>
      </c>
      <c r="AH118" s="750" t="s">
        <v>49</v>
      </c>
      <c r="AI118" s="750" t="s">
        <v>49</v>
      </c>
      <c r="AJ118" s="750" t="s">
        <v>49</v>
      </c>
      <c r="AK118" s="750" t="s">
        <v>49</v>
      </c>
      <c r="AL118" s="750" t="s">
        <v>49</v>
      </c>
      <c r="AM118" s="750" t="s">
        <v>49</v>
      </c>
      <c r="AN118" s="750" t="s">
        <v>49</v>
      </c>
      <c r="AO118" s="750" t="s">
        <v>49</v>
      </c>
      <c r="AP118" s="750" t="s">
        <v>49</v>
      </c>
      <c r="AQ118" s="742" t="s">
        <v>49</v>
      </c>
      <c r="AR118" s="179" t="s">
        <v>49</v>
      </c>
      <c r="AS118" s="714"/>
    </row>
    <row r="119" spans="1:48" ht="17.45" customHeight="1">
      <c r="A119" s="33" t="s">
        <v>218</v>
      </c>
      <c r="B119" s="41" t="s">
        <v>219</v>
      </c>
      <c r="C119" s="41"/>
      <c r="D119" s="41"/>
      <c r="E119" s="41"/>
      <c r="F119" s="41"/>
      <c r="G119" s="47"/>
      <c r="H119" s="38">
        <v>0.80555555555555558</v>
      </c>
      <c r="I119" s="750" t="s">
        <v>49</v>
      </c>
      <c r="J119" s="750" t="s">
        <v>49</v>
      </c>
      <c r="K119" s="750" t="s">
        <v>50</v>
      </c>
      <c r="L119" s="750" t="s">
        <v>49</v>
      </c>
      <c r="M119" s="750" t="s">
        <v>49</v>
      </c>
      <c r="N119" s="750" t="s">
        <v>49</v>
      </c>
      <c r="O119" s="750" t="s">
        <v>49</v>
      </c>
      <c r="P119" s="750" t="s">
        <v>49</v>
      </c>
      <c r="Q119" s="750" t="s">
        <v>49</v>
      </c>
      <c r="R119" s="750" t="s">
        <v>50</v>
      </c>
      <c r="S119" s="750" t="s">
        <v>49</v>
      </c>
      <c r="T119" s="750" t="s">
        <v>49</v>
      </c>
      <c r="U119" s="750" t="s">
        <v>50</v>
      </c>
      <c r="V119" s="750" t="s">
        <v>49</v>
      </c>
      <c r="W119" s="750" t="s">
        <v>49</v>
      </c>
      <c r="X119" s="750" t="s">
        <v>50</v>
      </c>
      <c r="Y119" s="750" t="s">
        <v>49</v>
      </c>
      <c r="Z119" s="750" t="s">
        <v>50</v>
      </c>
      <c r="AA119" s="750" t="s">
        <v>50</v>
      </c>
      <c r="AB119" s="750" t="s">
        <v>49</v>
      </c>
      <c r="AC119" s="750" t="s">
        <v>49</v>
      </c>
      <c r="AD119" s="750" t="s">
        <v>49</v>
      </c>
      <c r="AE119" s="750" t="s">
        <v>49</v>
      </c>
      <c r="AF119" s="750" t="s">
        <v>49</v>
      </c>
      <c r="AG119" s="750" t="s">
        <v>50</v>
      </c>
      <c r="AH119" s="750" t="s">
        <v>49</v>
      </c>
      <c r="AI119" s="750" t="s">
        <v>49</v>
      </c>
      <c r="AJ119" s="750" t="s">
        <v>49</v>
      </c>
      <c r="AK119" s="750" t="s">
        <v>49</v>
      </c>
      <c r="AL119" s="750" t="s">
        <v>49</v>
      </c>
      <c r="AM119" s="750" t="s">
        <v>49</v>
      </c>
      <c r="AN119" s="750" t="s">
        <v>49</v>
      </c>
      <c r="AO119" s="750" t="s">
        <v>49</v>
      </c>
      <c r="AP119" s="750" t="s">
        <v>49</v>
      </c>
      <c r="AQ119" s="742" t="s">
        <v>49</v>
      </c>
      <c r="AR119" s="179" t="s">
        <v>49</v>
      </c>
      <c r="AS119" s="714"/>
    </row>
    <row r="120" spans="1:48" ht="17.45" customHeight="1">
      <c r="A120" s="33" t="s">
        <v>220</v>
      </c>
      <c r="B120" s="41" t="s">
        <v>221</v>
      </c>
      <c r="C120" s="41"/>
      <c r="D120" s="41"/>
      <c r="E120" s="41"/>
      <c r="F120" s="41"/>
      <c r="G120" s="47"/>
      <c r="H120" s="38">
        <v>0.94444444444444442</v>
      </c>
      <c r="I120" s="750" t="s">
        <v>49</v>
      </c>
      <c r="J120" s="750" t="s">
        <v>49</v>
      </c>
      <c r="K120" s="750" t="s">
        <v>50</v>
      </c>
      <c r="L120" s="750" t="s">
        <v>49</v>
      </c>
      <c r="M120" s="750" t="s">
        <v>49</v>
      </c>
      <c r="N120" s="750" t="s">
        <v>49</v>
      </c>
      <c r="O120" s="750" t="s">
        <v>49</v>
      </c>
      <c r="P120" s="750" t="s">
        <v>49</v>
      </c>
      <c r="Q120" s="750" t="s">
        <v>49</v>
      </c>
      <c r="R120" s="750" t="s">
        <v>50</v>
      </c>
      <c r="S120" s="750" t="s">
        <v>49</v>
      </c>
      <c r="T120" s="750" t="s">
        <v>49</v>
      </c>
      <c r="U120" s="750" t="s">
        <v>49</v>
      </c>
      <c r="V120" s="750" t="s">
        <v>49</v>
      </c>
      <c r="W120" s="750" t="s">
        <v>49</v>
      </c>
      <c r="X120" s="750" t="s">
        <v>49</v>
      </c>
      <c r="Y120" s="750" t="s">
        <v>49</v>
      </c>
      <c r="Z120" s="750" t="s">
        <v>49</v>
      </c>
      <c r="AA120" s="750" t="s">
        <v>49</v>
      </c>
      <c r="AB120" s="750" t="s">
        <v>49</v>
      </c>
      <c r="AC120" s="750" t="s">
        <v>49</v>
      </c>
      <c r="AD120" s="750" t="s">
        <v>49</v>
      </c>
      <c r="AE120" s="750" t="s">
        <v>49</v>
      </c>
      <c r="AF120" s="750" t="s">
        <v>49</v>
      </c>
      <c r="AG120" s="750" t="s">
        <v>49</v>
      </c>
      <c r="AH120" s="750" t="s">
        <v>49</v>
      </c>
      <c r="AI120" s="750" t="s">
        <v>49</v>
      </c>
      <c r="AJ120" s="750" t="s">
        <v>49</v>
      </c>
      <c r="AK120" s="750" t="s">
        <v>49</v>
      </c>
      <c r="AL120" s="750" t="s">
        <v>49</v>
      </c>
      <c r="AM120" s="750" t="s">
        <v>49</v>
      </c>
      <c r="AN120" s="750" t="s">
        <v>49</v>
      </c>
      <c r="AO120" s="750" t="s">
        <v>49</v>
      </c>
      <c r="AP120" s="750" t="s">
        <v>49</v>
      </c>
      <c r="AQ120" s="742" t="s">
        <v>49</v>
      </c>
      <c r="AR120" s="179" t="s">
        <v>49</v>
      </c>
      <c r="AS120" s="714"/>
    </row>
    <row r="121" spans="1:48" ht="17.45" customHeight="1">
      <c r="A121" s="33" t="s">
        <v>222</v>
      </c>
      <c r="B121" s="41" t="s">
        <v>223</v>
      </c>
      <c r="C121" s="41"/>
      <c r="D121" s="41"/>
      <c r="E121" s="41"/>
      <c r="F121" s="41"/>
      <c r="G121" s="47"/>
      <c r="H121" s="38">
        <v>0.88888888888888884</v>
      </c>
      <c r="I121" s="750" t="s">
        <v>49</v>
      </c>
      <c r="J121" s="750" t="s">
        <v>49</v>
      </c>
      <c r="K121" s="750" t="s">
        <v>50</v>
      </c>
      <c r="L121" s="750" t="s">
        <v>49</v>
      </c>
      <c r="M121" s="750" t="s">
        <v>49</v>
      </c>
      <c r="N121" s="750" t="s">
        <v>49</v>
      </c>
      <c r="O121" s="750" t="s">
        <v>49</v>
      </c>
      <c r="P121" s="750" t="s">
        <v>49</v>
      </c>
      <c r="Q121" s="750" t="s">
        <v>49</v>
      </c>
      <c r="R121" s="750" t="s">
        <v>50</v>
      </c>
      <c r="S121" s="750" t="s">
        <v>49</v>
      </c>
      <c r="T121" s="750" t="s">
        <v>49</v>
      </c>
      <c r="U121" s="750" t="s">
        <v>50</v>
      </c>
      <c r="V121" s="750" t="s">
        <v>49</v>
      </c>
      <c r="W121" s="750" t="s">
        <v>49</v>
      </c>
      <c r="X121" s="750" t="s">
        <v>49</v>
      </c>
      <c r="Y121" s="750" t="s">
        <v>49</v>
      </c>
      <c r="Z121" s="750" t="s">
        <v>49</v>
      </c>
      <c r="AA121" s="750" t="s">
        <v>50</v>
      </c>
      <c r="AB121" s="750" t="s">
        <v>49</v>
      </c>
      <c r="AC121" s="750" t="s">
        <v>49</v>
      </c>
      <c r="AD121" s="750" t="s">
        <v>49</v>
      </c>
      <c r="AE121" s="750" t="s">
        <v>49</v>
      </c>
      <c r="AF121" s="750" t="s">
        <v>49</v>
      </c>
      <c r="AG121" s="750" t="s">
        <v>49</v>
      </c>
      <c r="AH121" s="750" t="s">
        <v>49</v>
      </c>
      <c r="AI121" s="750" t="s">
        <v>49</v>
      </c>
      <c r="AJ121" s="750" t="s">
        <v>49</v>
      </c>
      <c r="AK121" s="750" t="s">
        <v>49</v>
      </c>
      <c r="AL121" s="750" t="s">
        <v>49</v>
      </c>
      <c r="AM121" s="750" t="s">
        <v>49</v>
      </c>
      <c r="AN121" s="750" t="s">
        <v>49</v>
      </c>
      <c r="AO121" s="750" t="s">
        <v>49</v>
      </c>
      <c r="AP121" s="750" t="s">
        <v>49</v>
      </c>
      <c r="AQ121" s="742" t="s">
        <v>49</v>
      </c>
      <c r="AR121" s="179" t="s">
        <v>49</v>
      </c>
      <c r="AS121" s="714"/>
    </row>
    <row r="122" spans="1:48" ht="17.45" customHeight="1">
      <c r="A122" s="33" t="s">
        <v>224</v>
      </c>
      <c r="B122" s="41" t="s">
        <v>225</v>
      </c>
      <c r="C122" s="41"/>
      <c r="D122" s="41"/>
      <c r="E122" s="41"/>
      <c r="F122" s="41"/>
      <c r="G122" s="47"/>
      <c r="H122" s="38">
        <v>0.91666666666666663</v>
      </c>
      <c r="I122" s="750" t="s">
        <v>49</v>
      </c>
      <c r="J122" s="750" t="s">
        <v>49</v>
      </c>
      <c r="K122" s="750" t="s">
        <v>50</v>
      </c>
      <c r="L122" s="750" t="s">
        <v>49</v>
      </c>
      <c r="M122" s="750" t="s">
        <v>49</v>
      </c>
      <c r="N122" s="750" t="s">
        <v>49</v>
      </c>
      <c r="O122" s="750" t="s">
        <v>50</v>
      </c>
      <c r="P122" s="750" t="s">
        <v>49</v>
      </c>
      <c r="Q122" s="750" t="s">
        <v>49</v>
      </c>
      <c r="R122" s="750" t="s">
        <v>50</v>
      </c>
      <c r="S122" s="750" t="s">
        <v>49</v>
      </c>
      <c r="T122" s="750" t="s">
        <v>49</v>
      </c>
      <c r="U122" s="750" t="s">
        <v>49</v>
      </c>
      <c r="V122" s="750" t="s">
        <v>49</v>
      </c>
      <c r="W122" s="750" t="s">
        <v>49</v>
      </c>
      <c r="X122" s="750" t="s">
        <v>49</v>
      </c>
      <c r="Y122" s="750" t="s">
        <v>49</v>
      </c>
      <c r="Z122" s="750" t="s">
        <v>49</v>
      </c>
      <c r="AA122" s="750" t="s">
        <v>49</v>
      </c>
      <c r="AB122" s="750" t="s">
        <v>49</v>
      </c>
      <c r="AC122" s="750" t="s">
        <v>49</v>
      </c>
      <c r="AD122" s="750" t="s">
        <v>49</v>
      </c>
      <c r="AE122" s="750" t="s">
        <v>49</v>
      </c>
      <c r="AF122" s="750" t="s">
        <v>49</v>
      </c>
      <c r="AG122" s="750" t="s">
        <v>49</v>
      </c>
      <c r="AH122" s="750" t="s">
        <v>49</v>
      </c>
      <c r="AI122" s="750" t="s">
        <v>49</v>
      </c>
      <c r="AJ122" s="750" t="s">
        <v>49</v>
      </c>
      <c r="AK122" s="750" t="s">
        <v>49</v>
      </c>
      <c r="AL122" s="750" t="s">
        <v>49</v>
      </c>
      <c r="AM122" s="750" t="s">
        <v>49</v>
      </c>
      <c r="AN122" s="750" t="s">
        <v>49</v>
      </c>
      <c r="AO122" s="750" t="s">
        <v>49</v>
      </c>
      <c r="AP122" s="750" t="s">
        <v>49</v>
      </c>
      <c r="AQ122" s="742" t="s">
        <v>49</v>
      </c>
      <c r="AR122" s="179" t="s">
        <v>49</v>
      </c>
      <c r="AS122" s="714"/>
    </row>
    <row r="123" spans="1:48" ht="17.45" customHeight="1">
      <c r="A123" s="33" t="s">
        <v>226</v>
      </c>
      <c r="B123" s="41" t="s">
        <v>227</v>
      </c>
      <c r="C123" s="41"/>
      <c r="D123" s="41"/>
      <c r="E123" s="41"/>
      <c r="F123" s="41"/>
      <c r="G123" s="47"/>
      <c r="H123" s="38">
        <v>0.44444444444444442</v>
      </c>
      <c r="I123" s="750" t="s">
        <v>50</v>
      </c>
      <c r="J123" s="750" t="s">
        <v>50</v>
      </c>
      <c r="K123" s="750" t="s">
        <v>50</v>
      </c>
      <c r="L123" s="750" t="s">
        <v>49</v>
      </c>
      <c r="M123" s="750" t="s">
        <v>50</v>
      </c>
      <c r="N123" s="750" t="s">
        <v>49</v>
      </c>
      <c r="O123" s="750" t="s">
        <v>49</v>
      </c>
      <c r="P123" s="750" t="s">
        <v>49</v>
      </c>
      <c r="Q123" s="750" t="s">
        <v>49</v>
      </c>
      <c r="R123" s="750" t="s">
        <v>50</v>
      </c>
      <c r="S123" s="750" t="s">
        <v>50</v>
      </c>
      <c r="T123" s="750" t="s">
        <v>49</v>
      </c>
      <c r="U123" s="750" t="s">
        <v>49</v>
      </c>
      <c r="V123" s="750" t="s">
        <v>50</v>
      </c>
      <c r="W123" s="750" t="s">
        <v>49</v>
      </c>
      <c r="X123" s="750" t="s">
        <v>49</v>
      </c>
      <c r="Y123" s="750" t="s">
        <v>49</v>
      </c>
      <c r="Z123" s="750" t="s">
        <v>50</v>
      </c>
      <c r="AA123" s="750" t="s">
        <v>50</v>
      </c>
      <c r="AB123" s="750" t="s">
        <v>50</v>
      </c>
      <c r="AC123" s="750" t="s">
        <v>50</v>
      </c>
      <c r="AD123" s="750" t="s">
        <v>50</v>
      </c>
      <c r="AE123" s="750" t="s">
        <v>50</v>
      </c>
      <c r="AF123" s="750" t="s">
        <v>49</v>
      </c>
      <c r="AG123" s="750" t="s">
        <v>50</v>
      </c>
      <c r="AH123" s="750" t="s">
        <v>49</v>
      </c>
      <c r="AI123" s="750" t="s">
        <v>50</v>
      </c>
      <c r="AJ123" s="750" t="s">
        <v>50</v>
      </c>
      <c r="AK123" s="750" t="s">
        <v>50</v>
      </c>
      <c r="AL123" s="750" t="s">
        <v>49</v>
      </c>
      <c r="AM123" s="750" t="s">
        <v>50</v>
      </c>
      <c r="AN123" s="750" t="s">
        <v>49</v>
      </c>
      <c r="AO123" s="750" t="s">
        <v>49</v>
      </c>
      <c r="AP123" s="750" t="s">
        <v>50</v>
      </c>
      <c r="AQ123" s="742" t="s">
        <v>49</v>
      </c>
      <c r="AR123" s="179" t="s">
        <v>50</v>
      </c>
      <c r="AS123" s="714"/>
    </row>
    <row r="124" spans="1:48" ht="17.45" customHeight="1">
      <c r="A124" s="33" t="s">
        <v>228</v>
      </c>
      <c r="B124" s="41" t="s">
        <v>133</v>
      </c>
      <c r="C124" s="41"/>
      <c r="D124" s="41"/>
      <c r="E124" s="41"/>
      <c r="F124" s="41"/>
      <c r="G124" s="47"/>
      <c r="H124" s="38">
        <v>0.97142857142857142</v>
      </c>
      <c r="I124" s="750" t="s">
        <v>49</v>
      </c>
      <c r="J124" s="750" t="s">
        <v>49</v>
      </c>
      <c r="K124" s="750" t="s">
        <v>50</v>
      </c>
      <c r="L124" s="750" t="s">
        <v>49</v>
      </c>
      <c r="M124" s="750" t="s">
        <v>49</v>
      </c>
      <c r="N124" s="750" t="s">
        <v>49</v>
      </c>
      <c r="O124" s="750" t="s">
        <v>49</v>
      </c>
      <c r="P124" s="750" t="s">
        <v>49</v>
      </c>
      <c r="Q124" s="750" t="s">
        <v>49</v>
      </c>
      <c r="R124" s="750" t="s">
        <v>58</v>
      </c>
      <c r="S124" s="750" t="s">
        <v>49</v>
      </c>
      <c r="T124" s="750" t="s">
        <v>49</v>
      </c>
      <c r="U124" s="750" t="s">
        <v>49</v>
      </c>
      <c r="V124" s="750" t="s">
        <v>49</v>
      </c>
      <c r="W124" s="750" t="s">
        <v>49</v>
      </c>
      <c r="X124" s="750" t="s">
        <v>49</v>
      </c>
      <c r="Y124" s="750" t="s">
        <v>49</v>
      </c>
      <c r="Z124" s="750" t="s">
        <v>49</v>
      </c>
      <c r="AA124" s="750" t="s">
        <v>49</v>
      </c>
      <c r="AB124" s="750" t="s">
        <v>49</v>
      </c>
      <c r="AC124" s="750" t="s">
        <v>49</v>
      </c>
      <c r="AD124" s="750" t="s">
        <v>49</v>
      </c>
      <c r="AE124" s="750" t="s">
        <v>49</v>
      </c>
      <c r="AF124" s="750" t="s">
        <v>49</v>
      </c>
      <c r="AG124" s="750" t="s">
        <v>49</v>
      </c>
      <c r="AH124" s="750" t="s">
        <v>49</v>
      </c>
      <c r="AI124" s="750" t="s">
        <v>49</v>
      </c>
      <c r="AJ124" s="750" t="s">
        <v>49</v>
      </c>
      <c r="AK124" s="750" t="s">
        <v>49</v>
      </c>
      <c r="AL124" s="750" t="s">
        <v>49</v>
      </c>
      <c r="AM124" s="750" t="s">
        <v>49</v>
      </c>
      <c r="AN124" s="750" t="s">
        <v>49</v>
      </c>
      <c r="AO124" s="750" t="s">
        <v>49</v>
      </c>
      <c r="AP124" s="750" t="s">
        <v>49</v>
      </c>
      <c r="AQ124" s="742" t="s">
        <v>49</v>
      </c>
      <c r="AR124" s="179" t="s">
        <v>49</v>
      </c>
      <c r="AS124" s="714"/>
    </row>
    <row r="125" spans="1:48" ht="17.45" customHeight="1">
      <c r="A125" s="33" t="s">
        <v>229</v>
      </c>
      <c r="B125" s="41" t="s">
        <v>134</v>
      </c>
      <c r="C125" s="41"/>
      <c r="D125" s="41"/>
      <c r="E125" s="41"/>
      <c r="F125" s="41"/>
      <c r="G125" s="47"/>
      <c r="H125" s="38">
        <v>0.77142857142857146</v>
      </c>
      <c r="I125" s="750" t="s">
        <v>50</v>
      </c>
      <c r="J125" s="750" t="s">
        <v>49</v>
      </c>
      <c r="K125" s="750" t="s">
        <v>50</v>
      </c>
      <c r="L125" s="750" t="s">
        <v>50</v>
      </c>
      <c r="M125" s="750" t="s">
        <v>49</v>
      </c>
      <c r="N125" s="750" t="s">
        <v>49</v>
      </c>
      <c r="O125" s="750" t="s">
        <v>49</v>
      </c>
      <c r="P125" s="750" t="s">
        <v>49</v>
      </c>
      <c r="Q125" s="750" t="s">
        <v>49</v>
      </c>
      <c r="R125" s="750" t="s">
        <v>58</v>
      </c>
      <c r="S125" s="750" t="s">
        <v>49</v>
      </c>
      <c r="T125" s="750" t="s">
        <v>49</v>
      </c>
      <c r="U125" s="750" t="s">
        <v>49</v>
      </c>
      <c r="V125" s="750" t="s">
        <v>49</v>
      </c>
      <c r="W125" s="750" t="s">
        <v>49</v>
      </c>
      <c r="X125" s="750" t="s">
        <v>50</v>
      </c>
      <c r="Y125" s="750" t="s">
        <v>49</v>
      </c>
      <c r="Z125" s="750" t="s">
        <v>49</v>
      </c>
      <c r="AA125" s="750" t="s">
        <v>50</v>
      </c>
      <c r="AB125" s="750" t="s">
        <v>49</v>
      </c>
      <c r="AC125" s="750" t="s">
        <v>49</v>
      </c>
      <c r="AD125" s="750" t="s">
        <v>49</v>
      </c>
      <c r="AE125" s="750" t="s">
        <v>49</v>
      </c>
      <c r="AF125" s="750" t="s">
        <v>49</v>
      </c>
      <c r="AG125" s="750" t="s">
        <v>50</v>
      </c>
      <c r="AH125" s="750" t="s">
        <v>49</v>
      </c>
      <c r="AI125" s="750" t="s">
        <v>49</v>
      </c>
      <c r="AJ125" s="750" t="s">
        <v>50</v>
      </c>
      <c r="AK125" s="750" t="s">
        <v>50</v>
      </c>
      <c r="AL125" s="750" t="s">
        <v>49</v>
      </c>
      <c r="AM125" s="750" t="s">
        <v>49</v>
      </c>
      <c r="AN125" s="750" t="s">
        <v>49</v>
      </c>
      <c r="AO125" s="750" t="s">
        <v>49</v>
      </c>
      <c r="AP125" s="750" t="s">
        <v>49</v>
      </c>
      <c r="AQ125" s="742" t="s">
        <v>49</v>
      </c>
      <c r="AR125" s="179" t="s">
        <v>49</v>
      </c>
      <c r="AS125" s="714"/>
    </row>
    <row r="126" spans="1:48" ht="17.45" customHeight="1">
      <c r="A126" s="33" t="s">
        <v>230</v>
      </c>
      <c r="B126" s="41" t="s">
        <v>135</v>
      </c>
      <c r="C126" s="41"/>
      <c r="D126" s="41"/>
      <c r="E126" s="41"/>
      <c r="F126" s="41"/>
      <c r="G126" s="47"/>
      <c r="H126" s="38">
        <v>0.82857142857142863</v>
      </c>
      <c r="I126" s="750" t="s">
        <v>49</v>
      </c>
      <c r="J126" s="750" t="s">
        <v>50</v>
      </c>
      <c r="K126" s="750" t="s">
        <v>49</v>
      </c>
      <c r="L126" s="750" t="s">
        <v>49</v>
      </c>
      <c r="M126" s="750" t="s">
        <v>49</v>
      </c>
      <c r="N126" s="750" t="s">
        <v>49</v>
      </c>
      <c r="O126" s="750" t="s">
        <v>49</v>
      </c>
      <c r="P126" s="750" t="s">
        <v>49</v>
      </c>
      <c r="Q126" s="750" t="s">
        <v>49</v>
      </c>
      <c r="R126" s="750" t="s">
        <v>58</v>
      </c>
      <c r="S126" s="750" t="s">
        <v>49</v>
      </c>
      <c r="T126" s="750" t="s">
        <v>49</v>
      </c>
      <c r="U126" s="750" t="s">
        <v>50</v>
      </c>
      <c r="V126" s="750" t="s">
        <v>49</v>
      </c>
      <c r="W126" s="750" t="s">
        <v>49</v>
      </c>
      <c r="X126" s="750" t="s">
        <v>49</v>
      </c>
      <c r="Y126" s="750" t="s">
        <v>49</v>
      </c>
      <c r="Z126" s="750" t="s">
        <v>49</v>
      </c>
      <c r="AA126" s="750" t="s">
        <v>49</v>
      </c>
      <c r="AB126" s="750" t="s">
        <v>49</v>
      </c>
      <c r="AC126" s="750" t="s">
        <v>49</v>
      </c>
      <c r="AD126" s="750" t="s">
        <v>49</v>
      </c>
      <c r="AE126" s="750" t="s">
        <v>50</v>
      </c>
      <c r="AF126" s="750" t="s">
        <v>49</v>
      </c>
      <c r="AG126" s="750" t="s">
        <v>50</v>
      </c>
      <c r="AH126" s="750" t="s">
        <v>49</v>
      </c>
      <c r="AI126" s="750" t="s">
        <v>49</v>
      </c>
      <c r="AJ126" s="750" t="s">
        <v>49</v>
      </c>
      <c r="AK126" s="750" t="s">
        <v>50</v>
      </c>
      <c r="AL126" s="750" t="s">
        <v>50</v>
      </c>
      <c r="AM126" s="750" t="s">
        <v>49</v>
      </c>
      <c r="AN126" s="750" t="s">
        <v>49</v>
      </c>
      <c r="AO126" s="750" t="s">
        <v>49</v>
      </c>
      <c r="AP126" s="750" t="s">
        <v>49</v>
      </c>
      <c r="AQ126" s="742" t="s">
        <v>49</v>
      </c>
      <c r="AR126" s="179" t="s">
        <v>49</v>
      </c>
      <c r="AS126" s="714"/>
    </row>
    <row r="127" spans="1:48" ht="17.45" customHeight="1">
      <c r="A127" s="33" t="s">
        <v>231</v>
      </c>
      <c r="B127" s="41" t="s">
        <v>232</v>
      </c>
      <c r="C127" s="41"/>
      <c r="D127" s="41"/>
      <c r="E127" s="41"/>
      <c r="F127" s="41"/>
      <c r="G127" s="47"/>
      <c r="H127" s="38">
        <v>9.375E-2</v>
      </c>
      <c r="I127" s="750" t="s">
        <v>50</v>
      </c>
      <c r="J127" s="750" t="s">
        <v>50</v>
      </c>
      <c r="K127" s="750" t="s">
        <v>50</v>
      </c>
      <c r="L127" s="750" t="s">
        <v>58</v>
      </c>
      <c r="M127" s="750" t="s">
        <v>50</v>
      </c>
      <c r="N127" s="750" t="s">
        <v>50</v>
      </c>
      <c r="O127" s="750" t="s">
        <v>49</v>
      </c>
      <c r="P127" s="750" t="s">
        <v>50</v>
      </c>
      <c r="Q127" s="750" t="s">
        <v>50</v>
      </c>
      <c r="R127" s="750" t="s">
        <v>58</v>
      </c>
      <c r="S127" s="750" t="s">
        <v>50</v>
      </c>
      <c r="T127" s="750" t="s">
        <v>50</v>
      </c>
      <c r="U127" s="750" t="s">
        <v>49</v>
      </c>
      <c r="V127" s="750" t="s">
        <v>50</v>
      </c>
      <c r="W127" s="750" t="s">
        <v>50</v>
      </c>
      <c r="X127" s="750" t="s">
        <v>50</v>
      </c>
      <c r="Y127" s="750" t="s">
        <v>58</v>
      </c>
      <c r="Z127" s="750" t="s">
        <v>50</v>
      </c>
      <c r="AA127" s="750" t="s">
        <v>50</v>
      </c>
      <c r="AB127" s="750" t="s">
        <v>49</v>
      </c>
      <c r="AC127" s="750" t="s">
        <v>58</v>
      </c>
      <c r="AD127" s="750" t="s">
        <v>50</v>
      </c>
      <c r="AE127" s="750" t="s">
        <v>50</v>
      </c>
      <c r="AF127" s="750" t="s">
        <v>50</v>
      </c>
      <c r="AG127" s="750" t="s">
        <v>50</v>
      </c>
      <c r="AH127" s="750" t="s">
        <v>50</v>
      </c>
      <c r="AI127" s="750" t="s">
        <v>50</v>
      </c>
      <c r="AJ127" s="750" t="s">
        <v>50</v>
      </c>
      <c r="AK127" s="750" t="s">
        <v>50</v>
      </c>
      <c r="AL127" s="750" t="s">
        <v>50</v>
      </c>
      <c r="AM127" s="750" t="s">
        <v>50</v>
      </c>
      <c r="AN127" s="750" t="s">
        <v>50</v>
      </c>
      <c r="AO127" s="750" t="s">
        <v>50</v>
      </c>
      <c r="AP127" s="750" t="s">
        <v>50</v>
      </c>
      <c r="AQ127" s="742" t="s">
        <v>50</v>
      </c>
      <c r="AR127" s="179" t="s">
        <v>50</v>
      </c>
      <c r="AS127" s="714"/>
    </row>
    <row r="128" spans="1:48" ht="17.45" customHeight="1">
      <c r="A128" s="33" t="s">
        <v>233</v>
      </c>
      <c r="B128" s="41" t="s">
        <v>139</v>
      </c>
      <c r="C128" s="41"/>
      <c r="D128" s="41"/>
      <c r="E128" s="41"/>
      <c r="F128" s="41"/>
      <c r="G128" s="47"/>
      <c r="H128" s="38">
        <v>9.375E-2</v>
      </c>
      <c r="I128" s="750" t="s">
        <v>50</v>
      </c>
      <c r="J128" s="750" t="s">
        <v>50</v>
      </c>
      <c r="K128" s="750" t="s">
        <v>50</v>
      </c>
      <c r="L128" s="750" t="s">
        <v>58</v>
      </c>
      <c r="M128" s="750" t="s">
        <v>50</v>
      </c>
      <c r="N128" s="750" t="s">
        <v>50</v>
      </c>
      <c r="O128" s="750" t="s">
        <v>50</v>
      </c>
      <c r="P128" s="750" t="s">
        <v>50</v>
      </c>
      <c r="Q128" s="750" t="s">
        <v>50</v>
      </c>
      <c r="R128" s="750" t="s">
        <v>58</v>
      </c>
      <c r="S128" s="750" t="s">
        <v>50</v>
      </c>
      <c r="T128" s="750" t="s">
        <v>50</v>
      </c>
      <c r="U128" s="750" t="s">
        <v>49</v>
      </c>
      <c r="V128" s="750" t="s">
        <v>50</v>
      </c>
      <c r="W128" s="750" t="s">
        <v>50</v>
      </c>
      <c r="X128" s="750" t="s">
        <v>50</v>
      </c>
      <c r="Y128" s="750" t="s">
        <v>49</v>
      </c>
      <c r="Z128" s="750" t="s">
        <v>50</v>
      </c>
      <c r="AA128" s="750" t="s">
        <v>50</v>
      </c>
      <c r="AB128" s="750" t="s">
        <v>50</v>
      </c>
      <c r="AC128" s="750" t="s">
        <v>58</v>
      </c>
      <c r="AD128" s="750" t="s">
        <v>50</v>
      </c>
      <c r="AE128" s="750" t="s">
        <v>50</v>
      </c>
      <c r="AF128" s="750" t="s">
        <v>50</v>
      </c>
      <c r="AG128" s="750" t="s">
        <v>50</v>
      </c>
      <c r="AH128" s="750" t="s">
        <v>50</v>
      </c>
      <c r="AI128" s="750" t="s">
        <v>50</v>
      </c>
      <c r="AJ128" s="750" t="s">
        <v>50</v>
      </c>
      <c r="AK128" s="750" t="s">
        <v>50</v>
      </c>
      <c r="AL128" s="750" t="s">
        <v>50</v>
      </c>
      <c r="AM128" s="750" t="s">
        <v>49</v>
      </c>
      <c r="AN128" s="750" t="s">
        <v>50</v>
      </c>
      <c r="AO128" s="750" t="s">
        <v>58</v>
      </c>
      <c r="AP128" s="750" t="s">
        <v>50</v>
      </c>
      <c r="AQ128" s="742" t="s">
        <v>50</v>
      </c>
      <c r="AR128" s="179" t="s">
        <v>50</v>
      </c>
      <c r="AS128" s="714"/>
    </row>
    <row r="129" spans="1:45" ht="17.45" customHeight="1">
      <c r="A129" s="33" t="s">
        <v>234</v>
      </c>
      <c r="B129" s="41" t="s">
        <v>235</v>
      </c>
      <c r="C129" s="41"/>
      <c r="D129" s="41"/>
      <c r="E129" s="41"/>
      <c r="F129" s="41"/>
      <c r="G129" s="47"/>
      <c r="H129" s="38">
        <v>0.45714285714285713</v>
      </c>
      <c r="I129" s="750" t="s">
        <v>50</v>
      </c>
      <c r="J129" s="750" t="s">
        <v>50</v>
      </c>
      <c r="K129" s="750" t="s">
        <v>50</v>
      </c>
      <c r="L129" s="750" t="s">
        <v>50</v>
      </c>
      <c r="M129" s="750" t="s">
        <v>49</v>
      </c>
      <c r="N129" s="750" t="s">
        <v>49</v>
      </c>
      <c r="O129" s="750" t="s">
        <v>50</v>
      </c>
      <c r="P129" s="750" t="s">
        <v>50</v>
      </c>
      <c r="Q129" s="750" t="s">
        <v>50</v>
      </c>
      <c r="R129" s="750" t="s">
        <v>58</v>
      </c>
      <c r="S129" s="750" t="s">
        <v>50</v>
      </c>
      <c r="T129" s="750" t="s">
        <v>49</v>
      </c>
      <c r="U129" s="750" t="s">
        <v>50</v>
      </c>
      <c r="V129" s="750" t="s">
        <v>50</v>
      </c>
      <c r="W129" s="750" t="s">
        <v>50</v>
      </c>
      <c r="X129" s="750" t="s">
        <v>49</v>
      </c>
      <c r="Y129" s="750" t="s">
        <v>49</v>
      </c>
      <c r="Z129" s="750" t="s">
        <v>49</v>
      </c>
      <c r="AA129" s="750" t="s">
        <v>50</v>
      </c>
      <c r="AB129" s="750" t="s">
        <v>49</v>
      </c>
      <c r="AC129" s="750" t="s">
        <v>49</v>
      </c>
      <c r="AD129" s="750" t="s">
        <v>50</v>
      </c>
      <c r="AE129" s="750" t="s">
        <v>49</v>
      </c>
      <c r="AF129" s="750" t="s">
        <v>50</v>
      </c>
      <c r="AG129" s="750" t="s">
        <v>50</v>
      </c>
      <c r="AH129" s="750" t="s">
        <v>50</v>
      </c>
      <c r="AI129" s="750" t="s">
        <v>49</v>
      </c>
      <c r="AJ129" s="750" t="s">
        <v>50</v>
      </c>
      <c r="AK129" s="750" t="s">
        <v>50</v>
      </c>
      <c r="AL129" s="750" t="s">
        <v>49</v>
      </c>
      <c r="AM129" s="750" t="s">
        <v>49</v>
      </c>
      <c r="AN129" s="750" t="s">
        <v>49</v>
      </c>
      <c r="AO129" s="750" t="s">
        <v>49</v>
      </c>
      <c r="AP129" s="750" t="s">
        <v>49</v>
      </c>
      <c r="AQ129" s="742" t="s">
        <v>49</v>
      </c>
      <c r="AR129" s="179" t="s">
        <v>50</v>
      </c>
      <c r="AS129" s="714"/>
    </row>
    <row r="130" spans="1:45" ht="17.45" customHeight="1">
      <c r="A130" s="33" t="s">
        <v>236</v>
      </c>
      <c r="B130" s="796" t="s">
        <v>237</v>
      </c>
      <c r="C130" s="796"/>
      <c r="D130" s="796"/>
      <c r="E130" s="796"/>
      <c r="F130" s="796"/>
      <c r="G130" s="21"/>
      <c r="H130" s="38">
        <v>0.21052631578947367</v>
      </c>
      <c r="I130" s="750" t="s">
        <v>49</v>
      </c>
      <c r="J130" s="750" t="s">
        <v>50</v>
      </c>
      <c r="K130" s="750" t="s">
        <v>50</v>
      </c>
      <c r="L130" s="750" t="s">
        <v>50</v>
      </c>
      <c r="M130" s="750" t="s">
        <v>71</v>
      </c>
      <c r="N130" s="750" t="s">
        <v>58</v>
      </c>
      <c r="O130" s="750" t="s">
        <v>58</v>
      </c>
      <c r="P130" s="750" t="s">
        <v>49</v>
      </c>
      <c r="Q130" s="750" t="s">
        <v>58</v>
      </c>
      <c r="R130" s="750" t="s">
        <v>58</v>
      </c>
      <c r="S130" s="750" t="s">
        <v>50</v>
      </c>
      <c r="T130" s="750" t="s">
        <v>50</v>
      </c>
      <c r="U130" s="750" t="s">
        <v>71</v>
      </c>
      <c r="V130" s="750" t="s">
        <v>58</v>
      </c>
      <c r="W130" s="750" t="s">
        <v>50</v>
      </c>
      <c r="X130" s="750" t="s">
        <v>49</v>
      </c>
      <c r="Y130" s="750" t="s">
        <v>50</v>
      </c>
      <c r="Z130" s="750" t="s">
        <v>58</v>
      </c>
      <c r="AA130" s="750" t="s">
        <v>50</v>
      </c>
      <c r="AB130" s="750" t="s">
        <v>58</v>
      </c>
      <c r="AC130" s="750" t="s">
        <v>58</v>
      </c>
      <c r="AD130" s="750" t="s">
        <v>50</v>
      </c>
      <c r="AE130" s="750" t="s">
        <v>49</v>
      </c>
      <c r="AF130" s="750" t="s">
        <v>50</v>
      </c>
      <c r="AG130" s="750" t="s">
        <v>50</v>
      </c>
      <c r="AH130" s="750" t="s">
        <v>71</v>
      </c>
      <c r="AI130" s="750" t="s">
        <v>71</v>
      </c>
      <c r="AJ130" s="750" t="s">
        <v>58</v>
      </c>
      <c r="AK130" s="750" t="s">
        <v>50</v>
      </c>
      <c r="AL130" s="750" t="s">
        <v>58</v>
      </c>
      <c r="AM130" s="750" t="s">
        <v>71</v>
      </c>
      <c r="AN130" s="750" t="s">
        <v>50</v>
      </c>
      <c r="AO130" s="750" t="s">
        <v>58</v>
      </c>
      <c r="AP130" s="750" t="s">
        <v>50</v>
      </c>
      <c r="AQ130" s="742" t="s">
        <v>50</v>
      </c>
      <c r="AR130" s="179" t="s">
        <v>58</v>
      </c>
      <c r="AS130" s="714"/>
    </row>
    <row r="131" spans="1:45" ht="22.9" customHeight="1">
      <c r="A131" s="62" t="s">
        <v>238</v>
      </c>
      <c r="B131" s="830" t="s">
        <v>239</v>
      </c>
      <c r="C131" s="830"/>
      <c r="D131" s="830"/>
      <c r="E131" s="830"/>
      <c r="F131" s="830"/>
      <c r="G131" s="831"/>
      <c r="H131" s="807">
        <v>0.83333333333333337</v>
      </c>
      <c r="I131" s="58" t="s">
        <v>49</v>
      </c>
      <c r="J131" s="58" t="s">
        <v>50</v>
      </c>
      <c r="K131" s="58" t="s">
        <v>50</v>
      </c>
      <c r="L131" s="58" t="s">
        <v>49</v>
      </c>
      <c r="M131" s="58" t="s">
        <v>49</v>
      </c>
      <c r="N131" s="58" t="s">
        <v>49</v>
      </c>
      <c r="O131" s="58" t="s">
        <v>49</v>
      </c>
      <c r="P131" s="58" t="s">
        <v>49</v>
      </c>
      <c r="Q131" s="58" t="s">
        <v>50</v>
      </c>
      <c r="R131" s="58" t="s">
        <v>49</v>
      </c>
      <c r="S131" s="58" t="s">
        <v>50</v>
      </c>
      <c r="T131" s="58" t="s">
        <v>49</v>
      </c>
      <c r="U131" s="58" t="s">
        <v>50</v>
      </c>
      <c r="V131" s="58" t="s">
        <v>49</v>
      </c>
      <c r="W131" s="58" t="s">
        <v>49</v>
      </c>
      <c r="X131" s="58" t="s">
        <v>50</v>
      </c>
      <c r="Y131" s="58" t="s">
        <v>49</v>
      </c>
      <c r="Z131" s="58" t="s">
        <v>49</v>
      </c>
      <c r="AA131" s="58" t="s">
        <v>49</v>
      </c>
      <c r="AB131" s="58" t="s">
        <v>49</v>
      </c>
      <c r="AC131" s="58" t="s">
        <v>49</v>
      </c>
      <c r="AD131" s="58" t="s">
        <v>49</v>
      </c>
      <c r="AE131" s="58" t="s">
        <v>49</v>
      </c>
      <c r="AF131" s="58" t="s">
        <v>49</v>
      </c>
      <c r="AG131" s="58" t="s">
        <v>49</v>
      </c>
      <c r="AH131" s="58" t="s">
        <v>49</v>
      </c>
      <c r="AI131" s="58" t="s">
        <v>49</v>
      </c>
      <c r="AJ131" s="58" t="s">
        <v>49</v>
      </c>
      <c r="AK131" s="58" t="s">
        <v>49</v>
      </c>
      <c r="AL131" s="58" t="s">
        <v>49</v>
      </c>
      <c r="AM131" s="58" t="s">
        <v>49</v>
      </c>
      <c r="AN131" s="58" t="s">
        <v>49</v>
      </c>
      <c r="AO131" s="58" t="s">
        <v>49</v>
      </c>
      <c r="AP131" s="58" t="s">
        <v>49</v>
      </c>
      <c r="AQ131" s="58" t="s">
        <v>49</v>
      </c>
      <c r="AR131" s="135" t="s">
        <v>49</v>
      </c>
      <c r="AS131" s="20"/>
    </row>
    <row r="132" spans="1:45" ht="22.15" customHeight="1" thickBot="1">
      <c r="A132" s="61" t="s">
        <v>240</v>
      </c>
      <c r="B132" s="917" t="s">
        <v>241</v>
      </c>
      <c r="C132" s="917"/>
      <c r="D132" s="917"/>
      <c r="E132" s="917"/>
      <c r="F132" s="917"/>
      <c r="G132" s="918"/>
      <c r="H132" s="15">
        <v>0.52777777777777779</v>
      </c>
      <c r="I132" s="110" t="s">
        <v>50</v>
      </c>
      <c r="J132" s="110" t="s">
        <v>50</v>
      </c>
      <c r="K132" s="110" t="s">
        <v>50</v>
      </c>
      <c r="L132" s="110" t="s">
        <v>49</v>
      </c>
      <c r="M132" s="110" t="s">
        <v>50</v>
      </c>
      <c r="N132" s="110" t="s">
        <v>50</v>
      </c>
      <c r="O132" s="110" t="s">
        <v>50</v>
      </c>
      <c r="P132" s="110" t="s">
        <v>49</v>
      </c>
      <c r="Q132" s="110" t="s">
        <v>50</v>
      </c>
      <c r="R132" s="110" t="s">
        <v>49</v>
      </c>
      <c r="S132" s="110" t="s">
        <v>50</v>
      </c>
      <c r="T132" s="110" t="s">
        <v>49</v>
      </c>
      <c r="U132" s="110" t="s">
        <v>50</v>
      </c>
      <c r="V132" s="110" t="s">
        <v>49</v>
      </c>
      <c r="W132" s="110" t="s">
        <v>49</v>
      </c>
      <c r="X132" s="110" t="s">
        <v>49</v>
      </c>
      <c r="Y132" s="110" t="s">
        <v>49</v>
      </c>
      <c r="Z132" s="110" t="s">
        <v>49</v>
      </c>
      <c r="AA132" s="110" t="s">
        <v>50</v>
      </c>
      <c r="AB132" s="110" t="s">
        <v>49</v>
      </c>
      <c r="AC132" s="110" t="s">
        <v>49</v>
      </c>
      <c r="AD132" s="110" t="s">
        <v>49</v>
      </c>
      <c r="AE132" s="110" t="s">
        <v>50</v>
      </c>
      <c r="AF132" s="110" t="s">
        <v>49</v>
      </c>
      <c r="AG132" s="110" t="s">
        <v>50</v>
      </c>
      <c r="AH132" s="110" t="s">
        <v>50</v>
      </c>
      <c r="AI132" s="110" t="s">
        <v>49</v>
      </c>
      <c r="AJ132" s="110" t="s">
        <v>50</v>
      </c>
      <c r="AK132" s="110" t="s">
        <v>50</v>
      </c>
      <c r="AL132" s="110" t="s">
        <v>49</v>
      </c>
      <c r="AM132" s="110" t="s">
        <v>49</v>
      </c>
      <c r="AN132" s="110" t="s">
        <v>49</v>
      </c>
      <c r="AO132" s="110" t="s">
        <v>50</v>
      </c>
      <c r="AP132" s="110" t="s">
        <v>49</v>
      </c>
      <c r="AQ132" s="110" t="s">
        <v>49</v>
      </c>
      <c r="AR132" s="217" t="s">
        <v>50</v>
      </c>
      <c r="AS132" s="20"/>
    </row>
    <row r="133" spans="1:45" ht="28.15" customHeight="1" thickBot="1">
      <c r="A133" s="845" t="s">
        <v>242</v>
      </c>
      <c r="B133" s="846"/>
      <c r="C133" s="846"/>
      <c r="D133" s="846"/>
      <c r="E133" s="846"/>
      <c r="F133" s="846"/>
      <c r="G133" s="847"/>
      <c r="H133" s="2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4"/>
      <c r="AS133" s="28"/>
    </row>
    <row r="134" spans="1:45" ht="89.25" customHeight="1">
      <c r="A134" s="79" t="s">
        <v>243</v>
      </c>
      <c r="B134" s="864" t="s">
        <v>244</v>
      </c>
      <c r="C134" s="864"/>
      <c r="D134" s="864"/>
      <c r="E134" s="864"/>
      <c r="F134" s="864"/>
      <c r="G134" s="8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184"/>
      <c r="AS134" s="84"/>
    </row>
    <row r="135" spans="1:45" ht="25.5" customHeight="1">
      <c r="A135" s="79" t="s">
        <v>245</v>
      </c>
      <c r="B135" s="836" t="s">
        <v>246</v>
      </c>
      <c r="C135" s="836"/>
      <c r="D135" s="836"/>
      <c r="E135" s="836"/>
      <c r="F135" s="836"/>
      <c r="G135" s="837"/>
      <c r="H135" s="748"/>
      <c r="I135" s="748"/>
      <c r="J135" s="748"/>
      <c r="K135" s="748"/>
      <c r="L135" s="748"/>
      <c r="M135" s="748"/>
      <c r="N135" s="748"/>
      <c r="O135" s="748"/>
      <c r="P135" s="748"/>
      <c r="Q135" s="748"/>
      <c r="R135" s="748"/>
      <c r="S135" s="748"/>
      <c r="T135" s="748"/>
      <c r="U135" s="748"/>
      <c r="V135" s="748"/>
      <c r="W135" s="748"/>
      <c r="X135" s="748"/>
      <c r="Y135" s="748"/>
      <c r="Z135" s="748"/>
      <c r="AA135" s="748"/>
      <c r="AB135" s="748"/>
      <c r="AC135" s="748"/>
      <c r="AD135" s="748"/>
      <c r="AE135" s="748"/>
      <c r="AF135" s="748"/>
      <c r="AG135" s="748"/>
      <c r="AH135" s="748"/>
      <c r="AI135" s="748"/>
      <c r="AJ135" s="748"/>
      <c r="AK135" s="748"/>
      <c r="AL135" s="748"/>
      <c r="AM135" s="748"/>
      <c r="AN135" s="748"/>
      <c r="AO135" s="748"/>
      <c r="AP135" s="748"/>
      <c r="AQ135" s="748"/>
      <c r="AR135" s="181"/>
      <c r="AS135" s="806"/>
    </row>
    <row r="136" spans="1:45" ht="19.149999999999999" customHeight="1">
      <c r="A136" s="855" t="s">
        <v>247</v>
      </c>
      <c r="B136" s="856"/>
      <c r="C136" s="856"/>
      <c r="D136" s="856"/>
      <c r="E136" s="856"/>
      <c r="F136" s="856"/>
      <c r="G136" s="857"/>
      <c r="H136" s="232"/>
      <c r="I136" s="86"/>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4"/>
    </row>
    <row r="137" spans="1:45" ht="19.149999999999999" customHeight="1">
      <c r="A137" s="849" t="s">
        <v>248</v>
      </c>
      <c r="B137" s="850"/>
      <c r="C137" s="850"/>
      <c r="D137" s="850"/>
      <c r="E137" s="850"/>
      <c r="F137" s="850"/>
      <c r="G137" s="851"/>
      <c r="H137" s="67"/>
      <c r="I137" s="72" t="s">
        <v>71</v>
      </c>
      <c r="J137" s="72">
        <v>8.3333333333333329E-2</v>
      </c>
      <c r="K137" s="72" t="s">
        <v>71</v>
      </c>
      <c r="L137" s="72">
        <v>0</v>
      </c>
      <c r="M137" s="72">
        <v>0</v>
      </c>
      <c r="N137" s="72">
        <v>0</v>
      </c>
      <c r="O137" s="72">
        <v>0</v>
      </c>
      <c r="P137" s="72">
        <v>0</v>
      </c>
      <c r="Q137" s="72">
        <v>0</v>
      </c>
      <c r="R137" s="72">
        <v>0</v>
      </c>
      <c r="S137" s="72">
        <v>0</v>
      </c>
      <c r="T137" s="72">
        <v>0</v>
      </c>
      <c r="U137" s="72" t="s">
        <v>71</v>
      </c>
      <c r="V137" s="72">
        <v>0.25</v>
      </c>
      <c r="W137" s="72">
        <v>0</v>
      </c>
      <c r="X137" s="72" t="s">
        <v>71</v>
      </c>
      <c r="Y137" s="72">
        <v>0</v>
      </c>
      <c r="Z137" s="72">
        <v>0</v>
      </c>
      <c r="AA137" s="72" t="s">
        <v>71</v>
      </c>
      <c r="AB137" s="72" t="s">
        <v>71</v>
      </c>
      <c r="AC137" s="72">
        <v>0.1111111111111111</v>
      </c>
      <c r="AD137" s="72" t="s">
        <v>71</v>
      </c>
      <c r="AE137" s="72" t="s">
        <v>71</v>
      </c>
      <c r="AF137" s="72">
        <v>0.16666666666666666</v>
      </c>
      <c r="AG137" s="72">
        <v>0</v>
      </c>
      <c r="AH137" s="72">
        <v>0</v>
      </c>
      <c r="AI137" s="72" t="s">
        <v>71</v>
      </c>
      <c r="AJ137" s="72">
        <v>0.11538461538461539</v>
      </c>
      <c r="AK137" s="72">
        <v>0</v>
      </c>
      <c r="AL137" s="72" t="s">
        <v>71</v>
      </c>
      <c r="AM137" s="72">
        <v>0</v>
      </c>
      <c r="AN137" s="72" t="s">
        <v>71</v>
      </c>
      <c r="AO137" s="72">
        <v>0</v>
      </c>
      <c r="AP137" s="72" t="s">
        <v>71</v>
      </c>
      <c r="AQ137" s="72">
        <v>0</v>
      </c>
      <c r="AR137" s="186" t="s">
        <v>71</v>
      </c>
      <c r="AS137" s="30"/>
    </row>
    <row r="138" spans="1:45" ht="19.149999999999999" customHeight="1">
      <c r="A138" s="849" t="s">
        <v>249</v>
      </c>
      <c r="B138" s="850"/>
      <c r="C138" s="850"/>
      <c r="D138" s="850"/>
      <c r="E138" s="850"/>
      <c r="F138" s="850"/>
      <c r="G138" s="851"/>
      <c r="H138" s="68"/>
      <c r="I138" s="75" t="s">
        <v>71</v>
      </c>
      <c r="J138" s="75" t="s">
        <v>71</v>
      </c>
      <c r="K138" s="72">
        <v>0</v>
      </c>
      <c r="L138" s="75" t="s">
        <v>71</v>
      </c>
      <c r="M138" s="75" t="s">
        <v>71</v>
      </c>
      <c r="N138" s="75" t="s">
        <v>71</v>
      </c>
      <c r="O138" s="75" t="s">
        <v>71</v>
      </c>
      <c r="P138" s="75" t="s">
        <v>71</v>
      </c>
      <c r="Q138" s="75" t="s">
        <v>71</v>
      </c>
      <c r="R138" s="75" t="s">
        <v>71</v>
      </c>
      <c r="S138" s="75" t="s">
        <v>71</v>
      </c>
      <c r="T138" s="75" t="s">
        <v>71</v>
      </c>
      <c r="U138" s="72">
        <v>0</v>
      </c>
      <c r="V138" s="75" t="s">
        <v>71</v>
      </c>
      <c r="W138" s="75" t="s">
        <v>71</v>
      </c>
      <c r="X138" s="75" t="s">
        <v>71</v>
      </c>
      <c r="Y138" s="75" t="s">
        <v>71</v>
      </c>
      <c r="Z138" s="75" t="s">
        <v>71</v>
      </c>
      <c r="AA138" s="75" t="s">
        <v>71</v>
      </c>
      <c r="AB138" s="72">
        <v>0.41666666666666669</v>
      </c>
      <c r="AC138" s="75" t="s">
        <v>71</v>
      </c>
      <c r="AD138" s="72">
        <v>0</v>
      </c>
      <c r="AE138" s="72">
        <v>0</v>
      </c>
      <c r="AF138" s="75" t="s">
        <v>71</v>
      </c>
      <c r="AG138" s="75" t="s">
        <v>71</v>
      </c>
      <c r="AH138" s="75" t="s">
        <v>71</v>
      </c>
      <c r="AI138" s="72">
        <v>0</v>
      </c>
      <c r="AJ138" s="75" t="s">
        <v>71</v>
      </c>
      <c r="AK138" s="75" t="s">
        <v>71</v>
      </c>
      <c r="AL138" s="75" t="s">
        <v>71</v>
      </c>
      <c r="AM138" s="72">
        <v>0</v>
      </c>
      <c r="AN138" s="72">
        <v>0.2</v>
      </c>
      <c r="AO138" s="75" t="s">
        <v>71</v>
      </c>
      <c r="AP138" s="72">
        <v>0</v>
      </c>
      <c r="AQ138" s="75" t="s">
        <v>71</v>
      </c>
      <c r="AR138" s="187" t="s">
        <v>71</v>
      </c>
      <c r="AS138" s="31"/>
    </row>
    <row r="139" spans="1:45" ht="19.149999999999999" customHeight="1">
      <c r="A139" s="849" t="s">
        <v>250</v>
      </c>
      <c r="B139" s="850"/>
      <c r="C139" s="850"/>
      <c r="D139" s="850"/>
      <c r="E139" s="850"/>
      <c r="F139" s="850"/>
      <c r="G139" s="851"/>
      <c r="H139" s="68"/>
      <c r="I139" s="75" t="s">
        <v>71</v>
      </c>
      <c r="J139" s="75" t="s">
        <v>71</v>
      </c>
      <c r="K139" s="75" t="s">
        <v>71</v>
      </c>
      <c r="L139" s="75" t="s">
        <v>71</v>
      </c>
      <c r="M139" s="75" t="s">
        <v>71</v>
      </c>
      <c r="N139" s="75" t="s">
        <v>71</v>
      </c>
      <c r="O139" s="75" t="s">
        <v>71</v>
      </c>
      <c r="P139" s="75" t="s">
        <v>71</v>
      </c>
      <c r="Q139" s="75" t="s">
        <v>71</v>
      </c>
      <c r="R139" s="75" t="s">
        <v>71</v>
      </c>
      <c r="S139" s="75" t="s">
        <v>71</v>
      </c>
      <c r="T139" s="75" t="s">
        <v>71</v>
      </c>
      <c r="U139" s="75" t="s">
        <v>71</v>
      </c>
      <c r="V139" s="75" t="s">
        <v>71</v>
      </c>
      <c r="W139" s="75" t="s">
        <v>71</v>
      </c>
      <c r="X139" s="72">
        <v>8.3333333333333329E-2</v>
      </c>
      <c r="Y139" s="75" t="s">
        <v>71</v>
      </c>
      <c r="Z139" s="75" t="s">
        <v>71</v>
      </c>
      <c r="AA139" s="75" t="s">
        <v>71</v>
      </c>
      <c r="AB139" s="75" t="s">
        <v>71</v>
      </c>
      <c r="AC139" s="75" t="s">
        <v>71</v>
      </c>
      <c r="AD139" s="75" t="s">
        <v>71</v>
      </c>
      <c r="AE139" s="75" t="s">
        <v>71</v>
      </c>
      <c r="AF139" s="75" t="s">
        <v>71</v>
      </c>
      <c r="AG139" s="75" t="s">
        <v>71</v>
      </c>
      <c r="AH139" s="75" t="s">
        <v>71</v>
      </c>
      <c r="AI139" s="75" t="s">
        <v>71</v>
      </c>
      <c r="AJ139" s="75" t="s">
        <v>71</v>
      </c>
      <c r="AK139" s="75" t="s">
        <v>71</v>
      </c>
      <c r="AL139" s="75" t="s">
        <v>71</v>
      </c>
      <c r="AM139" s="75" t="s">
        <v>71</v>
      </c>
      <c r="AN139" s="75" t="s">
        <v>71</v>
      </c>
      <c r="AO139" s="75" t="s">
        <v>71</v>
      </c>
      <c r="AP139" s="75" t="s">
        <v>71</v>
      </c>
      <c r="AQ139" s="75" t="s">
        <v>71</v>
      </c>
      <c r="AR139" s="186">
        <v>0</v>
      </c>
      <c r="AS139" s="31"/>
    </row>
    <row r="140" spans="1:45" ht="19.149999999999999" customHeight="1">
      <c r="A140" s="855" t="s">
        <v>251</v>
      </c>
      <c r="B140" s="856"/>
      <c r="C140" s="856"/>
      <c r="D140" s="856"/>
      <c r="E140" s="856"/>
      <c r="F140" s="856"/>
      <c r="G140" s="857"/>
      <c r="H140" s="66"/>
      <c r="I140" s="86"/>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185"/>
      <c r="AS140" s="27"/>
    </row>
    <row r="141" spans="1:45" ht="19.149999999999999" customHeight="1">
      <c r="A141" s="849" t="s">
        <v>252</v>
      </c>
      <c r="B141" s="850"/>
      <c r="C141" s="850"/>
      <c r="D141" s="850"/>
      <c r="E141" s="850"/>
      <c r="F141" s="850"/>
      <c r="G141" s="851"/>
      <c r="H141" s="67"/>
      <c r="I141" s="72" t="s">
        <v>71</v>
      </c>
      <c r="J141" s="72">
        <v>0</v>
      </c>
      <c r="K141" s="72" t="s">
        <v>71</v>
      </c>
      <c r="L141" s="72" t="s">
        <v>71</v>
      </c>
      <c r="M141" s="72">
        <v>0</v>
      </c>
      <c r="N141" s="72">
        <v>0</v>
      </c>
      <c r="O141" s="72">
        <v>0</v>
      </c>
      <c r="P141" s="72">
        <v>0</v>
      </c>
      <c r="Q141" s="72">
        <v>0</v>
      </c>
      <c r="R141" s="72">
        <v>0</v>
      </c>
      <c r="S141" s="72">
        <v>0</v>
      </c>
      <c r="T141" s="72">
        <v>0</v>
      </c>
      <c r="U141" s="72" t="s">
        <v>71</v>
      </c>
      <c r="V141" s="72">
        <v>0</v>
      </c>
      <c r="W141" s="72">
        <v>0</v>
      </c>
      <c r="X141" s="72" t="s">
        <v>71</v>
      </c>
      <c r="Y141" s="72">
        <v>0</v>
      </c>
      <c r="Z141" s="72" t="s">
        <v>71</v>
      </c>
      <c r="AA141" s="72" t="s">
        <v>71</v>
      </c>
      <c r="AB141" s="72">
        <v>0.66666666666666663</v>
      </c>
      <c r="AC141" s="72">
        <v>0.1111111111111111</v>
      </c>
      <c r="AD141" s="72">
        <v>0</v>
      </c>
      <c r="AE141" s="72">
        <v>0</v>
      </c>
      <c r="AF141" s="72">
        <v>0</v>
      </c>
      <c r="AG141" s="72" t="s">
        <v>71</v>
      </c>
      <c r="AH141" s="72">
        <v>0</v>
      </c>
      <c r="AI141" s="72">
        <v>0</v>
      </c>
      <c r="AJ141" s="75" t="s">
        <v>71</v>
      </c>
      <c r="AK141" s="72">
        <v>0.5</v>
      </c>
      <c r="AL141" s="72" t="s">
        <v>71</v>
      </c>
      <c r="AM141" s="72">
        <v>0</v>
      </c>
      <c r="AN141" s="72">
        <v>0.4</v>
      </c>
      <c r="AO141" s="72">
        <v>0</v>
      </c>
      <c r="AP141" s="72">
        <v>0.66666666666666663</v>
      </c>
      <c r="AQ141" s="72">
        <v>0</v>
      </c>
      <c r="AR141" s="186">
        <v>0</v>
      </c>
      <c r="AS141" s="30"/>
    </row>
    <row r="142" spans="1:45" ht="19.149999999999999" customHeight="1">
      <c r="A142" s="855" t="s">
        <v>221</v>
      </c>
      <c r="B142" s="856"/>
      <c r="C142" s="856"/>
      <c r="D142" s="856"/>
      <c r="E142" s="856"/>
      <c r="F142" s="856"/>
      <c r="G142" s="857"/>
      <c r="H142" s="165"/>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185"/>
      <c r="AS142" s="27"/>
    </row>
    <row r="143" spans="1:45" ht="19.149999999999999" customHeight="1">
      <c r="A143" s="849" t="s">
        <v>253</v>
      </c>
      <c r="B143" s="850"/>
      <c r="C143" s="850"/>
      <c r="D143" s="850"/>
      <c r="E143" s="850"/>
      <c r="F143" s="850"/>
      <c r="G143" s="851"/>
      <c r="H143" s="166"/>
      <c r="I143" s="87" t="s">
        <v>71</v>
      </c>
      <c r="J143" s="75" t="s">
        <v>71</v>
      </c>
      <c r="K143" s="75" t="s">
        <v>71</v>
      </c>
      <c r="L143" s="75" t="s">
        <v>71</v>
      </c>
      <c r="M143" s="72">
        <v>0</v>
      </c>
      <c r="N143" s="72">
        <v>0</v>
      </c>
      <c r="O143" s="75" t="s">
        <v>71</v>
      </c>
      <c r="P143" s="72">
        <v>1</v>
      </c>
      <c r="Q143" s="75" t="s">
        <v>71</v>
      </c>
      <c r="R143" s="72">
        <v>0.66666666666666663</v>
      </c>
      <c r="S143" s="75" t="s">
        <v>71</v>
      </c>
      <c r="T143" s="72">
        <v>0.2</v>
      </c>
      <c r="U143" s="75" t="s">
        <v>71</v>
      </c>
      <c r="V143" s="75" t="s">
        <v>71</v>
      </c>
      <c r="W143" s="75" t="s">
        <v>71</v>
      </c>
      <c r="X143" s="75" t="s">
        <v>71</v>
      </c>
      <c r="Y143" s="75" t="s">
        <v>71</v>
      </c>
      <c r="Z143" s="75" t="s">
        <v>71</v>
      </c>
      <c r="AA143" s="75" t="s">
        <v>71</v>
      </c>
      <c r="AB143" s="75" t="s">
        <v>71</v>
      </c>
      <c r="AC143" s="75" t="s">
        <v>71</v>
      </c>
      <c r="AD143" s="75" t="s">
        <v>71</v>
      </c>
      <c r="AE143" s="75" t="s">
        <v>71</v>
      </c>
      <c r="AF143" s="72">
        <v>0.25</v>
      </c>
      <c r="AG143" s="75" t="s">
        <v>71</v>
      </c>
      <c r="AH143" s="72">
        <v>0.16666666666666666</v>
      </c>
      <c r="AI143" s="72">
        <v>0.66666666666666663</v>
      </c>
      <c r="AJ143" s="75" t="s">
        <v>71</v>
      </c>
      <c r="AK143" s="75" t="s">
        <v>71</v>
      </c>
      <c r="AL143" s="75" t="s">
        <v>71</v>
      </c>
      <c r="AM143" s="72">
        <v>0</v>
      </c>
      <c r="AN143" s="75" t="s">
        <v>71</v>
      </c>
      <c r="AO143" s="75" t="s">
        <v>71</v>
      </c>
      <c r="AP143" s="75" t="s">
        <v>71</v>
      </c>
      <c r="AQ143" s="75" t="s">
        <v>71</v>
      </c>
      <c r="AR143" s="187" t="s">
        <v>71</v>
      </c>
      <c r="AS143" s="31"/>
    </row>
    <row r="144" spans="1:45" ht="19.149999999999999" customHeight="1">
      <c r="A144" s="849" t="s">
        <v>254</v>
      </c>
      <c r="B144" s="850"/>
      <c r="C144" s="850"/>
      <c r="D144" s="850"/>
      <c r="E144" s="850"/>
      <c r="F144" s="850"/>
      <c r="G144" s="851"/>
      <c r="H144" s="167"/>
      <c r="I144" s="88" t="s">
        <v>71</v>
      </c>
      <c r="J144" s="72">
        <v>0.33333333333333331</v>
      </c>
      <c r="K144" s="72" t="s">
        <v>71</v>
      </c>
      <c r="L144" s="72">
        <v>3.663003663003663E-3</v>
      </c>
      <c r="M144" s="72">
        <v>0</v>
      </c>
      <c r="N144" s="72">
        <v>0</v>
      </c>
      <c r="O144" s="72">
        <v>0</v>
      </c>
      <c r="P144" s="72">
        <v>0</v>
      </c>
      <c r="Q144" s="72">
        <v>0</v>
      </c>
      <c r="R144" s="72" t="s">
        <v>71</v>
      </c>
      <c r="S144" s="72">
        <v>0</v>
      </c>
      <c r="T144" s="72">
        <v>0</v>
      </c>
      <c r="U144" s="72">
        <v>0</v>
      </c>
      <c r="V144" s="72">
        <v>0</v>
      </c>
      <c r="W144" s="72">
        <v>0</v>
      </c>
      <c r="X144" s="72">
        <v>0</v>
      </c>
      <c r="Y144" s="72">
        <v>0</v>
      </c>
      <c r="Z144" s="72">
        <v>0</v>
      </c>
      <c r="AA144" s="72" t="s">
        <v>71</v>
      </c>
      <c r="AB144" s="72">
        <v>0</v>
      </c>
      <c r="AC144" s="72">
        <v>0.1111111111111111</v>
      </c>
      <c r="AD144" s="72">
        <v>0</v>
      </c>
      <c r="AE144" s="72">
        <v>0</v>
      </c>
      <c r="AF144" s="72">
        <v>0</v>
      </c>
      <c r="AG144" s="72">
        <v>0</v>
      </c>
      <c r="AH144" s="72">
        <v>0</v>
      </c>
      <c r="AI144" s="72">
        <v>0</v>
      </c>
      <c r="AJ144" s="72">
        <v>0.19230769230769232</v>
      </c>
      <c r="AK144" s="72">
        <v>0</v>
      </c>
      <c r="AL144" s="72" t="s">
        <v>71</v>
      </c>
      <c r="AM144" s="72">
        <v>0</v>
      </c>
      <c r="AN144" s="72">
        <v>0</v>
      </c>
      <c r="AO144" s="72">
        <v>0</v>
      </c>
      <c r="AP144" s="72">
        <v>0</v>
      </c>
      <c r="AQ144" s="72">
        <v>0</v>
      </c>
      <c r="AR144" s="186">
        <v>0</v>
      </c>
      <c r="AS144" s="30"/>
    </row>
    <row r="145" spans="1:45" ht="19.149999999999999" customHeight="1">
      <c r="A145" s="849" t="s">
        <v>255</v>
      </c>
      <c r="B145" s="850"/>
      <c r="C145" s="850"/>
      <c r="D145" s="850"/>
      <c r="E145" s="850"/>
      <c r="F145" s="850"/>
      <c r="G145" s="851"/>
      <c r="H145" s="166"/>
      <c r="I145" s="87" t="s">
        <v>71</v>
      </c>
      <c r="J145" s="72">
        <v>0.33333333333333331</v>
      </c>
      <c r="K145" s="75" t="s">
        <v>71</v>
      </c>
      <c r="L145" s="75" t="s">
        <v>71</v>
      </c>
      <c r="M145" s="72">
        <v>0</v>
      </c>
      <c r="N145" s="75" t="s">
        <v>71</v>
      </c>
      <c r="O145" s="75" t="s">
        <v>71</v>
      </c>
      <c r="P145" s="75" t="s">
        <v>71</v>
      </c>
      <c r="Q145" s="75" t="s">
        <v>71</v>
      </c>
      <c r="R145" s="72">
        <v>0</v>
      </c>
      <c r="S145" s="75" t="s">
        <v>71</v>
      </c>
      <c r="T145" s="72">
        <v>0</v>
      </c>
      <c r="U145" s="72">
        <v>1</v>
      </c>
      <c r="V145" s="75" t="s">
        <v>71</v>
      </c>
      <c r="W145" s="75" t="s">
        <v>71</v>
      </c>
      <c r="X145" s="72">
        <v>0</v>
      </c>
      <c r="Y145" s="75" t="s">
        <v>71</v>
      </c>
      <c r="Z145" s="75" t="s">
        <v>71</v>
      </c>
      <c r="AA145" s="75" t="s">
        <v>71</v>
      </c>
      <c r="AB145" s="75" t="s">
        <v>71</v>
      </c>
      <c r="AC145" s="75" t="s">
        <v>71</v>
      </c>
      <c r="AD145" s="75" t="s">
        <v>71</v>
      </c>
      <c r="AE145" s="75" t="s">
        <v>71</v>
      </c>
      <c r="AF145" s="75" t="s">
        <v>71</v>
      </c>
      <c r="AG145" s="75" t="s">
        <v>71</v>
      </c>
      <c r="AH145" s="75" t="s">
        <v>71</v>
      </c>
      <c r="AI145" s="72">
        <v>0</v>
      </c>
      <c r="AJ145" s="75" t="s">
        <v>71</v>
      </c>
      <c r="AK145" s="75" t="s">
        <v>71</v>
      </c>
      <c r="AL145" s="75" t="s">
        <v>71</v>
      </c>
      <c r="AM145" s="72">
        <v>0</v>
      </c>
      <c r="AN145" s="75" t="s">
        <v>71</v>
      </c>
      <c r="AO145" s="72">
        <v>0</v>
      </c>
      <c r="AP145" s="72">
        <v>0</v>
      </c>
      <c r="AQ145" s="72">
        <v>0</v>
      </c>
      <c r="AR145" s="187" t="s">
        <v>71</v>
      </c>
      <c r="AS145" s="31"/>
    </row>
    <row r="146" spans="1:45" ht="19.149999999999999" customHeight="1">
      <c r="A146" s="855" t="s">
        <v>256</v>
      </c>
      <c r="B146" s="856"/>
      <c r="C146" s="856"/>
      <c r="D146" s="856"/>
      <c r="E146" s="856"/>
      <c r="F146" s="856"/>
      <c r="G146" s="857"/>
      <c r="H146" s="165"/>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185"/>
      <c r="AS146" s="27"/>
    </row>
    <row r="147" spans="1:45" ht="19.149999999999999" customHeight="1">
      <c r="A147" s="849" t="s">
        <v>257</v>
      </c>
      <c r="B147" s="850"/>
      <c r="C147" s="850"/>
      <c r="D147" s="850"/>
      <c r="E147" s="850"/>
      <c r="F147" s="850"/>
      <c r="G147" s="851"/>
      <c r="H147" s="166"/>
      <c r="I147" s="87" t="s">
        <v>71</v>
      </c>
      <c r="J147" s="72">
        <v>0</v>
      </c>
      <c r="K147" s="75" t="s">
        <v>71</v>
      </c>
      <c r="L147" s="72">
        <v>5.8608058608058608E-2</v>
      </c>
      <c r="M147" s="72">
        <v>0</v>
      </c>
      <c r="N147" s="72">
        <v>0</v>
      </c>
      <c r="O147" s="72">
        <v>0</v>
      </c>
      <c r="P147" s="72">
        <v>0</v>
      </c>
      <c r="Q147" s="72">
        <v>0</v>
      </c>
      <c r="R147" s="72">
        <v>0</v>
      </c>
      <c r="S147" s="75" t="s">
        <v>71</v>
      </c>
      <c r="T147" s="72">
        <v>0</v>
      </c>
      <c r="U147" s="72" t="s">
        <v>71</v>
      </c>
      <c r="V147" s="72">
        <v>0</v>
      </c>
      <c r="W147" s="72">
        <v>0</v>
      </c>
      <c r="X147" s="72">
        <v>8.3333333333333329E-2</v>
      </c>
      <c r="Y147" s="72">
        <v>0</v>
      </c>
      <c r="Z147" s="72">
        <v>0</v>
      </c>
      <c r="AA147" s="75" t="s">
        <v>71</v>
      </c>
      <c r="AB147" s="72">
        <v>0</v>
      </c>
      <c r="AC147" s="75" t="s">
        <v>71</v>
      </c>
      <c r="AD147" s="72">
        <v>0</v>
      </c>
      <c r="AE147" s="72">
        <v>0</v>
      </c>
      <c r="AF147" s="72">
        <v>0.25</v>
      </c>
      <c r="AG147" s="72">
        <v>0</v>
      </c>
      <c r="AH147" s="72">
        <v>0</v>
      </c>
      <c r="AI147" s="72">
        <v>0</v>
      </c>
      <c r="AJ147" s="75" t="s">
        <v>71</v>
      </c>
      <c r="AK147" s="75" t="s">
        <v>71</v>
      </c>
      <c r="AL147" s="75" t="s">
        <v>71</v>
      </c>
      <c r="AM147" s="72">
        <v>0</v>
      </c>
      <c r="AN147" s="72">
        <v>0.6</v>
      </c>
      <c r="AO147" s="72">
        <v>0</v>
      </c>
      <c r="AP147" s="72">
        <v>0.33333333333333331</v>
      </c>
      <c r="AQ147" s="72">
        <v>0</v>
      </c>
      <c r="AR147" s="186">
        <v>0</v>
      </c>
      <c r="AS147" s="31"/>
    </row>
    <row r="148" spans="1:45" ht="19.149999999999999" customHeight="1">
      <c r="A148" s="849" t="s">
        <v>258</v>
      </c>
      <c r="B148" s="850"/>
      <c r="C148" s="850"/>
      <c r="D148" s="850"/>
      <c r="E148" s="850"/>
      <c r="F148" s="850"/>
      <c r="G148" s="851"/>
      <c r="H148" s="166"/>
      <c r="I148" s="87" t="s">
        <v>71</v>
      </c>
      <c r="J148" s="75" t="s">
        <v>71</v>
      </c>
      <c r="K148" s="75" t="s">
        <v>71</v>
      </c>
      <c r="L148" s="72">
        <v>5.8608058608058608E-2</v>
      </c>
      <c r="M148" s="72">
        <v>0</v>
      </c>
      <c r="N148" s="72">
        <v>0</v>
      </c>
      <c r="O148" s="75" t="s">
        <v>71</v>
      </c>
      <c r="P148" s="72">
        <v>0</v>
      </c>
      <c r="Q148" s="75" t="s">
        <v>71</v>
      </c>
      <c r="R148" s="72">
        <v>0.66666666666666663</v>
      </c>
      <c r="S148" s="72">
        <v>0</v>
      </c>
      <c r="T148" s="72">
        <v>0.4</v>
      </c>
      <c r="U148" s="75" t="s">
        <v>71</v>
      </c>
      <c r="V148" s="72">
        <v>0</v>
      </c>
      <c r="W148" s="72">
        <v>0</v>
      </c>
      <c r="X148" s="75" t="s">
        <v>71</v>
      </c>
      <c r="Y148" s="75" t="s">
        <v>71</v>
      </c>
      <c r="Z148" s="75" t="s">
        <v>71</v>
      </c>
      <c r="AA148" s="75" t="s">
        <v>71</v>
      </c>
      <c r="AB148" s="72">
        <v>0</v>
      </c>
      <c r="AC148" s="72">
        <v>1</v>
      </c>
      <c r="AD148" s="72">
        <v>0</v>
      </c>
      <c r="AE148" s="72">
        <v>0</v>
      </c>
      <c r="AF148" s="72">
        <v>1</v>
      </c>
      <c r="AG148" s="75" t="s">
        <v>71</v>
      </c>
      <c r="AH148" s="72">
        <v>0</v>
      </c>
      <c r="AI148" s="72">
        <v>0</v>
      </c>
      <c r="AJ148" s="75" t="s">
        <v>71</v>
      </c>
      <c r="AK148" s="75" t="s">
        <v>71</v>
      </c>
      <c r="AL148" s="75" t="s">
        <v>71</v>
      </c>
      <c r="AM148" s="72">
        <v>0</v>
      </c>
      <c r="AN148" s="72">
        <v>0</v>
      </c>
      <c r="AO148" s="72">
        <v>0</v>
      </c>
      <c r="AP148" s="72">
        <v>0</v>
      </c>
      <c r="AQ148" s="75" t="s">
        <v>71</v>
      </c>
      <c r="AR148" s="186">
        <v>0</v>
      </c>
      <c r="AS148" s="31"/>
    </row>
    <row r="149" spans="1:45" ht="19.149999999999999" customHeight="1">
      <c r="A149" s="855" t="s">
        <v>259</v>
      </c>
      <c r="B149" s="856"/>
      <c r="C149" s="856"/>
      <c r="D149" s="856"/>
      <c r="E149" s="856"/>
      <c r="F149" s="856"/>
      <c r="G149" s="857"/>
      <c r="H149" s="165"/>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185"/>
      <c r="AS149" s="27"/>
    </row>
    <row r="150" spans="1:45" ht="19.149999999999999" customHeight="1">
      <c r="A150" s="849" t="s">
        <v>260</v>
      </c>
      <c r="B150" s="850"/>
      <c r="C150" s="850"/>
      <c r="D150" s="850"/>
      <c r="E150" s="850"/>
      <c r="F150" s="850"/>
      <c r="G150" s="851"/>
      <c r="H150" s="167"/>
      <c r="I150" s="88" t="s">
        <v>71</v>
      </c>
      <c r="J150" s="72">
        <v>0</v>
      </c>
      <c r="K150" s="72">
        <v>0</v>
      </c>
      <c r="L150" s="72">
        <v>1.098901098901099E-2</v>
      </c>
      <c r="M150" s="72">
        <v>0</v>
      </c>
      <c r="N150" s="72">
        <v>0</v>
      </c>
      <c r="O150" s="72">
        <v>0</v>
      </c>
      <c r="P150" s="72">
        <v>0</v>
      </c>
      <c r="Q150" s="72">
        <v>0</v>
      </c>
      <c r="R150" s="72">
        <v>0.33333333333333331</v>
      </c>
      <c r="S150" s="72">
        <v>0</v>
      </c>
      <c r="T150" s="72">
        <v>0.2</v>
      </c>
      <c r="U150" s="72" t="s">
        <v>71</v>
      </c>
      <c r="V150" s="72">
        <v>0</v>
      </c>
      <c r="W150" s="72">
        <v>0</v>
      </c>
      <c r="X150" s="72">
        <v>8.3333333333333329E-2</v>
      </c>
      <c r="Y150" s="72">
        <v>0</v>
      </c>
      <c r="Z150" s="72">
        <v>0</v>
      </c>
      <c r="AA150" s="72" t="s">
        <v>71</v>
      </c>
      <c r="AB150" s="72">
        <v>0.83333333333333337</v>
      </c>
      <c r="AC150" s="72">
        <v>0</v>
      </c>
      <c r="AD150" s="72">
        <v>0</v>
      </c>
      <c r="AE150" s="72">
        <v>0</v>
      </c>
      <c r="AF150" s="72">
        <v>0.5</v>
      </c>
      <c r="AG150" s="72">
        <v>0</v>
      </c>
      <c r="AH150" s="72">
        <v>0</v>
      </c>
      <c r="AI150" s="72">
        <v>0</v>
      </c>
      <c r="AJ150" s="72">
        <v>0.45192307692307693</v>
      </c>
      <c r="AK150" s="72">
        <v>0</v>
      </c>
      <c r="AL150" s="72" t="s">
        <v>71</v>
      </c>
      <c r="AM150" s="72">
        <v>0</v>
      </c>
      <c r="AN150" s="72">
        <v>0</v>
      </c>
      <c r="AO150" s="72">
        <v>0.33333333333333331</v>
      </c>
      <c r="AP150" s="72">
        <v>0</v>
      </c>
      <c r="AQ150" s="72">
        <v>0</v>
      </c>
      <c r="AR150" s="186">
        <v>0</v>
      </c>
      <c r="AS150" s="30"/>
    </row>
    <row r="151" spans="1:45" ht="19.149999999999999" customHeight="1">
      <c r="A151" s="849" t="s">
        <v>227</v>
      </c>
      <c r="B151" s="850"/>
      <c r="C151" s="850"/>
      <c r="D151" s="850"/>
      <c r="E151" s="850"/>
      <c r="F151" s="850"/>
      <c r="G151" s="851"/>
      <c r="H151" s="166"/>
      <c r="I151" s="87" t="s">
        <v>71</v>
      </c>
      <c r="J151" s="75" t="s">
        <v>71</v>
      </c>
      <c r="K151" s="75" t="s">
        <v>71</v>
      </c>
      <c r="L151" s="75" t="s">
        <v>71</v>
      </c>
      <c r="M151" s="75" t="s">
        <v>71</v>
      </c>
      <c r="N151" s="75" t="s">
        <v>71</v>
      </c>
      <c r="O151" s="75" t="s">
        <v>71</v>
      </c>
      <c r="P151" s="75" t="s">
        <v>71</v>
      </c>
      <c r="Q151" s="75" t="s">
        <v>71</v>
      </c>
      <c r="R151" s="75" t="s">
        <v>71</v>
      </c>
      <c r="S151" s="75" t="s">
        <v>71</v>
      </c>
      <c r="T151" s="75" t="s">
        <v>71</v>
      </c>
      <c r="U151" s="75" t="s">
        <v>71</v>
      </c>
      <c r="V151" s="75" t="s">
        <v>71</v>
      </c>
      <c r="W151" s="75" t="s">
        <v>71</v>
      </c>
      <c r="X151" s="75" t="s">
        <v>71</v>
      </c>
      <c r="Y151" s="75" t="s">
        <v>71</v>
      </c>
      <c r="Z151" s="75" t="s">
        <v>71</v>
      </c>
      <c r="AA151" s="75" t="s">
        <v>71</v>
      </c>
      <c r="AB151" s="75" t="s">
        <v>71</v>
      </c>
      <c r="AC151" s="75" t="s">
        <v>71</v>
      </c>
      <c r="AD151" s="75" t="s">
        <v>71</v>
      </c>
      <c r="AE151" s="75" t="s">
        <v>71</v>
      </c>
      <c r="AF151" s="75" t="s">
        <v>71</v>
      </c>
      <c r="AG151" s="75" t="s">
        <v>71</v>
      </c>
      <c r="AH151" s="75" t="s">
        <v>71</v>
      </c>
      <c r="AI151" s="75" t="s">
        <v>71</v>
      </c>
      <c r="AJ151" s="75" t="s">
        <v>71</v>
      </c>
      <c r="AK151" s="75" t="s">
        <v>71</v>
      </c>
      <c r="AL151" s="75" t="s">
        <v>71</v>
      </c>
      <c r="AM151" s="72">
        <v>0</v>
      </c>
      <c r="AN151" s="75" t="s">
        <v>71</v>
      </c>
      <c r="AO151" s="72">
        <v>0</v>
      </c>
      <c r="AP151" s="75" t="s">
        <v>71</v>
      </c>
      <c r="AQ151" s="75" t="s">
        <v>71</v>
      </c>
      <c r="AR151" s="187" t="s">
        <v>71</v>
      </c>
      <c r="AS151" s="31"/>
    </row>
    <row r="152" spans="1:45" ht="19.149999999999999" customHeight="1">
      <c r="A152" s="855" t="s">
        <v>261</v>
      </c>
      <c r="B152" s="856"/>
      <c r="C152" s="856"/>
      <c r="D152" s="856"/>
      <c r="E152" s="856"/>
      <c r="F152" s="856"/>
      <c r="G152" s="857"/>
      <c r="H152" s="165"/>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185"/>
      <c r="AS152" s="27"/>
    </row>
    <row r="153" spans="1:45" ht="19.149999999999999" customHeight="1">
      <c r="A153" s="849" t="s">
        <v>133</v>
      </c>
      <c r="B153" s="850"/>
      <c r="C153" s="850"/>
      <c r="D153" s="850"/>
      <c r="E153" s="850"/>
      <c r="F153" s="850"/>
      <c r="G153" s="851"/>
      <c r="H153" s="167"/>
      <c r="I153" s="88" t="s">
        <v>71</v>
      </c>
      <c r="J153" s="72">
        <v>0.91666666666666663</v>
      </c>
      <c r="K153" s="72">
        <v>0</v>
      </c>
      <c r="L153" s="72">
        <v>0</v>
      </c>
      <c r="M153" s="72">
        <v>0</v>
      </c>
      <c r="N153" s="72">
        <v>0</v>
      </c>
      <c r="O153" s="72">
        <v>0.5</v>
      </c>
      <c r="P153" s="72">
        <v>0</v>
      </c>
      <c r="Q153" s="72">
        <v>0</v>
      </c>
      <c r="R153" s="72">
        <v>0</v>
      </c>
      <c r="S153" s="72">
        <v>0</v>
      </c>
      <c r="T153" s="72">
        <v>0</v>
      </c>
      <c r="U153" s="72" t="s">
        <v>71</v>
      </c>
      <c r="V153" s="72">
        <v>0</v>
      </c>
      <c r="W153" s="72">
        <v>0</v>
      </c>
      <c r="X153" s="72">
        <v>8.3333333333333329E-2</v>
      </c>
      <c r="Y153" s="72">
        <v>0</v>
      </c>
      <c r="Z153" s="72">
        <v>0</v>
      </c>
      <c r="AA153" s="72" t="s">
        <v>71</v>
      </c>
      <c r="AB153" s="72">
        <v>0</v>
      </c>
      <c r="AC153" s="72">
        <v>0</v>
      </c>
      <c r="AD153" s="72">
        <v>0</v>
      </c>
      <c r="AE153" s="72">
        <v>0</v>
      </c>
      <c r="AF153" s="72">
        <v>0</v>
      </c>
      <c r="AG153" s="72">
        <v>0</v>
      </c>
      <c r="AH153" s="72">
        <v>0.25</v>
      </c>
      <c r="AI153" s="72">
        <v>0</v>
      </c>
      <c r="AJ153" s="72">
        <v>0.29807692307692307</v>
      </c>
      <c r="AK153" s="72">
        <v>0</v>
      </c>
      <c r="AL153" s="72" t="s">
        <v>71</v>
      </c>
      <c r="AM153" s="72">
        <v>0</v>
      </c>
      <c r="AN153" s="72">
        <v>0.6</v>
      </c>
      <c r="AO153" s="72">
        <v>0.1111111111111111</v>
      </c>
      <c r="AP153" s="72">
        <v>0</v>
      </c>
      <c r="AQ153" s="72">
        <v>0</v>
      </c>
      <c r="AR153" s="186">
        <v>0</v>
      </c>
      <c r="AS153" s="30"/>
    </row>
    <row r="154" spans="1:45" ht="19.149999999999999" customHeight="1">
      <c r="A154" s="849" t="s">
        <v>134</v>
      </c>
      <c r="B154" s="850"/>
      <c r="C154" s="850"/>
      <c r="D154" s="850"/>
      <c r="E154" s="850"/>
      <c r="F154" s="850"/>
      <c r="G154" s="851"/>
      <c r="H154" s="166"/>
      <c r="I154" s="87" t="s">
        <v>71</v>
      </c>
      <c r="J154" s="72">
        <v>0.58333333333333337</v>
      </c>
      <c r="K154" s="75" t="s">
        <v>71</v>
      </c>
      <c r="L154" s="75" t="s">
        <v>71</v>
      </c>
      <c r="M154" s="72">
        <v>0</v>
      </c>
      <c r="N154" s="72">
        <v>0</v>
      </c>
      <c r="O154" s="72">
        <v>0</v>
      </c>
      <c r="P154" s="72">
        <v>0</v>
      </c>
      <c r="Q154" s="72">
        <v>0</v>
      </c>
      <c r="R154" s="72">
        <v>0</v>
      </c>
      <c r="S154" s="75" t="s">
        <v>71</v>
      </c>
      <c r="T154" s="72">
        <v>0</v>
      </c>
      <c r="U154" s="75" t="s">
        <v>71</v>
      </c>
      <c r="V154" s="72">
        <v>0</v>
      </c>
      <c r="W154" s="72">
        <v>0</v>
      </c>
      <c r="X154" s="75" t="s">
        <v>71</v>
      </c>
      <c r="Y154" s="75" t="s">
        <v>71</v>
      </c>
      <c r="Z154" s="75" t="s">
        <v>71</v>
      </c>
      <c r="AA154" s="75" t="s">
        <v>71</v>
      </c>
      <c r="AB154" s="72">
        <v>0.5</v>
      </c>
      <c r="AC154" s="72">
        <v>0</v>
      </c>
      <c r="AD154" s="72">
        <v>0</v>
      </c>
      <c r="AE154" s="72">
        <v>0</v>
      </c>
      <c r="AF154" s="72">
        <v>0.16666666666666666</v>
      </c>
      <c r="AG154" s="75" t="s">
        <v>71</v>
      </c>
      <c r="AH154" s="72">
        <v>0</v>
      </c>
      <c r="AI154" s="72">
        <v>0</v>
      </c>
      <c r="AJ154" s="75" t="s">
        <v>71</v>
      </c>
      <c r="AK154" s="75" t="s">
        <v>71</v>
      </c>
      <c r="AL154" s="75" t="s">
        <v>71</v>
      </c>
      <c r="AM154" s="72">
        <v>0</v>
      </c>
      <c r="AN154" s="72">
        <v>0.8</v>
      </c>
      <c r="AO154" s="72">
        <v>0.1111111111111111</v>
      </c>
      <c r="AP154" s="72">
        <v>0</v>
      </c>
      <c r="AQ154" s="72">
        <v>0</v>
      </c>
      <c r="AR154" s="186">
        <v>0</v>
      </c>
      <c r="AS154" s="31"/>
    </row>
    <row r="155" spans="1:45" ht="19.149999999999999" customHeight="1">
      <c r="A155" s="858" t="s">
        <v>262</v>
      </c>
      <c r="B155" s="859"/>
      <c r="C155" s="859"/>
      <c r="D155" s="859"/>
      <c r="E155" s="859"/>
      <c r="F155" s="859"/>
      <c r="G155" s="860"/>
      <c r="H155" s="165"/>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188"/>
      <c r="AS155" s="27"/>
    </row>
    <row r="156" spans="1:45" ht="19.149999999999999" customHeight="1">
      <c r="A156" s="849" t="s">
        <v>263</v>
      </c>
      <c r="B156" s="850"/>
      <c r="C156" s="850"/>
      <c r="D156" s="850"/>
      <c r="E156" s="850"/>
      <c r="F156" s="850"/>
      <c r="G156" s="851" t="s">
        <v>71</v>
      </c>
      <c r="H156" s="167"/>
      <c r="I156" s="88" t="s">
        <v>71</v>
      </c>
      <c r="J156" s="72">
        <v>0</v>
      </c>
      <c r="K156" s="72">
        <v>0</v>
      </c>
      <c r="L156" s="72" t="s">
        <v>71</v>
      </c>
      <c r="M156" s="72">
        <v>0</v>
      </c>
      <c r="N156" s="72" t="s">
        <v>71</v>
      </c>
      <c r="O156" s="72">
        <v>0</v>
      </c>
      <c r="P156" s="72" t="s">
        <v>71</v>
      </c>
      <c r="Q156" s="72" t="s">
        <v>71</v>
      </c>
      <c r="R156" s="72">
        <v>1</v>
      </c>
      <c r="S156" s="72" t="s">
        <v>71</v>
      </c>
      <c r="T156" s="72">
        <v>0</v>
      </c>
      <c r="U156" s="72" t="s">
        <v>71</v>
      </c>
      <c r="V156" s="72">
        <v>0.25</v>
      </c>
      <c r="W156" s="72" t="s">
        <v>71</v>
      </c>
      <c r="X156" s="72" t="s">
        <v>71</v>
      </c>
      <c r="Y156" s="72" t="s">
        <v>71</v>
      </c>
      <c r="Z156" s="72" t="s">
        <v>71</v>
      </c>
      <c r="AA156" s="72" t="s">
        <v>71</v>
      </c>
      <c r="AB156" s="72">
        <v>1</v>
      </c>
      <c r="AC156" s="72">
        <v>0</v>
      </c>
      <c r="AD156" s="72">
        <v>0</v>
      </c>
      <c r="AE156" s="72" t="s">
        <v>71</v>
      </c>
      <c r="AF156" s="72">
        <v>0</v>
      </c>
      <c r="AG156" s="72" t="s">
        <v>71</v>
      </c>
      <c r="AH156" s="72" t="s">
        <v>71</v>
      </c>
      <c r="AI156" s="72" t="s">
        <v>71</v>
      </c>
      <c r="AJ156" s="72" t="s">
        <v>71</v>
      </c>
      <c r="AK156" s="72" t="s">
        <v>71</v>
      </c>
      <c r="AL156" s="72" t="s">
        <v>71</v>
      </c>
      <c r="AM156" s="72">
        <v>0</v>
      </c>
      <c r="AN156" s="72">
        <v>0.7</v>
      </c>
      <c r="AO156" s="72" t="s">
        <v>71</v>
      </c>
      <c r="AP156" s="72" t="s">
        <v>71</v>
      </c>
      <c r="AQ156" s="72" t="s">
        <v>71</v>
      </c>
      <c r="AR156" s="186">
        <v>0.5</v>
      </c>
      <c r="AS156" s="30"/>
    </row>
    <row r="157" spans="1:45" ht="19.149999999999999" customHeight="1">
      <c r="A157" s="849" t="s">
        <v>264</v>
      </c>
      <c r="B157" s="850"/>
      <c r="C157" s="850"/>
      <c r="D157" s="850"/>
      <c r="E157" s="850"/>
      <c r="F157" s="850"/>
      <c r="G157" s="851" t="s">
        <v>71</v>
      </c>
      <c r="H157" s="167"/>
      <c r="I157" s="88" t="s">
        <v>71</v>
      </c>
      <c r="J157" s="72">
        <v>1</v>
      </c>
      <c r="K157" s="72" t="s">
        <v>71</v>
      </c>
      <c r="L157" s="72" t="s">
        <v>71</v>
      </c>
      <c r="M157" s="72" t="s">
        <v>71</v>
      </c>
      <c r="N157" s="72" t="s">
        <v>71</v>
      </c>
      <c r="O157" s="72" t="s">
        <v>71</v>
      </c>
      <c r="P157" s="72" t="s">
        <v>71</v>
      </c>
      <c r="Q157" s="72" t="s">
        <v>71</v>
      </c>
      <c r="R157" s="72" t="s">
        <v>71</v>
      </c>
      <c r="S157" s="72" t="s">
        <v>71</v>
      </c>
      <c r="T157" s="72">
        <v>0</v>
      </c>
      <c r="U157" s="72" t="s">
        <v>71</v>
      </c>
      <c r="V157" s="72" t="s">
        <v>71</v>
      </c>
      <c r="W157" s="72">
        <v>0.75</v>
      </c>
      <c r="X157" s="72" t="s">
        <v>71</v>
      </c>
      <c r="Y157" s="72" t="s">
        <v>71</v>
      </c>
      <c r="Z157" s="72" t="s">
        <v>71</v>
      </c>
      <c r="AA157" s="72" t="s">
        <v>71</v>
      </c>
      <c r="AB157" s="72" t="s">
        <v>71</v>
      </c>
      <c r="AC157" s="72" t="s">
        <v>71</v>
      </c>
      <c r="AD157" s="72" t="s">
        <v>71</v>
      </c>
      <c r="AE157" s="72" t="s">
        <v>71</v>
      </c>
      <c r="AF157" s="72" t="s">
        <v>71</v>
      </c>
      <c r="AG157" s="72" t="s">
        <v>71</v>
      </c>
      <c r="AH157" s="72" t="s">
        <v>71</v>
      </c>
      <c r="AI157" s="72" t="s">
        <v>71</v>
      </c>
      <c r="AJ157" s="72" t="s">
        <v>71</v>
      </c>
      <c r="AK157" s="72" t="s">
        <v>71</v>
      </c>
      <c r="AL157" s="72" t="s">
        <v>71</v>
      </c>
      <c r="AM157" s="72">
        <v>0</v>
      </c>
      <c r="AN157" s="72" t="s">
        <v>71</v>
      </c>
      <c r="AO157" s="72">
        <v>0.1111111111111111</v>
      </c>
      <c r="AP157" s="72">
        <v>0</v>
      </c>
      <c r="AQ157" s="72" t="s">
        <v>71</v>
      </c>
      <c r="AR157" s="186" t="s">
        <v>71</v>
      </c>
      <c r="AS157" s="30"/>
    </row>
    <row r="158" spans="1:45" ht="19.149999999999999" customHeight="1">
      <c r="A158" s="855" t="s">
        <v>140</v>
      </c>
      <c r="B158" s="856"/>
      <c r="C158" s="856"/>
      <c r="D158" s="856"/>
      <c r="E158" s="856"/>
      <c r="F158" s="856"/>
      <c r="G158" s="857"/>
      <c r="H158" s="166"/>
      <c r="I158" s="87" t="s">
        <v>71</v>
      </c>
      <c r="J158" s="75" t="s">
        <v>71</v>
      </c>
      <c r="K158" s="75" t="s">
        <v>71</v>
      </c>
      <c r="L158" s="75" t="s">
        <v>71</v>
      </c>
      <c r="M158" s="72">
        <v>0</v>
      </c>
      <c r="N158" s="72">
        <v>0.9</v>
      </c>
      <c r="O158" s="72" t="s">
        <v>71</v>
      </c>
      <c r="P158" s="72" t="s">
        <v>71</v>
      </c>
      <c r="Q158" s="72" t="s">
        <v>71</v>
      </c>
      <c r="R158" s="75" t="s">
        <v>71</v>
      </c>
      <c r="S158" s="75" t="s">
        <v>71</v>
      </c>
      <c r="T158" s="72">
        <v>0</v>
      </c>
      <c r="U158" s="75" t="s">
        <v>71</v>
      </c>
      <c r="V158" s="75" t="s">
        <v>71</v>
      </c>
      <c r="W158" s="75" t="s">
        <v>71</v>
      </c>
      <c r="X158" s="75" t="s">
        <v>71</v>
      </c>
      <c r="Y158" s="75" t="s">
        <v>71</v>
      </c>
      <c r="Z158" s="72">
        <v>0</v>
      </c>
      <c r="AA158" s="75" t="s">
        <v>71</v>
      </c>
      <c r="AB158" s="72">
        <v>0</v>
      </c>
      <c r="AC158" s="72">
        <v>8.3333333333333329E-2</v>
      </c>
      <c r="AD158" s="75" t="s">
        <v>71</v>
      </c>
      <c r="AE158" s="72">
        <v>0</v>
      </c>
      <c r="AF158" s="75" t="s">
        <v>71</v>
      </c>
      <c r="AG158" s="75" t="s">
        <v>71</v>
      </c>
      <c r="AH158" s="75" t="s">
        <v>71</v>
      </c>
      <c r="AI158" s="72">
        <v>0.33333333333333331</v>
      </c>
      <c r="AJ158" s="75" t="s">
        <v>71</v>
      </c>
      <c r="AK158" s="75" t="s">
        <v>71</v>
      </c>
      <c r="AL158" s="75" t="s">
        <v>71</v>
      </c>
      <c r="AM158" s="72">
        <v>0</v>
      </c>
      <c r="AN158" s="75" t="s">
        <v>71</v>
      </c>
      <c r="AO158" s="72">
        <v>0</v>
      </c>
      <c r="AP158" s="75" t="s">
        <v>71</v>
      </c>
      <c r="AQ158" s="75" t="s">
        <v>71</v>
      </c>
      <c r="AR158" s="187" t="s">
        <v>71</v>
      </c>
      <c r="AS158" s="31"/>
    </row>
    <row r="159" spans="1:45" ht="25.15" customHeight="1">
      <c r="A159" s="852" t="s">
        <v>265</v>
      </c>
      <c r="B159" s="853"/>
      <c r="C159" s="853"/>
      <c r="D159" s="853"/>
      <c r="E159" s="853"/>
      <c r="F159" s="853"/>
      <c r="G159" s="854"/>
      <c r="H159" s="168"/>
      <c r="I159" s="89" t="s">
        <v>71</v>
      </c>
      <c r="J159" s="74">
        <v>0.35454545454545455</v>
      </c>
      <c r="K159" s="74">
        <v>0</v>
      </c>
      <c r="L159" s="74">
        <v>2.197802197802198E-2</v>
      </c>
      <c r="M159" s="74">
        <v>0</v>
      </c>
      <c r="N159" s="74">
        <v>0.09</v>
      </c>
      <c r="O159" s="74">
        <v>6.25E-2</v>
      </c>
      <c r="P159" s="74">
        <v>0.1111111111111111</v>
      </c>
      <c r="Q159" s="74">
        <v>0</v>
      </c>
      <c r="R159" s="74">
        <v>0.30303030303030304</v>
      </c>
      <c r="S159" s="74">
        <v>0</v>
      </c>
      <c r="T159" s="74">
        <v>6.8965517241379309E-2</v>
      </c>
      <c r="U159" s="74">
        <v>0.33333333333333331</v>
      </c>
      <c r="V159" s="74">
        <v>5.5555555555555552E-2</v>
      </c>
      <c r="W159" s="74">
        <v>4.4117647058823532E-2</v>
      </c>
      <c r="X159" s="74">
        <v>5.5555555555555552E-2</v>
      </c>
      <c r="Y159" s="74">
        <v>0</v>
      </c>
      <c r="Z159" s="74">
        <v>0</v>
      </c>
      <c r="AA159" s="74" t="s">
        <v>71</v>
      </c>
      <c r="AB159" s="74">
        <v>0.34166666666666667</v>
      </c>
      <c r="AC159" s="74">
        <v>0.10891089108910891</v>
      </c>
      <c r="AD159" s="74">
        <v>0</v>
      </c>
      <c r="AE159" s="74">
        <v>0</v>
      </c>
      <c r="AF159" s="74">
        <v>0.22689000000000001</v>
      </c>
      <c r="AG159" s="74">
        <v>0</v>
      </c>
      <c r="AH159" s="74">
        <v>9.4339622641509441E-2</v>
      </c>
      <c r="AI159" s="74">
        <v>9.0909090909090912E-2</v>
      </c>
      <c r="AJ159" s="74">
        <v>0.26442307692307693</v>
      </c>
      <c r="AK159" s="74">
        <v>0.1</v>
      </c>
      <c r="AL159" s="74" t="s">
        <v>71</v>
      </c>
      <c r="AM159" s="74">
        <v>0</v>
      </c>
      <c r="AN159" s="74">
        <v>0.36666666666666664</v>
      </c>
      <c r="AO159" s="74">
        <v>5.5555555555555552E-2</v>
      </c>
      <c r="AP159" s="74">
        <v>8.5470085470085472E-2</v>
      </c>
      <c r="AQ159" s="74">
        <v>0</v>
      </c>
      <c r="AR159" s="189">
        <v>5.5555555555555552E-2</v>
      </c>
      <c r="AS159" s="32"/>
    </row>
    <row r="160" spans="1:45" ht="24" customHeight="1">
      <c r="A160" s="79" t="s">
        <v>266</v>
      </c>
      <c r="B160" s="838" t="s">
        <v>267</v>
      </c>
      <c r="C160" s="838"/>
      <c r="D160" s="838"/>
      <c r="E160" s="838"/>
      <c r="F160" s="838"/>
      <c r="G160" s="839"/>
      <c r="H160" s="168"/>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190"/>
      <c r="AS160" s="32"/>
    </row>
    <row r="161" spans="1:45" ht="18.600000000000001" customHeight="1">
      <c r="A161" s="855" t="s">
        <v>247</v>
      </c>
      <c r="B161" s="856"/>
      <c r="C161" s="856"/>
      <c r="D161" s="856"/>
      <c r="E161" s="856"/>
      <c r="F161" s="856"/>
      <c r="G161" s="857"/>
      <c r="H161" s="168"/>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191"/>
      <c r="AS161" s="32"/>
    </row>
    <row r="162" spans="1:45" ht="18.600000000000001" customHeight="1">
      <c r="A162" s="849" t="s">
        <v>248</v>
      </c>
      <c r="B162" s="850"/>
      <c r="C162" s="850"/>
      <c r="D162" s="850"/>
      <c r="E162" s="850"/>
      <c r="F162" s="850"/>
      <c r="G162" s="851"/>
      <c r="H162" s="69"/>
      <c r="I162" s="72" t="s">
        <v>71</v>
      </c>
      <c r="J162" s="72" t="s">
        <v>71</v>
      </c>
      <c r="K162" s="72" t="s">
        <v>71</v>
      </c>
      <c r="L162" s="72">
        <v>2.9999736613374774E-3</v>
      </c>
      <c r="M162" s="72" t="s">
        <v>71</v>
      </c>
      <c r="N162" s="72">
        <v>3.3898305084745763E-2</v>
      </c>
      <c r="O162" s="72">
        <v>0.05</v>
      </c>
      <c r="P162" s="72" t="s">
        <v>71</v>
      </c>
      <c r="Q162" s="72">
        <v>0</v>
      </c>
      <c r="R162" s="72" t="s">
        <v>71</v>
      </c>
      <c r="S162" s="72" t="s">
        <v>71</v>
      </c>
      <c r="T162" s="72" t="s">
        <v>71</v>
      </c>
      <c r="U162" s="72" t="s">
        <v>71</v>
      </c>
      <c r="V162" s="72">
        <v>4.3978748524203068E-2</v>
      </c>
      <c r="W162" s="72">
        <v>0.27272727272727271</v>
      </c>
      <c r="X162" s="72" t="s">
        <v>71</v>
      </c>
      <c r="Y162" s="72">
        <v>0.17377049180327869</v>
      </c>
      <c r="Z162" s="72">
        <v>0</v>
      </c>
      <c r="AA162" s="72" t="s">
        <v>71</v>
      </c>
      <c r="AB162" s="72" t="s">
        <v>71</v>
      </c>
      <c r="AC162" s="72">
        <v>0.38164026095060577</v>
      </c>
      <c r="AD162" s="72" t="s">
        <v>71</v>
      </c>
      <c r="AE162" s="72" t="s">
        <v>71</v>
      </c>
      <c r="AF162" s="72" t="s">
        <v>71</v>
      </c>
      <c r="AG162" s="72">
        <v>8.3558718861209968E-2</v>
      </c>
      <c r="AH162" s="72" t="s">
        <v>71</v>
      </c>
      <c r="AI162" s="72" t="s">
        <v>71</v>
      </c>
      <c r="AJ162" s="72">
        <v>0.13894711587028993</v>
      </c>
      <c r="AK162" s="72">
        <v>9.3635250917992657E-2</v>
      </c>
      <c r="AL162" s="72" t="s">
        <v>71</v>
      </c>
      <c r="AM162" s="72" t="s">
        <v>71</v>
      </c>
      <c r="AN162" s="72" t="s">
        <v>71</v>
      </c>
      <c r="AO162" s="72" t="s">
        <v>71</v>
      </c>
      <c r="AP162" s="72" t="s">
        <v>71</v>
      </c>
      <c r="AQ162" s="72">
        <v>0.26355421686746988</v>
      </c>
      <c r="AR162" s="186" t="s">
        <v>71</v>
      </c>
      <c r="AS162" s="32"/>
    </row>
    <row r="163" spans="1:45" ht="18.600000000000001" customHeight="1">
      <c r="A163" s="849" t="s">
        <v>249</v>
      </c>
      <c r="B163" s="850"/>
      <c r="C163" s="850"/>
      <c r="D163" s="850"/>
      <c r="E163" s="850"/>
      <c r="F163" s="850"/>
      <c r="G163" s="851"/>
      <c r="H163" s="69"/>
      <c r="I163" s="72" t="s">
        <v>71</v>
      </c>
      <c r="J163" s="72" t="s">
        <v>71</v>
      </c>
      <c r="K163" s="72">
        <v>0</v>
      </c>
      <c r="L163" s="72" t="s">
        <v>71</v>
      </c>
      <c r="M163" s="72" t="s">
        <v>71</v>
      </c>
      <c r="N163" s="72" t="s">
        <v>71</v>
      </c>
      <c r="O163" s="72" t="s">
        <v>71</v>
      </c>
      <c r="P163" s="72" t="s">
        <v>71</v>
      </c>
      <c r="Q163" s="72" t="s">
        <v>71</v>
      </c>
      <c r="R163" s="72" t="s">
        <v>71</v>
      </c>
      <c r="S163" s="72" t="s">
        <v>71</v>
      </c>
      <c r="T163" s="72" t="s">
        <v>71</v>
      </c>
      <c r="U163" s="72" t="s">
        <v>71</v>
      </c>
      <c r="V163" s="72" t="s">
        <v>71</v>
      </c>
      <c r="W163" s="72" t="s">
        <v>71</v>
      </c>
      <c r="X163" s="72" t="s">
        <v>71</v>
      </c>
      <c r="Y163" s="72">
        <v>0.20679886685552407</v>
      </c>
      <c r="Z163" s="72" t="s">
        <v>71</v>
      </c>
      <c r="AA163" s="72" t="s">
        <v>71</v>
      </c>
      <c r="AB163" s="72">
        <v>0.31869999999999998</v>
      </c>
      <c r="AC163" s="72" t="s">
        <v>71</v>
      </c>
      <c r="AD163" s="72">
        <v>5.5059523809523808E-2</v>
      </c>
      <c r="AE163" s="72">
        <v>0.1883589329021827</v>
      </c>
      <c r="AF163" s="72" t="s">
        <v>71</v>
      </c>
      <c r="AG163" s="72" t="s">
        <v>71</v>
      </c>
      <c r="AH163" s="72" t="s">
        <v>71</v>
      </c>
      <c r="AI163" s="72">
        <v>5.3264287035324577E-2</v>
      </c>
      <c r="AJ163" s="72" t="s">
        <v>71</v>
      </c>
      <c r="AK163" s="72" t="s">
        <v>71</v>
      </c>
      <c r="AL163" s="72" t="s">
        <v>71</v>
      </c>
      <c r="AM163" s="72" t="s">
        <v>71</v>
      </c>
      <c r="AN163" s="72">
        <v>0.23196535774037988</v>
      </c>
      <c r="AO163" s="72" t="s">
        <v>71</v>
      </c>
      <c r="AP163" s="72" t="s">
        <v>71</v>
      </c>
      <c r="AQ163" s="72" t="s">
        <v>71</v>
      </c>
      <c r="AR163" s="186" t="s">
        <v>71</v>
      </c>
      <c r="AS163" s="32"/>
    </row>
    <row r="164" spans="1:45" ht="18.600000000000001" customHeight="1">
      <c r="A164" s="849" t="s">
        <v>250</v>
      </c>
      <c r="B164" s="850"/>
      <c r="C164" s="850"/>
      <c r="D164" s="850"/>
      <c r="E164" s="850"/>
      <c r="F164" s="850"/>
      <c r="G164" s="851"/>
      <c r="H164" s="69"/>
      <c r="I164" s="72" t="s">
        <v>71</v>
      </c>
      <c r="J164" s="72" t="s">
        <v>71</v>
      </c>
      <c r="K164" s="72" t="s">
        <v>71</v>
      </c>
      <c r="L164" s="72" t="s">
        <v>71</v>
      </c>
      <c r="M164" s="72" t="s">
        <v>71</v>
      </c>
      <c r="N164" s="72" t="s">
        <v>71</v>
      </c>
      <c r="O164" s="72" t="s">
        <v>71</v>
      </c>
      <c r="P164" s="72" t="s">
        <v>71</v>
      </c>
      <c r="Q164" s="72" t="s">
        <v>71</v>
      </c>
      <c r="R164" s="72" t="s">
        <v>71</v>
      </c>
      <c r="S164" s="72" t="s">
        <v>71</v>
      </c>
      <c r="T164" s="72" t="s">
        <v>71</v>
      </c>
      <c r="U164" s="72" t="s">
        <v>71</v>
      </c>
      <c r="V164" s="72" t="s">
        <v>71</v>
      </c>
      <c r="W164" s="72" t="s">
        <v>71</v>
      </c>
      <c r="X164" s="72" t="s">
        <v>71</v>
      </c>
      <c r="Y164" s="72" t="s">
        <v>71</v>
      </c>
      <c r="Z164" s="72" t="s">
        <v>71</v>
      </c>
      <c r="AA164" s="72" t="s">
        <v>71</v>
      </c>
      <c r="AB164" s="72" t="s">
        <v>71</v>
      </c>
      <c r="AC164" s="72" t="s">
        <v>71</v>
      </c>
      <c r="AD164" s="72" t="s">
        <v>71</v>
      </c>
      <c r="AE164" s="72" t="s">
        <v>71</v>
      </c>
      <c r="AF164" s="72" t="s">
        <v>71</v>
      </c>
      <c r="AG164" s="72" t="s">
        <v>71</v>
      </c>
      <c r="AH164" s="72" t="s">
        <v>71</v>
      </c>
      <c r="AI164" s="72" t="s">
        <v>71</v>
      </c>
      <c r="AJ164" s="72" t="s">
        <v>71</v>
      </c>
      <c r="AK164" s="72" t="s">
        <v>71</v>
      </c>
      <c r="AL164" s="72" t="s">
        <v>71</v>
      </c>
      <c r="AM164" s="72" t="s">
        <v>71</v>
      </c>
      <c r="AN164" s="72" t="s">
        <v>71</v>
      </c>
      <c r="AO164" s="72" t="s">
        <v>71</v>
      </c>
      <c r="AP164" s="72" t="s">
        <v>71</v>
      </c>
      <c r="AQ164" s="72" t="s">
        <v>71</v>
      </c>
      <c r="AR164" s="186">
        <v>0.126</v>
      </c>
      <c r="AS164" s="32"/>
    </row>
    <row r="165" spans="1:45" ht="18.600000000000001" customHeight="1">
      <c r="A165" s="855" t="s">
        <v>251</v>
      </c>
      <c r="B165" s="856"/>
      <c r="C165" s="856"/>
      <c r="D165" s="856"/>
      <c r="E165" s="856"/>
      <c r="F165" s="856"/>
      <c r="G165" s="857"/>
      <c r="H165" s="168"/>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188"/>
      <c r="AS165" s="32"/>
    </row>
    <row r="166" spans="1:45" ht="18.600000000000001" customHeight="1">
      <c r="A166" s="849" t="s">
        <v>252</v>
      </c>
      <c r="B166" s="850"/>
      <c r="C166" s="850"/>
      <c r="D166" s="850"/>
      <c r="E166" s="850"/>
      <c r="F166" s="850"/>
      <c r="G166" s="851"/>
      <c r="H166" s="168"/>
      <c r="I166" s="88" t="s">
        <v>71</v>
      </c>
      <c r="J166" s="72" t="s">
        <v>71</v>
      </c>
      <c r="K166" s="72" t="s">
        <v>71</v>
      </c>
      <c r="L166" s="72" t="s">
        <v>71</v>
      </c>
      <c r="M166" s="72" t="s">
        <v>71</v>
      </c>
      <c r="N166" s="72">
        <v>3.3898305084745763E-2</v>
      </c>
      <c r="O166" s="72">
        <v>0.15151515151515152</v>
      </c>
      <c r="P166" s="72" t="s">
        <v>71</v>
      </c>
      <c r="Q166" s="72">
        <v>0</v>
      </c>
      <c r="R166" s="72" t="s">
        <v>71</v>
      </c>
      <c r="S166" s="72" t="s">
        <v>71</v>
      </c>
      <c r="T166" s="72" t="s">
        <v>71</v>
      </c>
      <c r="U166" s="72" t="s">
        <v>71</v>
      </c>
      <c r="V166" s="72" t="s">
        <v>71</v>
      </c>
      <c r="W166" s="72">
        <v>0.56000000000000005</v>
      </c>
      <c r="X166" s="72" t="s">
        <v>71</v>
      </c>
      <c r="Y166" s="72" t="s">
        <v>71</v>
      </c>
      <c r="Z166" s="72" t="s">
        <v>71</v>
      </c>
      <c r="AA166" s="72" t="s">
        <v>71</v>
      </c>
      <c r="AB166" s="72">
        <v>0.36070000000000002</v>
      </c>
      <c r="AC166" s="72">
        <v>0.48286833088595205</v>
      </c>
      <c r="AD166" s="72">
        <v>3.3377837116154871E-2</v>
      </c>
      <c r="AE166" s="72">
        <v>0.40016168148746967</v>
      </c>
      <c r="AF166" s="72" t="s">
        <v>71</v>
      </c>
      <c r="AG166" s="72" t="s">
        <v>71</v>
      </c>
      <c r="AH166" s="72" t="s">
        <v>71</v>
      </c>
      <c r="AI166" s="72" t="s">
        <v>71</v>
      </c>
      <c r="AJ166" s="72" t="s">
        <v>71</v>
      </c>
      <c r="AK166" s="72">
        <v>0.13831089351285189</v>
      </c>
      <c r="AL166" s="72" t="s">
        <v>71</v>
      </c>
      <c r="AM166" s="72" t="s">
        <v>71</v>
      </c>
      <c r="AN166" s="72">
        <v>0.21530837004405287</v>
      </c>
      <c r="AO166" s="72" t="s">
        <v>71</v>
      </c>
      <c r="AP166" s="72" t="s">
        <v>71</v>
      </c>
      <c r="AQ166" s="72">
        <v>0.46568627450980393</v>
      </c>
      <c r="AR166" s="186">
        <v>1.259748050389922E-2</v>
      </c>
      <c r="AS166" s="32"/>
    </row>
    <row r="167" spans="1:45" ht="18.600000000000001" customHeight="1">
      <c r="A167" s="855" t="s">
        <v>221</v>
      </c>
      <c r="B167" s="856"/>
      <c r="C167" s="856"/>
      <c r="D167" s="856"/>
      <c r="E167" s="856"/>
      <c r="F167" s="856"/>
      <c r="G167" s="857"/>
      <c r="H167" s="168"/>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188"/>
      <c r="AS167" s="32"/>
    </row>
    <row r="168" spans="1:45" ht="18.600000000000001" customHeight="1">
      <c r="A168" s="849" t="s">
        <v>253</v>
      </c>
      <c r="B168" s="850"/>
      <c r="C168" s="850"/>
      <c r="D168" s="850"/>
      <c r="E168" s="850"/>
      <c r="F168" s="850"/>
      <c r="G168" s="851"/>
      <c r="H168" s="168"/>
      <c r="I168" s="88" t="s">
        <v>71</v>
      </c>
      <c r="J168" s="72" t="s">
        <v>71</v>
      </c>
      <c r="K168" s="72" t="s">
        <v>71</v>
      </c>
      <c r="L168" s="72" t="s">
        <v>71</v>
      </c>
      <c r="M168" s="72" t="s">
        <v>71</v>
      </c>
      <c r="N168" s="72">
        <v>3.6319612590799029E-2</v>
      </c>
      <c r="O168" s="72" t="s">
        <v>71</v>
      </c>
      <c r="P168" s="72" t="s">
        <v>71</v>
      </c>
      <c r="Q168" s="72" t="s">
        <v>71</v>
      </c>
      <c r="R168" s="72" t="s">
        <v>71</v>
      </c>
      <c r="S168" s="72" t="s">
        <v>71</v>
      </c>
      <c r="T168" s="72" t="s">
        <v>71</v>
      </c>
      <c r="U168" s="72" t="s">
        <v>71</v>
      </c>
      <c r="V168" s="72" t="s">
        <v>71</v>
      </c>
      <c r="W168" s="72" t="s">
        <v>71</v>
      </c>
      <c r="X168" s="72" t="s">
        <v>71</v>
      </c>
      <c r="Y168" s="72" t="s">
        <v>71</v>
      </c>
      <c r="Z168" s="72" t="s">
        <v>71</v>
      </c>
      <c r="AA168" s="72" t="s">
        <v>71</v>
      </c>
      <c r="AB168" s="72" t="s">
        <v>71</v>
      </c>
      <c r="AC168" s="72" t="s">
        <v>71</v>
      </c>
      <c r="AD168" s="72" t="s">
        <v>71</v>
      </c>
      <c r="AE168" s="72" t="s">
        <v>71</v>
      </c>
      <c r="AF168" s="72" t="s">
        <v>71</v>
      </c>
      <c r="AG168" s="72" t="s">
        <v>71</v>
      </c>
      <c r="AH168" s="72" t="s">
        <v>71</v>
      </c>
      <c r="AI168" s="72" t="s">
        <v>71</v>
      </c>
      <c r="AJ168" s="72" t="s">
        <v>71</v>
      </c>
      <c r="AK168" s="72" t="s">
        <v>71</v>
      </c>
      <c r="AL168" s="72" t="s">
        <v>71</v>
      </c>
      <c r="AM168" s="72" t="s">
        <v>71</v>
      </c>
      <c r="AN168" s="72" t="s">
        <v>71</v>
      </c>
      <c r="AO168" s="72" t="s">
        <v>71</v>
      </c>
      <c r="AP168" s="72" t="s">
        <v>71</v>
      </c>
      <c r="AQ168" s="72" t="s">
        <v>71</v>
      </c>
      <c r="AR168" s="186">
        <v>1.8039687312086591E-2</v>
      </c>
      <c r="AS168" s="32"/>
    </row>
    <row r="169" spans="1:45" ht="18.600000000000001" customHeight="1">
      <c r="A169" s="849" t="s">
        <v>254</v>
      </c>
      <c r="B169" s="850"/>
      <c r="C169" s="850"/>
      <c r="D169" s="850"/>
      <c r="E169" s="850"/>
      <c r="F169" s="850"/>
      <c r="G169" s="851"/>
      <c r="H169" s="168"/>
      <c r="I169" s="88" t="s">
        <v>71</v>
      </c>
      <c r="J169" s="72" t="s">
        <v>71</v>
      </c>
      <c r="K169" s="72" t="s">
        <v>71</v>
      </c>
      <c r="L169" s="72">
        <v>6.0707657948365018E-3</v>
      </c>
      <c r="M169" s="72" t="s">
        <v>71</v>
      </c>
      <c r="N169" s="72">
        <v>3.6319612590799029E-2</v>
      </c>
      <c r="O169" s="72">
        <v>2.0202020202020204E-2</v>
      </c>
      <c r="P169" s="72" t="s">
        <v>71</v>
      </c>
      <c r="Q169" s="72">
        <v>0</v>
      </c>
      <c r="R169" s="72" t="s">
        <v>71</v>
      </c>
      <c r="S169" s="72" t="s">
        <v>71</v>
      </c>
      <c r="T169" s="72" t="s">
        <v>71</v>
      </c>
      <c r="U169" s="72" t="s">
        <v>71</v>
      </c>
      <c r="V169" s="72">
        <v>3.1877213695395513E-2</v>
      </c>
      <c r="W169" s="72">
        <v>0.140625</v>
      </c>
      <c r="X169" s="72" t="s">
        <v>71</v>
      </c>
      <c r="Y169" s="72">
        <v>0.22811671087533156</v>
      </c>
      <c r="Z169" s="72">
        <v>0</v>
      </c>
      <c r="AA169" s="72" t="s">
        <v>71</v>
      </c>
      <c r="AB169" s="72">
        <v>0.14080000000000001</v>
      </c>
      <c r="AC169" s="72">
        <v>0.36020000000000002</v>
      </c>
      <c r="AD169" s="72">
        <v>4.1483650561249391E-2</v>
      </c>
      <c r="AE169" s="72">
        <v>9.6200485044462408E-2</v>
      </c>
      <c r="AF169" s="72" t="s">
        <v>71</v>
      </c>
      <c r="AG169" s="72">
        <v>4.7259786476868328E-2</v>
      </c>
      <c r="AH169" s="72" t="s">
        <v>71</v>
      </c>
      <c r="AI169" s="72">
        <v>3.5008162524941051E-2</v>
      </c>
      <c r="AJ169" s="72">
        <v>0.15083594302454795</v>
      </c>
      <c r="AK169" s="72">
        <v>8.6291309669522642E-2</v>
      </c>
      <c r="AL169" s="72" t="s">
        <v>71</v>
      </c>
      <c r="AM169" s="72" t="s">
        <v>71</v>
      </c>
      <c r="AN169" s="72">
        <v>0.15480631276901005</v>
      </c>
      <c r="AO169" s="72" t="s">
        <v>71</v>
      </c>
      <c r="AP169" s="72" t="s">
        <v>71</v>
      </c>
      <c r="AQ169" s="72">
        <v>0.20833333333333334</v>
      </c>
      <c r="AR169" s="186" t="s">
        <v>71</v>
      </c>
      <c r="AS169" s="32"/>
    </row>
    <row r="170" spans="1:45" ht="18.600000000000001" customHeight="1">
      <c r="A170" s="849" t="s">
        <v>268</v>
      </c>
      <c r="B170" s="850"/>
      <c r="C170" s="850"/>
      <c r="D170" s="850"/>
      <c r="E170" s="850"/>
      <c r="F170" s="850"/>
      <c r="G170" s="851"/>
      <c r="H170" s="168"/>
      <c r="I170" s="88" t="s">
        <v>71</v>
      </c>
      <c r="J170" s="72" t="s">
        <v>71</v>
      </c>
      <c r="K170" s="72" t="s">
        <v>71</v>
      </c>
      <c r="L170" s="72" t="s">
        <v>71</v>
      </c>
      <c r="M170" s="72" t="s">
        <v>71</v>
      </c>
      <c r="N170" s="72" t="s">
        <v>71</v>
      </c>
      <c r="O170" s="72" t="s">
        <v>71</v>
      </c>
      <c r="P170" s="72" t="s">
        <v>71</v>
      </c>
      <c r="Q170" s="72" t="s">
        <v>71</v>
      </c>
      <c r="R170" s="72" t="s">
        <v>71</v>
      </c>
      <c r="S170" s="72" t="s">
        <v>71</v>
      </c>
      <c r="T170" s="72" t="s">
        <v>71</v>
      </c>
      <c r="U170" s="72" t="s">
        <v>71</v>
      </c>
      <c r="V170" s="72" t="s">
        <v>71</v>
      </c>
      <c r="W170" s="72">
        <v>0.24590163934426229</v>
      </c>
      <c r="X170" s="72" t="s">
        <v>71</v>
      </c>
      <c r="Y170" s="72" t="s">
        <v>71</v>
      </c>
      <c r="Z170" s="72" t="s">
        <v>71</v>
      </c>
      <c r="AA170" s="72" t="s">
        <v>71</v>
      </c>
      <c r="AB170" s="72" t="s">
        <v>71</v>
      </c>
      <c r="AC170" s="72" t="s">
        <v>71</v>
      </c>
      <c r="AD170" s="72" t="s">
        <v>71</v>
      </c>
      <c r="AE170" s="72" t="s">
        <v>71</v>
      </c>
      <c r="AF170" s="72" t="s">
        <v>71</v>
      </c>
      <c r="AG170" s="72" t="s">
        <v>71</v>
      </c>
      <c r="AH170" s="72" t="s">
        <v>71</v>
      </c>
      <c r="AI170" s="72">
        <v>7.0877708409842088E-2</v>
      </c>
      <c r="AJ170" s="72" t="s">
        <v>71</v>
      </c>
      <c r="AK170" s="72" t="s">
        <v>71</v>
      </c>
      <c r="AL170" s="72" t="s">
        <v>71</v>
      </c>
      <c r="AM170" s="72" t="s">
        <v>71</v>
      </c>
      <c r="AN170" s="72" t="s">
        <v>71</v>
      </c>
      <c r="AO170" s="72" t="s">
        <v>71</v>
      </c>
      <c r="AP170" s="72" t="s">
        <v>71</v>
      </c>
      <c r="AQ170" s="72" t="s">
        <v>71</v>
      </c>
      <c r="AR170" s="186" t="s">
        <v>71</v>
      </c>
      <c r="AS170" s="32"/>
    </row>
    <row r="171" spans="1:45" ht="18.600000000000001" customHeight="1">
      <c r="A171" s="855" t="s">
        <v>256</v>
      </c>
      <c r="B171" s="856"/>
      <c r="C171" s="856"/>
      <c r="D171" s="856"/>
      <c r="E171" s="856"/>
      <c r="F171" s="856"/>
      <c r="G171" s="857"/>
      <c r="H171" s="168"/>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188"/>
      <c r="AS171" s="32"/>
    </row>
    <row r="172" spans="1:45" ht="18.600000000000001" customHeight="1">
      <c r="A172" s="849" t="s">
        <v>257</v>
      </c>
      <c r="B172" s="850"/>
      <c r="C172" s="850"/>
      <c r="D172" s="850"/>
      <c r="E172" s="850"/>
      <c r="F172" s="850"/>
      <c r="G172" s="851"/>
      <c r="H172" s="168"/>
      <c r="I172" s="88" t="s">
        <v>71</v>
      </c>
      <c r="J172" s="72" t="s">
        <v>71</v>
      </c>
      <c r="K172" s="72" t="s">
        <v>71</v>
      </c>
      <c r="L172" s="72" t="s">
        <v>71</v>
      </c>
      <c r="M172" s="72" t="s">
        <v>71</v>
      </c>
      <c r="N172" s="72">
        <v>0.26150121065375304</v>
      </c>
      <c r="O172" s="72">
        <v>0</v>
      </c>
      <c r="P172" s="72" t="s">
        <v>71</v>
      </c>
      <c r="Q172" s="72">
        <v>0</v>
      </c>
      <c r="R172" s="72" t="s">
        <v>71</v>
      </c>
      <c r="S172" s="72" t="s">
        <v>71</v>
      </c>
      <c r="T172" s="72" t="s">
        <v>71</v>
      </c>
      <c r="U172" s="72" t="s">
        <v>71</v>
      </c>
      <c r="V172" s="72">
        <v>7.6497232008052335E-2</v>
      </c>
      <c r="W172" s="72">
        <v>0.125</v>
      </c>
      <c r="X172" s="72" t="s">
        <v>71</v>
      </c>
      <c r="Y172" s="72">
        <v>0.26479750778816197</v>
      </c>
      <c r="Z172" s="72">
        <v>6.4267352185089976E-3</v>
      </c>
      <c r="AA172" s="72" t="s">
        <v>71</v>
      </c>
      <c r="AB172" s="72">
        <v>0.42030000000000001</v>
      </c>
      <c r="AC172" s="72" t="s">
        <v>71</v>
      </c>
      <c r="AD172" s="72">
        <v>2.9131985731272295E-2</v>
      </c>
      <c r="AE172" s="72">
        <v>0.28779304769603881</v>
      </c>
      <c r="AF172" s="72" t="s">
        <v>71</v>
      </c>
      <c r="AG172" s="72" t="s">
        <v>71</v>
      </c>
      <c r="AH172" s="72" t="s">
        <v>71</v>
      </c>
      <c r="AI172" s="72">
        <v>8.6805555555555552E-2</v>
      </c>
      <c r="AJ172" s="72" t="s">
        <v>71</v>
      </c>
      <c r="AK172" s="72" t="s">
        <v>71</v>
      </c>
      <c r="AL172" s="72" t="s">
        <v>71</v>
      </c>
      <c r="AM172" s="72" t="s">
        <v>71</v>
      </c>
      <c r="AN172" s="72">
        <v>0.21939680662329983</v>
      </c>
      <c r="AO172" s="72" t="s">
        <v>71</v>
      </c>
      <c r="AP172" s="72" t="s">
        <v>71</v>
      </c>
      <c r="AQ172" s="72">
        <v>0.33783783783783783</v>
      </c>
      <c r="AR172" s="186">
        <v>4.1860465116279069E-2</v>
      </c>
      <c r="AS172" s="32"/>
    </row>
    <row r="173" spans="1:45" ht="18.600000000000001" customHeight="1">
      <c r="A173" s="849" t="s">
        <v>258</v>
      </c>
      <c r="B173" s="850"/>
      <c r="C173" s="850"/>
      <c r="D173" s="850"/>
      <c r="E173" s="850"/>
      <c r="F173" s="850"/>
      <c r="G173" s="851"/>
      <c r="H173" s="168"/>
      <c r="I173" s="88" t="s">
        <v>71</v>
      </c>
      <c r="J173" s="72" t="s">
        <v>71</v>
      </c>
      <c r="K173" s="72" t="s">
        <v>71</v>
      </c>
      <c r="L173" s="72">
        <v>3.3236714975845412E-2</v>
      </c>
      <c r="M173" s="72" t="s">
        <v>71</v>
      </c>
      <c r="N173" s="72" t="s">
        <v>71</v>
      </c>
      <c r="O173" s="72" t="s">
        <v>71</v>
      </c>
      <c r="P173" s="72" t="s">
        <v>71</v>
      </c>
      <c r="Q173" s="72" t="s">
        <v>71</v>
      </c>
      <c r="R173" s="72" t="s">
        <v>71</v>
      </c>
      <c r="S173" s="72" t="s">
        <v>71</v>
      </c>
      <c r="T173" s="72" t="s">
        <v>71</v>
      </c>
      <c r="U173" s="72" t="s">
        <v>71</v>
      </c>
      <c r="V173" s="72">
        <v>4.2114695340501794E-2</v>
      </c>
      <c r="W173" s="72">
        <v>0.4375</v>
      </c>
      <c r="X173" s="72" t="s">
        <v>71</v>
      </c>
      <c r="Y173" s="72" t="s">
        <v>71</v>
      </c>
      <c r="Z173" s="72" t="s">
        <v>71</v>
      </c>
      <c r="AA173" s="72" t="s">
        <v>71</v>
      </c>
      <c r="AB173" s="72">
        <v>0.30320000000000003</v>
      </c>
      <c r="AC173" s="72">
        <v>0.48630000000000001</v>
      </c>
      <c r="AD173" s="72">
        <v>4.4949999999999997E-2</v>
      </c>
      <c r="AE173" s="72" t="s">
        <v>71</v>
      </c>
      <c r="AF173" s="72" t="s">
        <v>71</v>
      </c>
      <c r="AG173" s="72" t="s">
        <v>71</v>
      </c>
      <c r="AH173" s="72" t="s">
        <v>71</v>
      </c>
      <c r="AI173" s="72">
        <v>0.16184971098265896</v>
      </c>
      <c r="AJ173" s="72" t="s">
        <v>71</v>
      </c>
      <c r="AK173" s="72" t="s">
        <v>71</v>
      </c>
      <c r="AL173" s="72" t="s">
        <v>71</v>
      </c>
      <c r="AM173" s="72" t="s">
        <v>71</v>
      </c>
      <c r="AN173" s="72">
        <v>0.22635889798957556</v>
      </c>
      <c r="AO173" s="72" t="s">
        <v>71</v>
      </c>
      <c r="AP173" s="72" t="s">
        <v>71</v>
      </c>
      <c r="AQ173" s="72" t="s">
        <v>71</v>
      </c>
      <c r="AR173" s="186">
        <v>0.18028846153846154</v>
      </c>
      <c r="AS173" s="32"/>
    </row>
    <row r="174" spans="1:45" ht="18.600000000000001" customHeight="1">
      <c r="A174" s="855" t="s">
        <v>259</v>
      </c>
      <c r="B174" s="856"/>
      <c r="C174" s="856"/>
      <c r="D174" s="856"/>
      <c r="E174" s="856"/>
      <c r="F174" s="856"/>
      <c r="G174" s="857"/>
      <c r="H174" s="168"/>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188"/>
      <c r="AS174" s="32"/>
    </row>
    <row r="175" spans="1:45" ht="18.600000000000001" customHeight="1">
      <c r="A175" s="849" t="s">
        <v>260</v>
      </c>
      <c r="B175" s="850"/>
      <c r="C175" s="850"/>
      <c r="D175" s="850"/>
      <c r="E175" s="850"/>
      <c r="F175" s="850"/>
      <c r="G175" s="851"/>
      <c r="H175" s="168"/>
      <c r="I175" s="88" t="s">
        <v>71</v>
      </c>
      <c r="J175" s="72" t="s">
        <v>71</v>
      </c>
      <c r="K175" s="72">
        <v>4.0816326530612242E-2</v>
      </c>
      <c r="L175" s="72">
        <v>7.3047025745630965E-3</v>
      </c>
      <c r="M175" s="72" t="s">
        <v>71</v>
      </c>
      <c r="N175" s="72">
        <v>0.20338983050847459</v>
      </c>
      <c r="O175" s="72">
        <v>5.1020408163265307E-2</v>
      </c>
      <c r="P175" s="72" t="s">
        <v>71</v>
      </c>
      <c r="Q175" s="72">
        <v>0</v>
      </c>
      <c r="R175" s="72" t="s">
        <v>71</v>
      </c>
      <c r="S175" s="72" t="s">
        <v>71</v>
      </c>
      <c r="T175" s="72" t="s">
        <v>71</v>
      </c>
      <c r="U175" s="72" t="s">
        <v>71</v>
      </c>
      <c r="V175" s="72">
        <v>2.4261275272161743E-2</v>
      </c>
      <c r="W175" s="72">
        <v>0.25</v>
      </c>
      <c r="X175" s="72" t="s">
        <v>71</v>
      </c>
      <c r="Y175" s="72">
        <v>0.17320261437908496</v>
      </c>
      <c r="Z175" s="72">
        <v>0</v>
      </c>
      <c r="AA175" s="72" t="s">
        <v>71</v>
      </c>
      <c r="AB175" s="72">
        <v>0.46959775491113193</v>
      </c>
      <c r="AC175" s="72">
        <v>0.69823036324122945</v>
      </c>
      <c r="AD175" s="72">
        <v>2.835538752362949E-2</v>
      </c>
      <c r="AE175" s="72">
        <v>0.39369442198868232</v>
      </c>
      <c r="AF175" s="72" t="s">
        <v>71</v>
      </c>
      <c r="AG175" s="72" t="s">
        <v>71</v>
      </c>
      <c r="AH175" s="72" t="s">
        <v>71</v>
      </c>
      <c r="AI175" s="72">
        <v>2.9569892473118281E-2</v>
      </c>
      <c r="AJ175" s="72">
        <v>0.20061368082286868</v>
      </c>
      <c r="AK175" s="72">
        <v>5.6915544675642596E-2</v>
      </c>
      <c r="AL175" s="72" t="s">
        <v>71</v>
      </c>
      <c r="AM175" s="72" t="s">
        <v>71</v>
      </c>
      <c r="AN175" s="72">
        <v>0.13634417808219179</v>
      </c>
      <c r="AO175" s="72" t="s">
        <v>71</v>
      </c>
      <c r="AP175" s="72" t="s">
        <v>71</v>
      </c>
      <c r="AQ175" s="72">
        <v>0.30769230769230771</v>
      </c>
      <c r="AR175" s="186" t="s">
        <v>71</v>
      </c>
      <c r="AS175" s="32"/>
    </row>
    <row r="176" spans="1:45" ht="18.600000000000001" customHeight="1">
      <c r="A176" s="849" t="s">
        <v>227</v>
      </c>
      <c r="B176" s="850"/>
      <c r="C176" s="850"/>
      <c r="D176" s="850"/>
      <c r="E176" s="850"/>
      <c r="F176" s="850"/>
      <c r="G176" s="851"/>
      <c r="H176" s="168"/>
      <c r="I176" s="88" t="s">
        <v>71</v>
      </c>
      <c r="J176" s="72" t="s">
        <v>71</v>
      </c>
      <c r="K176" s="72" t="s">
        <v>71</v>
      </c>
      <c r="L176" s="72" t="s">
        <v>71</v>
      </c>
      <c r="M176" s="72" t="s">
        <v>71</v>
      </c>
      <c r="N176" s="72" t="s">
        <v>71</v>
      </c>
      <c r="O176" s="72" t="s">
        <v>71</v>
      </c>
      <c r="P176" s="72" t="s">
        <v>71</v>
      </c>
      <c r="Q176" s="72" t="s">
        <v>71</v>
      </c>
      <c r="R176" s="72" t="s">
        <v>71</v>
      </c>
      <c r="S176" s="72" t="s">
        <v>71</v>
      </c>
      <c r="T176" s="72" t="s">
        <v>71</v>
      </c>
      <c r="U176" s="72" t="s">
        <v>71</v>
      </c>
      <c r="V176" s="72" t="s">
        <v>71</v>
      </c>
      <c r="W176" s="72" t="s">
        <v>71</v>
      </c>
      <c r="X176" s="72" t="s">
        <v>71</v>
      </c>
      <c r="Y176" s="72" t="s">
        <v>71</v>
      </c>
      <c r="Z176" s="72" t="s">
        <v>71</v>
      </c>
      <c r="AA176" s="72" t="s">
        <v>71</v>
      </c>
      <c r="AB176" s="72" t="s">
        <v>71</v>
      </c>
      <c r="AC176" s="72" t="s">
        <v>71</v>
      </c>
      <c r="AD176" s="72" t="s">
        <v>71</v>
      </c>
      <c r="AE176" s="72" t="s">
        <v>71</v>
      </c>
      <c r="AF176" s="72" t="s">
        <v>71</v>
      </c>
      <c r="AG176" s="72" t="s">
        <v>71</v>
      </c>
      <c r="AH176" s="72" t="s">
        <v>71</v>
      </c>
      <c r="AI176" s="72" t="s">
        <v>71</v>
      </c>
      <c r="AJ176" s="72" t="s">
        <v>71</v>
      </c>
      <c r="AK176" s="72" t="s">
        <v>71</v>
      </c>
      <c r="AL176" s="72" t="s">
        <v>71</v>
      </c>
      <c r="AM176" s="72" t="s">
        <v>71</v>
      </c>
      <c r="AN176" s="72" t="s">
        <v>71</v>
      </c>
      <c r="AO176" s="72" t="s">
        <v>71</v>
      </c>
      <c r="AP176" s="72" t="s">
        <v>71</v>
      </c>
      <c r="AQ176" s="72" t="s">
        <v>71</v>
      </c>
      <c r="AR176" s="186" t="s">
        <v>71</v>
      </c>
      <c r="AS176" s="32"/>
    </row>
    <row r="177" spans="1:45" ht="18.600000000000001" customHeight="1">
      <c r="A177" s="855" t="s">
        <v>261</v>
      </c>
      <c r="B177" s="856"/>
      <c r="C177" s="856"/>
      <c r="D177" s="856"/>
      <c r="E177" s="856"/>
      <c r="F177" s="856"/>
      <c r="G177" s="857"/>
      <c r="H177" s="168"/>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188"/>
      <c r="AS177" s="32"/>
    </row>
    <row r="178" spans="1:45" ht="18.600000000000001" customHeight="1">
      <c r="A178" s="849" t="s">
        <v>133</v>
      </c>
      <c r="B178" s="850"/>
      <c r="C178" s="850"/>
      <c r="D178" s="850"/>
      <c r="E178" s="850"/>
      <c r="F178" s="850"/>
      <c r="G178" s="851"/>
      <c r="H178" s="168"/>
      <c r="I178" s="88" t="s">
        <v>71</v>
      </c>
      <c r="J178" s="72" t="s">
        <v>71</v>
      </c>
      <c r="K178" s="72">
        <v>3.0612244897959183E-2</v>
      </c>
      <c r="L178" s="72">
        <v>4.6395761114552715E-3</v>
      </c>
      <c r="M178" s="72" t="s">
        <v>71</v>
      </c>
      <c r="N178" s="72">
        <v>3.8740920096852302E-2</v>
      </c>
      <c r="O178" s="72">
        <v>0.03</v>
      </c>
      <c r="P178" s="72" t="s">
        <v>71</v>
      </c>
      <c r="Q178" s="72">
        <v>0</v>
      </c>
      <c r="R178" s="72" t="s">
        <v>71</v>
      </c>
      <c r="S178" s="72" t="s">
        <v>71</v>
      </c>
      <c r="T178" s="72" t="s">
        <v>71</v>
      </c>
      <c r="U178" s="72" t="s">
        <v>71</v>
      </c>
      <c r="V178" s="72">
        <v>7.1133412042502953E-2</v>
      </c>
      <c r="W178" s="72">
        <v>0.31147540983606559</v>
      </c>
      <c r="X178" s="72" t="s">
        <v>71</v>
      </c>
      <c r="Y178" s="72">
        <v>0.15820895522388059</v>
      </c>
      <c r="Z178" s="72">
        <v>5.1413881748071976E-3</v>
      </c>
      <c r="AA178" s="72" t="s">
        <v>71</v>
      </c>
      <c r="AB178" s="72">
        <v>0.35781103835360151</v>
      </c>
      <c r="AC178" s="72">
        <v>0.59438430311231394</v>
      </c>
      <c r="AD178" s="72">
        <v>8.4396467124631988E-2</v>
      </c>
      <c r="AE178" s="72">
        <v>0.2611156022635408</v>
      </c>
      <c r="AF178" s="72" t="s">
        <v>71</v>
      </c>
      <c r="AG178" s="72">
        <v>6.7473309608540921E-2</v>
      </c>
      <c r="AH178" s="72" t="s">
        <v>71</v>
      </c>
      <c r="AI178" s="72">
        <v>6.1307901907356951E-2</v>
      </c>
      <c r="AJ178" s="72">
        <v>0.13513991312253762</v>
      </c>
      <c r="AK178" s="72">
        <v>5.3243574051407588E-2</v>
      </c>
      <c r="AL178" s="72" t="s">
        <v>71</v>
      </c>
      <c r="AM178" s="72" t="s">
        <v>71</v>
      </c>
      <c r="AN178" s="72">
        <v>0.29713721618953604</v>
      </c>
      <c r="AO178" s="72" t="s">
        <v>71</v>
      </c>
      <c r="AP178" s="72" t="s">
        <v>71</v>
      </c>
      <c r="AQ178" s="72">
        <v>0.2182566918325326</v>
      </c>
      <c r="AR178" s="186">
        <v>2.0881670533642691E-2</v>
      </c>
      <c r="AS178" s="32"/>
    </row>
    <row r="179" spans="1:45" ht="18.600000000000001" customHeight="1">
      <c r="A179" s="849" t="s">
        <v>134</v>
      </c>
      <c r="B179" s="850"/>
      <c r="C179" s="850"/>
      <c r="D179" s="850"/>
      <c r="E179" s="850"/>
      <c r="F179" s="850"/>
      <c r="G179" s="851"/>
      <c r="H179" s="168"/>
      <c r="I179" s="88" t="s">
        <v>71</v>
      </c>
      <c r="J179" s="72" t="s">
        <v>71</v>
      </c>
      <c r="K179" s="72" t="s">
        <v>71</v>
      </c>
      <c r="L179" s="72" t="s">
        <v>71</v>
      </c>
      <c r="M179" s="72" t="s">
        <v>71</v>
      </c>
      <c r="N179" s="72">
        <v>0.20338983050847459</v>
      </c>
      <c r="O179" s="72">
        <v>2.6315789473684209E-2</v>
      </c>
      <c r="P179" s="72" t="s">
        <v>71</v>
      </c>
      <c r="Q179" s="72">
        <v>0</v>
      </c>
      <c r="R179" s="72" t="s">
        <v>71</v>
      </c>
      <c r="S179" s="72" t="s">
        <v>71</v>
      </c>
      <c r="T179" s="72" t="s">
        <v>71</v>
      </c>
      <c r="U179" s="72" t="s">
        <v>71</v>
      </c>
      <c r="V179" s="72" t="s">
        <v>71</v>
      </c>
      <c r="W179" s="72">
        <v>0.7</v>
      </c>
      <c r="X179" s="72" t="s">
        <v>71</v>
      </c>
      <c r="Y179" s="72" t="s">
        <v>71</v>
      </c>
      <c r="Z179" s="72" t="s">
        <v>71</v>
      </c>
      <c r="AA179" s="72" t="s">
        <v>71</v>
      </c>
      <c r="AB179" s="72">
        <v>0.7637979420018709</v>
      </c>
      <c r="AC179" s="72" t="s">
        <v>71</v>
      </c>
      <c r="AD179" s="72">
        <v>5.8823529411764705E-2</v>
      </c>
      <c r="AE179" s="72" t="s">
        <v>71</v>
      </c>
      <c r="AF179" s="72" t="s">
        <v>71</v>
      </c>
      <c r="AG179" s="72" t="s">
        <v>71</v>
      </c>
      <c r="AH179" s="72" t="s">
        <v>71</v>
      </c>
      <c r="AI179" s="72">
        <v>6.8171557562076754E-2</v>
      </c>
      <c r="AJ179" s="72" t="s">
        <v>71</v>
      </c>
      <c r="AK179" s="72" t="s">
        <v>71</v>
      </c>
      <c r="AL179" s="72" t="s">
        <v>71</v>
      </c>
      <c r="AM179" s="72" t="s">
        <v>71</v>
      </c>
      <c r="AN179" s="72">
        <v>0.19786096256684493</v>
      </c>
      <c r="AO179" s="72" t="s">
        <v>71</v>
      </c>
      <c r="AP179" s="72" t="s">
        <v>71</v>
      </c>
      <c r="AQ179" s="72">
        <v>0.30103806228373703</v>
      </c>
      <c r="AR179" s="186">
        <v>3.2107413893753649E-2</v>
      </c>
      <c r="AS179" s="32"/>
    </row>
    <row r="180" spans="1:45" ht="18.600000000000001" customHeight="1">
      <c r="A180" s="855" t="s">
        <v>262</v>
      </c>
      <c r="B180" s="856"/>
      <c r="C180" s="856"/>
      <c r="D180" s="856"/>
      <c r="E180" s="856"/>
      <c r="F180" s="856"/>
      <c r="G180" s="857"/>
      <c r="H180" s="168"/>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188"/>
      <c r="AS180" s="32"/>
    </row>
    <row r="181" spans="1:45" ht="18.600000000000001" customHeight="1">
      <c r="A181" s="849" t="s">
        <v>263</v>
      </c>
      <c r="B181" s="850"/>
      <c r="C181" s="850"/>
      <c r="D181" s="850"/>
      <c r="E181" s="850"/>
      <c r="F181" s="850"/>
      <c r="G181" s="851" t="s">
        <v>71</v>
      </c>
      <c r="H181" s="168"/>
      <c r="I181" s="88" t="s">
        <v>71</v>
      </c>
      <c r="J181" s="72" t="s">
        <v>71</v>
      </c>
      <c r="K181" s="72">
        <v>0</v>
      </c>
      <c r="L181" s="72" t="s">
        <v>71</v>
      </c>
      <c r="M181" s="72" t="s">
        <v>71</v>
      </c>
      <c r="N181" s="72" t="s">
        <v>71</v>
      </c>
      <c r="O181" s="72">
        <v>7.4468085106382975E-2</v>
      </c>
      <c r="P181" s="72" t="s">
        <v>71</v>
      </c>
      <c r="Q181" s="72" t="s">
        <v>71</v>
      </c>
      <c r="R181" s="72" t="s">
        <v>71</v>
      </c>
      <c r="S181" s="72" t="s">
        <v>71</v>
      </c>
      <c r="T181" s="72" t="s">
        <v>71</v>
      </c>
      <c r="U181" s="72" t="s">
        <v>71</v>
      </c>
      <c r="V181" s="72">
        <v>9.0194455937112117E-2</v>
      </c>
      <c r="W181" s="72">
        <v>0.88461538461538458</v>
      </c>
      <c r="X181" s="72" t="s">
        <v>71</v>
      </c>
      <c r="Y181" s="72" t="s">
        <v>71</v>
      </c>
      <c r="Z181" s="72" t="s">
        <v>71</v>
      </c>
      <c r="AA181" s="72" t="s">
        <v>71</v>
      </c>
      <c r="AB181" s="72">
        <v>0.72699000000000003</v>
      </c>
      <c r="AC181" s="72" t="s">
        <v>71</v>
      </c>
      <c r="AD181" s="72">
        <v>5.1356589147286823E-2</v>
      </c>
      <c r="AE181" s="72" t="s">
        <v>71</v>
      </c>
      <c r="AF181" s="72" t="s">
        <v>71</v>
      </c>
      <c r="AG181" s="72" t="s">
        <v>71</v>
      </c>
      <c r="AH181" s="72" t="s">
        <v>71</v>
      </c>
      <c r="AI181" s="72" t="s">
        <v>71</v>
      </c>
      <c r="AJ181" s="72" t="s">
        <v>71</v>
      </c>
      <c r="AK181" s="72" t="s">
        <v>71</v>
      </c>
      <c r="AL181" s="72" t="s">
        <v>71</v>
      </c>
      <c r="AM181" s="72" t="s">
        <v>71</v>
      </c>
      <c r="AN181" s="72">
        <v>0.17173350582147479</v>
      </c>
      <c r="AO181" s="72" t="s">
        <v>71</v>
      </c>
      <c r="AP181" s="72" t="s">
        <v>71</v>
      </c>
      <c r="AQ181" s="72" t="s">
        <v>71</v>
      </c>
      <c r="AR181" s="186" t="s">
        <v>71</v>
      </c>
      <c r="AS181" s="32"/>
    </row>
    <row r="182" spans="1:45" ht="18.600000000000001" customHeight="1">
      <c r="A182" s="849" t="s">
        <v>264</v>
      </c>
      <c r="B182" s="850"/>
      <c r="C182" s="850"/>
      <c r="D182" s="850"/>
      <c r="E182" s="850"/>
      <c r="F182" s="850"/>
      <c r="G182" s="851" t="s">
        <v>71</v>
      </c>
      <c r="H182" s="69"/>
      <c r="I182" s="72" t="s">
        <v>71</v>
      </c>
      <c r="J182" s="72" t="s">
        <v>71</v>
      </c>
      <c r="K182" s="72" t="s">
        <v>71</v>
      </c>
      <c r="L182" s="72" t="s">
        <v>71</v>
      </c>
      <c r="M182" s="72" t="s">
        <v>71</v>
      </c>
      <c r="N182" s="72" t="s">
        <v>71</v>
      </c>
      <c r="O182" s="72" t="s">
        <v>71</v>
      </c>
      <c r="P182" s="72" t="s">
        <v>71</v>
      </c>
      <c r="Q182" s="72" t="s">
        <v>71</v>
      </c>
      <c r="R182" s="72" t="s">
        <v>71</v>
      </c>
      <c r="S182" s="72" t="s">
        <v>71</v>
      </c>
      <c r="T182" s="72" t="s">
        <v>71</v>
      </c>
      <c r="U182" s="72" t="s">
        <v>71</v>
      </c>
      <c r="V182" s="72" t="s">
        <v>71</v>
      </c>
      <c r="W182" s="72" t="s">
        <v>71</v>
      </c>
      <c r="X182" s="72" t="s">
        <v>71</v>
      </c>
      <c r="Y182" s="72" t="s">
        <v>71</v>
      </c>
      <c r="Z182" s="72" t="s">
        <v>71</v>
      </c>
      <c r="AA182" s="72" t="s">
        <v>71</v>
      </c>
      <c r="AB182" s="72" t="s">
        <v>71</v>
      </c>
      <c r="AC182" s="72" t="s">
        <v>71</v>
      </c>
      <c r="AD182" s="72" t="s">
        <v>71</v>
      </c>
      <c r="AE182" s="72" t="s">
        <v>71</v>
      </c>
      <c r="AF182" s="72" t="s">
        <v>71</v>
      </c>
      <c r="AG182" s="72" t="s">
        <v>71</v>
      </c>
      <c r="AH182" s="72" t="s">
        <v>71</v>
      </c>
      <c r="AI182" s="72" t="s">
        <v>71</v>
      </c>
      <c r="AJ182" s="72" t="s">
        <v>71</v>
      </c>
      <c r="AK182" s="72" t="s">
        <v>71</v>
      </c>
      <c r="AL182" s="72" t="s">
        <v>71</v>
      </c>
      <c r="AM182" s="72" t="s">
        <v>71</v>
      </c>
      <c r="AN182" s="72" t="s">
        <v>71</v>
      </c>
      <c r="AO182" s="72" t="s">
        <v>71</v>
      </c>
      <c r="AP182" s="72" t="s">
        <v>71</v>
      </c>
      <c r="AQ182" s="72" t="s">
        <v>71</v>
      </c>
      <c r="AR182" s="186" t="s">
        <v>71</v>
      </c>
      <c r="AS182" s="32"/>
    </row>
    <row r="183" spans="1:45" ht="18.600000000000001" customHeight="1">
      <c r="A183" s="855" t="s">
        <v>140</v>
      </c>
      <c r="B183" s="856"/>
      <c r="C183" s="856"/>
      <c r="D183" s="856"/>
      <c r="E183" s="856"/>
      <c r="F183" s="856"/>
      <c r="G183" s="857"/>
      <c r="H183" s="69"/>
      <c r="I183" s="72" t="s">
        <v>71</v>
      </c>
      <c r="J183" s="72" t="s">
        <v>71</v>
      </c>
      <c r="K183" s="72" t="s">
        <v>71</v>
      </c>
      <c r="L183" s="73" t="s">
        <v>71</v>
      </c>
      <c r="M183" s="73" t="s">
        <v>71</v>
      </c>
      <c r="N183" s="73" t="s">
        <v>71</v>
      </c>
      <c r="O183" s="73" t="s">
        <v>71</v>
      </c>
      <c r="P183" s="73" t="s">
        <v>71</v>
      </c>
      <c r="Q183" s="73" t="s">
        <v>71</v>
      </c>
      <c r="R183" s="73" t="s">
        <v>71</v>
      </c>
      <c r="S183" s="73" t="s">
        <v>71</v>
      </c>
      <c r="T183" s="73" t="s">
        <v>71</v>
      </c>
      <c r="U183" s="73" t="s">
        <v>71</v>
      </c>
      <c r="V183" s="73" t="s">
        <v>71</v>
      </c>
      <c r="W183" s="73" t="s">
        <v>71</v>
      </c>
      <c r="X183" s="73" t="s">
        <v>71</v>
      </c>
      <c r="Y183" s="73" t="s">
        <v>71</v>
      </c>
      <c r="Z183" s="73">
        <v>0</v>
      </c>
      <c r="AA183" s="73" t="s">
        <v>71</v>
      </c>
      <c r="AB183" s="73">
        <v>0.85899999999999999</v>
      </c>
      <c r="AC183" s="73" t="s">
        <v>71</v>
      </c>
      <c r="AD183" s="73" t="s">
        <v>71</v>
      </c>
      <c r="AE183" s="73" t="s">
        <v>71</v>
      </c>
      <c r="AF183" s="73" t="s">
        <v>71</v>
      </c>
      <c r="AG183" s="73" t="s">
        <v>71</v>
      </c>
      <c r="AH183" s="73" t="s">
        <v>71</v>
      </c>
      <c r="AI183" s="73" t="s">
        <v>71</v>
      </c>
      <c r="AJ183" s="73" t="s">
        <v>71</v>
      </c>
      <c r="AK183" s="73" t="s">
        <v>71</v>
      </c>
      <c r="AL183" s="73" t="s">
        <v>71</v>
      </c>
      <c r="AM183" s="73" t="s">
        <v>71</v>
      </c>
      <c r="AN183" s="73" t="s">
        <v>71</v>
      </c>
      <c r="AO183" s="73" t="s">
        <v>71</v>
      </c>
      <c r="AP183" s="73" t="s">
        <v>71</v>
      </c>
      <c r="AQ183" s="73" t="s">
        <v>71</v>
      </c>
      <c r="AR183" s="192" t="s">
        <v>71</v>
      </c>
      <c r="AS183" s="32"/>
    </row>
    <row r="184" spans="1:45" ht="25.15" customHeight="1" thickBot="1">
      <c r="A184" s="861" t="s">
        <v>269</v>
      </c>
      <c r="B184" s="862"/>
      <c r="C184" s="862"/>
      <c r="D184" s="862"/>
      <c r="E184" s="862"/>
      <c r="F184" s="862"/>
      <c r="G184" s="863"/>
      <c r="H184" s="69"/>
      <c r="I184" s="218" t="s">
        <v>71</v>
      </c>
      <c r="J184" s="218" t="s">
        <v>71</v>
      </c>
      <c r="K184" s="218">
        <v>1.7857142857142856E-2</v>
      </c>
      <c r="L184" s="219">
        <v>4.9697617970132059E-3</v>
      </c>
      <c r="M184" s="219" t="s">
        <v>71</v>
      </c>
      <c r="N184" s="219">
        <v>0.1059322033898305</v>
      </c>
      <c r="O184" s="219">
        <v>5.1587301587301584E-2</v>
      </c>
      <c r="P184" s="219" t="s">
        <v>71</v>
      </c>
      <c r="Q184" s="219">
        <v>0</v>
      </c>
      <c r="R184" s="219" t="s">
        <v>71</v>
      </c>
      <c r="S184" s="219" t="s">
        <v>71</v>
      </c>
      <c r="T184" s="219" t="s">
        <v>71</v>
      </c>
      <c r="U184" s="219" t="s">
        <v>71</v>
      </c>
      <c r="V184" s="219">
        <v>5.1441010837158678E-2</v>
      </c>
      <c r="W184" s="219">
        <v>0.35343035343035345</v>
      </c>
      <c r="X184" s="219" t="s">
        <v>71</v>
      </c>
      <c r="Y184" s="219">
        <v>0.20180270405608414</v>
      </c>
      <c r="Z184" s="219">
        <v>1.9280205655526992E-3</v>
      </c>
      <c r="AA184" s="219" t="s">
        <v>71</v>
      </c>
      <c r="AB184" s="219">
        <v>0.47210000000000002</v>
      </c>
      <c r="AC184" s="219">
        <v>0.48556308606443227</v>
      </c>
      <c r="AD184" s="219">
        <v>4.9553867708871026E-2</v>
      </c>
      <c r="AE184" s="219">
        <v>0.2712206952303961</v>
      </c>
      <c r="AF184" s="219" t="s">
        <v>71</v>
      </c>
      <c r="AG184" s="219">
        <v>6.6097271648873065E-2</v>
      </c>
      <c r="AH184" s="219" t="s">
        <v>71</v>
      </c>
      <c r="AI184" s="219">
        <v>6.4372086959355951E-2</v>
      </c>
      <c r="AJ184" s="219">
        <v>0.1540616153426988</v>
      </c>
      <c r="AK184" s="219">
        <v>8.5679314565483472E-2</v>
      </c>
      <c r="AL184" s="219" t="s">
        <v>71</v>
      </c>
      <c r="AM184" s="219" t="s">
        <v>71</v>
      </c>
      <c r="AN184" s="219">
        <v>0.19072736739637336</v>
      </c>
      <c r="AO184" s="219" t="s">
        <v>71</v>
      </c>
      <c r="AP184" s="219" t="s">
        <v>71</v>
      </c>
      <c r="AQ184" s="219">
        <v>0.24984936734283994</v>
      </c>
      <c r="AR184" s="220">
        <v>4.69859955348082E-2</v>
      </c>
      <c r="AS184" s="32"/>
    </row>
    <row r="185" spans="1:45" ht="29.45" customHeight="1" thickBot="1">
      <c r="A185" s="845" t="s">
        <v>270</v>
      </c>
      <c r="B185" s="846"/>
      <c r="C185" s="846"/>
      <c r="D185" s="846"/>
      <c r="E185" s="846"/>
      <c r="F185" s="846"/>
      <c r="G185" s="847"/>
      <c r="H185" s="2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4"/>
      <c r="AS185" s="28"/>
    </row>
    <row r="186" spans="1:45" ht="33" customHeight="1">
      <c r="A186" s="224" t="s">
        <v>271</v>
      </c>
      <c r="B186" s="832" t="s">
        <v>272</v>
      </c>
      <c r="C186" s="832"/>
      <c r="D186" s="832"/>
      <c r="E186" s="832"/>
      <c r="F186" s="832"/>
      <c r="G186" s="833"/>
      <c r="H186" s="221">
        <v>0.97140000000000004</v>
      </c>
      <c r="I186" s="222" t="s">
        <v>49</v>
      </c>
      <c r="J186" s="712" t="s">
        <v>49</v>
      </c>
      <c r="K186" s="712" t="s">
        <v>49</v>
      </c>
      <c r="L186" s="712" t="s">
        <v>49</v>
      </c>
      <c r="M186" s="712" t="s">
        <v>49</v>
      </c>
      <c r="N186" s="712" t="s">
        <v>49</v>
      </c>
      <c r="O186" s="712" t="s">
        <v>49</v>
      </c>
      <c r="P186" s="712" t="s">
        <v>49</v>
      </c>
      <c r="Q186" s="712" t="s">
        <v>49</v>
      </c>
      <c r="R186" s="712" t="s">
        <v>49</v>
      </c>
      <c r="S186" s="712" t="s">
        <v>49</v>
      </c>
      <c r="T186" s="712" t="s">
        <v>49</v>
      </c>
      <c r="U186" s="712" t="s">
        <v>49</v>
      </c>
      <c r="V186" s="712" t="s">
        <v>49</v>
      </c>
      <c r="W186" s="712" t="s">
        <v>49</v>
      </c>
      <c r="X186" s="712" t="s">
        <v>49</v>
      </c>
      <c r="Y186" s="712" t="s">
        <v>49</v>
      </c>
      <c r="Z186" s="712" t="s">
        <v>49</v>
      </c>
      <c r="AA186" s="712" t="s">
        <v>49</v>
      </c>
      <c r="AB186" s="712" t="s">
        <v>49</v>
      </c>
      <c r="AC186" s="712" t="s">
        <v>49</v>
      </c>
      <c r="AD186" s="712" t="s">
        <v>49</v>
      </c>
      <c r="AE186" s="712" t="s">
        <v>49</v>
      </c>
      <c r="AF186" s="712" t="s">
        <v>50</v>
      </c>
      <c r="AG186" s="712" t="s">
        <v>49</v>
      </c>
      <c r="AH186" s="712" t="s">
        <v>49</v>
      </c>
      <c r="AI186" s="712" t="s">
        <v>49</v>
      </c>
      <c r="AJ186" s="712" t="s">
        <v>49</v>
      </c>
      <c r="AK186" s="712" t="s">
        <v>49</v>
      </c>
      <c r="AL186" s="712" t="s">
        <v>58</v>
      </c>
      <c r="AM186" s="712" t="s">
        <v>49</v>
      </c>
      <c r="AN186" s="712" t="s">
        <v>49</v>
      </c>
      <c r="AO186" s="712" t="s">
        <v>49</v>
      </c>
      <c r="AP186" s="712" t="s">
        <v>49</v>
      </c>
      <c r="AQ186" s="712" t="s">
        <v>49</v>
      </c>
      <c r="AR186" s="223" t="s">
        <v>49</v>
      </c>
      <c r="AS186" s="806"/>
    </row>
    <row r="187" spans="1:45" ht="20.45" customHeight="1">
      <c r="A187" s="76" t="s">
        <v>273</v>
      </c>
      <c r="B187" s="877" t="s">
        <v>274</v>
      </c>
      <c r="C187" s="877"/>
      <c r="D187" s="877"/>
      <c r="E187" s="877"/>
      <c r="F187" s="877"/>
      <c r="G187" s="878"/>
      <c r="H187" s="83"/>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193"/>
      <c r="AS187" s="28"/>
    </row>
    <row r="188" spans="1:45" ht="21" customHeight="1">
      <c r="A188" s="10" t="s">
        <v>275</v>
      </c>
      <c r="B188" s="905" t="s">
        <v>276</v>
      </c>
      <c r="C188" s="905"/>
      <c r="D188" s="905"/>
      <c r="E188" s="905"/>
      <c r="F188" s="905"/>
      <c r="G188" s="906"/>
      <c r="H188" s="808">
        <v>0.96875</v>
      </c>
      <c r="I188" s="808" t="s">
        <v>58</v>
      </c>
      <c r="J188" s="58" t="s">
        <v>49</v>
      </c>
      <c r="K188" s="58" t="s">
        <v>49</v>
      </c>
      <c r="L188" s="58" t="s">
        <v>49</v>
      </c>
      <c r="M188" s="58" t="s">
        <v>49</v>
      </c>
      <c r="N188" s="58" t="s">
        <v>49</v>
      </c>
      <c r="O188" s="58" t="s">
        <v>58</v>
      </c>
      <c r="P188" s="58" t="s">
        <v>49</v>
      </c>
      <c r="Q188" s="58" t="s">
        <v>49</v>
      </c>
      <c r="R188" s="58" t="s">
        <v>49</v>
      </c>
      <c r="S188" s="58" t="s">
        <v>49</v>
      </c>
      <c r="T188" s="58" t="s">
        <v>49</v>
      </c>
      <c r="U188" s="58" t="s">
        <v>49</v>
      </c>
      <c r="V188" s="58" t="s">
        <v>49</v>
      </c>
      <c r="W188" s="58" t="s">
        <v>49</v>
      </c>
      <c r="X188" s="58" t="s">
        <v>49</v>
      </c>
      <c r="Y188" s="58" t="s">
        <v>49</v>
      </c>
      <c r="Z188" s="58" t="s">
        <v>49</v>
      </c>
      <c r="AA188" s="58" t="s">
        <v>49</v>
      </c>
      <c r="AB188" s="58" t="s">
        <v>49</v>
      </c>
      <c r="AC188" s="58" t="s">
        <v>49</v>
      </c>
      <c r="AD188" s="58" t="s">
        <v>49</v>
      </c>
      <c r="AE188" s="58" t="s">
        <v>49</v>
      </c>
      <c r="AF188" s="58" t="s">
        <v>71</v>
      </c>
      <c r="AG188" s="58" t="s">
        <v>49</v>
      </c>
      <c r="AH188" s="58" t="s">
        <v>50</v>
      </c>
      <c r="AI188" s="58" t="s">
        <v>49</v>
      </c>
      <c r="AJ188" s="58" t="s">
        <v>49</v>
      </c>
      <c r="AK188" s="58" t="s">
        <v>49</v>
      </c>
      <c r="AL188" s="58" t="s">
        <v>71</v>
      </c>
      <c r="AM188" s="58" t="s">
        <v>49</v>
      </c>
      <c r="AN188" s="58" t="s">
        <v>49</v>
      </c>
      <c r="AO188" s="58" t="s">
        <v>49</v>
      </c>
      <c r="AP188" s="58" t="s">
        <v>49</v>
      </c>
      <c r="AQ188" s="58" t="s">
        <v>49</v>
      </c>
      <c r="AR188" s="135" t="s">
        <v>49</v>
      </c>
      <c r="AS188" s="20"/>
    </row>
    <row r="189" spans="1:45" ht="21" customHeight="1">
      <c r="A189" s="10" t="s">
        <v>277</v>
      </c>
      <c r="B189" s="905" t="s">
        <v>278</v>
      </c>
      <c r="C189" s="905"/>
      <c r="D189" s="905"/>
      <c r="E189" s="905"/>
      <c r="F189" s="905"/>
      <c r="G189" s="906"/>
      <c r="H189" s="808">
        <v>0.96875</v>
      </c>
      <c r="I189" s="808" t="s">
        <v>49</v>
      </c>
      <c r="J189" s="58" t="s">
        <v>49</v>
      </c>
      <c r="K189" s="58" t="s">
        <v>49</v>
      </c>
      <c r="L189" s="58" t="s">
        <v>49</v>
      </c>
      <c r="M189" s="58" t="s">
        <v>49</v>
      </c>
      <c r="N189" s="58" t="s">
        <v>49</v>
      </c>
      <c r="O189" s="58" t="s">
        <v>71</v>
      </c>
      <c r="P189" s="58" t="s">
        <v>49</v>
      </c>
      <c r="Q189" s="58" t="s">
        <v>49</v>
      </c>
      <c r="R189" s="58" t="s">
        <v>49</v>
      </c>
      <c r="S189" s="58" t="s">
        <v>49</v>
      </c>
      <c r="T189" s="58" t="s">
        <v>49</v>
      </c>
      <c r="U189" s="58" t="s">
        <v>49</v>
      </c>
      <c r="V189" s="58" t="s">
        <v>49</v>
      </c>
      <c r="W189" s="58" t="s">
        <v>49</v>
      </c>
      <c r="X189" s="58" t="s">
        <v>49</v>
      </c>
      <c r="Y189" s="58" t="s">
        <v>49</v>
      </c>
      <c r="Z189" s="58" t="s">
        <v>49</v>
      </c>
      <c r="AA189" s="58" t="s">
        <v>49</v>
      </c>
      <c r="AB189" s="58" t="s">
        <v>49</v>
      </c>
      <c r="AC189" s="58" t="s">
        <v>49</v>
      </c>
      <c r="AD189" s="58" t="s">
        <v>58</v>
      </c>
      <c r="AE189" s="58" t="s">
        <v>49</v>
      </c>
      <c r="AF189" s="58" t="s">
        <v>71</v>
      </c>
      <c r="AG189" s="58" t="s">
        <v>49</v>
      </c>
      <c r="AH189" s="58" t="s">
        <v>50</v>
      </c>
      <c r="AI189" s="58" t="s">
        <v>49</v>
      </c>
      <c r="AJ189" s="58" t="s">
        <v>49</v>
      </c>
      <c r="AK189" s="58" t="s">
        <v>49</v>
      </c>
      <c r="AL189" s="58" t="s">
        <v>71</v>
      </c>
      <c r="AM189" s="58" t="s">
        <v>49</v>
      </c>
      <c r="AN189" s="58" t="s">
        <v>49</v>
      </c>
      <c r="AO189" s="58" t="s">
        <v>49</v>
      </c>
      <c r="AP189" s="58" t="s">
        <v>49</v>
      </c>
      <c r="AQ189" s="58" t="s">
        <v>49</v>
      </c>
      <c r="AR189" s="135" t="s">
        <v>49</v>
      </c>
      <c r="AS189" s="20"/>
    </row>
    <row r="190" spans="1:45" ht="30" customHeight="1">
      <c r="A190" s="60" t="s">
        <v>279</v>
      </c>
      <c r="B190" s="875" t="s">
        <v>280</v>
      </c>
      <c r="C190" s="875"/>
      <c r="D190" s="875"/>
      <c r="E190" s="875"/>
      <c r="F190" s="875"/>
      <c r="G190" s="876"/>
      <c r="H190" s="743"/>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194"/>
      <c r="AS190" s="35"/>
    </row>
    <row r="191" spans="1:45" ht="21" customHeight="1">
      <c r="A191" s="10" t="s">
        <v>281</v>
      </c>
      <c r="B191" s="905" t="s">
        <v>276</v>
      </c>
      <c r="C191" s="905"/>
      <c r="D191" s="905"/>
      <c r="E191" s="905"/>
      <c r="F191" s="905"/>
      <c r="G191" s="906"/>
      <c r="H191" s="808">
        <v>0.89290000000000003</v>
      </c>
      <c r="I191" s="58" t="s">
        <v>58</v>
      </c>
      <c r="J191" s="58" t="s">
        <v>58</v>
      </c>
      <c r="K191" s="58" t="s">
        <v>58</v>
      </c>
      <c r="L191" s="58" t="s">
        <v>49</v>
      </c>
      <c r="M191" s="58" t="s">
        <v>49</v>
      </c>
      <c r="N191" s="58" t="s">
        <v>49</v>
      </c>
      <c r="O191" s="58" t="s">
        <v>58</v>
      </c>
      <c r="P191" s="58" t="s">
        <v>49</v>
      </c>
      <c r="Q191" s="58" t="s">
        <v>49</v>
      </c>
      <c r="R191" s="58" t="s">
        <v>71</v>
      </c>
      <c r="S191" s="58" t="s">
        <v>49</v>
      </c>
      <c r="T191" s="58" t="s">
        <v>49</v>
      </c>
      <c r="U191" s="58" t="s">
        <v>49</v>
      </c>
      <c r="V191" s="58" t="s">
        <v>49</v>
      </c>
      <c r="W191" s="58" t="s">
        <v>49</v>
      </c>
      <c r="X191" s="58" t="s">
        <v>71</v>
      </c>
      <c r="Y191" s="58" t="s">
        <v>49</v>
      </c>
      <c r="Z191" s="58" t="s">
        <v>71</v>
      </c>
      <c r="AA191" s="58" t="s">
        <v>49</v>
      </c>
      <c r="AB191" s="58" t="s">
        <v>49</v>
      </c>
      <c r="AC191" s="58" t="s">
        <v>49</v>
      </c>
      <c r="AD191" s="58" t="s">
        <v>49</v>
      </c>
      <c r="AE191" s="58" t="s">
        <v>49</v>
      </c>
      <c r="AF191" s="58" t="s">
        <v>50</v>
      </c>
      <c r="AG191" s="58" t="s">
        <v>49</v>
      </c>
      <c r="AH191" s="58" t="s">
        <v>50</v>
      </c>
      <c r="AI191" s="58" t="s">
        <v>49</v>
      </c>
      <c r="AJ191" s="58" t="s">
        <v>49</v>
      </c>
      <c r="AK191" s="58" t="s">
        <v>49</v>
      </c>
      <c r="AL191" s="58" t="s">
        <v>50</v>
      </c>
      <c r="AM191" s="58" t="s">
        <v>49</v>
      </c>
      <c r="AN191" s="58" t="s">
        <v>49</v>
      </c>
      <c r="AO191" s="58" t="s">
        <v>58</v>
      </c>
      <c r="AP191" s="58" t="s">
        <v>49</v>
      </c>
      <c r="AQ191" s="58" t="s">
        <v>49</v>
      </c>
      <c r="AR191" s="135" t="s">
        <v>49</v>
      </c>
      <c r="AS191" s="20"/>
    </row>
    <row r="192" spans="1:45" ht="19.5" customHeight="1">
      <c r="A192" s="10" t="s">
        <v>282</v>
      </c>
      <c r="B192" s="905" t="s">
        <v>278</v>
      </c>
      <c r="C192" s="905"/>
      <c r="D192" s="905"/>
      <c r="E192" s="905"/>
      <c r="F192" s="905"/>
      <c r="G192" s="906"/>
      <c r="H192" s="808">
        <v>0.89659999999999995</v>
      </c>
      <c r="I192" s="58" t="s">
        <v>49</v>
      </c>
      <c r="J192" s="58" t="s">
        <v>58</v>
      </c>
      <c r="K192" s="58" t="s">
        <v>58</v>
      </c>
      <c r="L192" s="58" t="s">
        <v>49</v>
      </c>
      <c r="M192" s="58" t="s">
        <v>49</v>
      </c>
      <c r="N192" s="58" t="s">
        <v>49</v>
      </c>
      <c r="O192" s="58" t="s">
        <v>58</v>
      </c>
      <c r="P192" s="58" t="s">
        <v>49</v>
      </c>
      <c r="Q192" s="58" t="s">
        <v>49</v>
      </c>
      <c r="R192" s="58" t="s">
        <v>49</v>
      </c>
      <c r="S192" s="58" t="s">
        <v>49</v>
      </c>
      <c r="T192" s="58" t="s">
        <v>49</v>
      </c>
      <c r="U192" s="58" t="s">
        <v>49</v>
      </c>
      <c r="V192" s="58" t="s">
        <v>49</v>
      </c>
      <c r="W192" s="58" t="s">
        <v>49</v>
      </c>
      <c r="X192" s="58" t="s">
        <v>49</v>
      </c>
      <c r="Y192" s="58" t="s">
        <v>49</v>
      </c>
      <c r="Z192" s="58" t="s">
        <v>71</v>
      </c>
      <c r="AA192" s="58" t="s">
        <v>49</v>
      </c>
      <c r="AB192" s="58" t="s">
        <v>49</v>
      </c>
      <c r="AC192" s="58" t="s">
        <v>49</v>
      </c>
      <c r="AD192" s="58" t="s">
        <v>58</v>
      </c>
      <c r="AE192" s="58" t="s">
        <v>49</v>
      </c>
      <c r="AF192" s="58" t="s">
        <v>50</v>
      </c>
      <c r="AG192" s="58" t="s">
        <v>49</v>
      </c>
      <c r="AH192" s="58" t="s">
        <v>50</v>
      </c>
      <c r="AI192" s="58" t="s">
        <v>58</v>
      </c>
      <c r="AJ192" s="58" t="s">
        <v>49</v>
      </c>
      <c r="AK192" s="58" t="s">
        <v>49</v>
      </c>
      <c r="AL192" s="58" t="s">
        <v>50</v>
      </c>
      <c r="AM192" s="58" t="s">
        <v>49</v>
      </c>
      <c r="AN192" s="58" t="s">
        <v>49</v>
      </c>
      <c r="AO192" s="58" t="s">
        <v>58</v>
      </c>
      <c r="AP192" s="58" t="s">
        <v>49</v>
      </c>
      <c r="AQ192" s="58" t="s">
        <v>49</v>
      </c>
      <c r="AR192" s="135" t="s">
        <v>49</v>
      </c>
      <c r="AS192" s="20"/>
    </row>
    <row r="193" spans="1:45" ht="25.9" customHeight="1">
      <c r="A193" s="60" t="s">
        <v>283</v>
      </c>
      <c r="B193" s="877" t="s">
        <v>284</v>
      </c>
      <c r="C193" s="877"/>
      <c r="D193" s="877"/>
      <c r="E193" s="877"/>
      <c r="F193" s="877"/>
      <c r="G193" s="878"/>
      <c r="H193" s="808">
        <v>0.875</v>
      </c>
      <c r="I193" s="58" t="s">
        <v>49</v>
      </c>
      <c r="J193" s="58" t="s">
        <v>58</v>
      </c>
      <c r="K193" s="58" t="s">
        <v>49</v>
      </c>
      <c r="L193" s="58" t="s">
        <v>49</v>
      </c>
      <c r="M193" s="58" t="s">
        <v>49</v>
      </c>
      <c r="N193" s="58" t="s">
        <v>49</v>
      </c>
      <c r="O193" s="58" t="s">
        <v>49</v>
      </c>
      <c r="P193" s="58" t="s">
        <v>49</v>
      </c>
      <c r="Q193" s="58" t="s">
        <v>50</v>
      </c>
      <c r="R193" s="58" t="s">
        <v>49</v>
      </c>
      <c r="S193" s="58" t="s">
        <v>49</v>
      </c>
      <c r="T193" s="58" t="s">
        <v>49</v>
      </c>
      <c r="U193" s="58" t="s">
        <v>58</v>
      </c>
      <c r="V193" s="58" t="s">
        <v>49</v>
      </c>
      <c r="W193" s="58" t="s">
        <v>49</v>
      </c>
      <c r="X193" s="58" t="s">
        <v>50</v>
      </c>
      <c r="Y193" s="58" t="s">
        <v>49</v>
      </c>
      <c r="Z193" s="58" t="s">
        <v>58</v>
      </c>
      <c r="AA193" s="58" t="s">
        <v>49</v>
      </c>
      <c r="AB193" s="58" t="s">
        <v>49</v>
      </c>
      <c r="AC193" s="58" t="s">
        <v>49</v>
      </c>
      <c r="AD193" s="58" t="s">
        <v>58</v>
      </c>
      <c r="AE193" s="58" t="s">
        <v>49</v>
      </c>
      <c r="AF193" s="58" t="s">
        <v>49</v>
      </c>
      <c r="AG193" s="58" t="s">
        <v>50</v>
      </c>
      <c r="AH193" s="58" t="s">
        <v>49</v>
      </c>
      <c r="AI193" s="58" t="s">
        <v>49</v>
      </c>
      <c r="AJ193" s="58" t="s">
        <v>49</v>
      </c>
      <c r="AK193" s="58" t="s">
        <v>49</v>
      </c>
      <c r="AL193" s="58" t="s">
        <v>50</v>
      </c>
      <c r="AM193" s="58" t="s">
        <v>49</v>
      </c>
      <c r="AN193" s="58" t="s">
        <v>49</v>
      </c>
      <c r="AO193" s="58" t="s">
        <v>49</v>
      </c>
      <c r="AP193" s="58" t="s">
        <v>49</v>
      </c>
      <c r="AQ193" s="58" t="s">
        <v>49</v>
      </c>
      <c r="AR193" s="135" t="s">
        <v>49</v>
      </c>
      <c r="AS193" s="20"/>
    </row>
    <row r="194" spans="1:45" ht="31.15" customHeight="1">
      <c r="A194" s="60" t="s">
        <v>285</v>
      </c>
      <c r="B194" s="877" t="s">
        <v>286</v>
      </c>
      <c r="C194" s="877"/>
      <c r="D194" s="877"/>
      <c r="E194" s="877"/>
      <c r="F194" s="877"/>
      <c r="G194" s="878"/>
      <c r="H194" s="808">
        <v>0.875</v>
      </c>
      <c r="I194" s="58" t="s">
        <v>50</v>
      </c>
      <c r="J194" s="58" t="s">
        <v>71</v>
      </c>
      <c r="K194" s="58" t="s">
        <v>49</v>
      </c>
      <c r="L194" s="58" t="s">
        <v>49</v>
      </c>
      <c r="M194" s="58" t="s">
        <v>49</v>
      </c>
      <c r="N194" s="58" t="s">
        <v>49</v>
      </c>
      <c r="O194" s="58" t="s">
        <v>49</v>
      </c>
      <c r="P194" s="58" t="s">
        <v>49</v>
      </c>
      <c r="Q194" s="58" t="s">
        <v>60</v>
      </c>
      <c r="R194" s="58" t="s">
        <v>58</v>
      </c>
      <c r="S194" s="58" t="s">
        <v>49</v>
      </c>
      <c r="T194" s="58" t="s">
        <v>49</v>
      </c>
      <c r="U194" s="58" t="s">
        <v>50</v>
      </c>
      <c r="V194" s="58" t="s">
        <v>71</v>
      </c>
      <c r="W194" s="58" t="s">
        <v>58</v>
      </c>
      <c r="X194" s="58" t="s">
        <v>71</v>
      </c>
      <c r="Y194" s="58" t="s">
        <v>49</v>
      </c>
      <c r="Z194" s="58" t="s">
        <v>58</v>
      </c>
      <c r="AA194" s="58" t="s">
        <v>49</v>
      </c>
      <c r="AB194" s="58" t="s">
        <v>49</v>
      </c>
      <c r="AC194" s="58" t="s">
        <v>49</v>
      </c>
      <c r="AD194" s="58" t="s">
        <v>58</v>
      </c>
      <c r="AE194" s="58" t="s">
        <v>49</v>
      </c>
      <c r="AF194" s="58" t="s">
        <v>49</v>
      </c>
      <c r="AG194" s="58" t="s">
        <v>71</v>
      </c>
      <c r="AH194" s="58" t="s">
        <v>49</v>
      </c>
      <c r="AI194" s="58" t="s">
        <v>49</v>
      </c>
      <c r="AJ194" s="58" t="s">
        <v>49</v>
      </c>
      <c r="AK194" s="58" t="s">
        <v>50</v>
      </c>
      <c r="AL194" s="58" t="s">
        <v>71</v>
      </c>
      <c r="AM194" s="58" t="s">
        <v>49</v>
      </c>
      <c r="AN194" s="58" t="s">
        <v>49</v>
      </c>
      <c r="AO194" s="58" t="s">
        <v>49</v>
      </c>
      <c r="AP194" s="58" t="s">
        <v>49</v>
      </c>
      <c r="AQ194" s="58" t="s">
        <v>71</v>
      </c>
      <c r="AR194" s="135" t="s">
        <v>71</v>
      </c>
      <c r="AS194" s="20"/>
    </row>
    <row r="195" spans="1:45" ht="43.15" customHeight="1">
      <c r="A195" s="60" t="s">
        <v>287</v>
      </c>
      <c r="B195" s="879" t="s">
        <v>288</v>
      </c>
      <c r="C195" s="879"/>
      <c r="D195" s="879"/>
      <c r="E195" s="879"/>
      <c r="F195" s="879"/>
      <c r="G195" s="885"/>
      <c r="H195" s="808">
        <v>0.67741935483870963</v>
      </c>
      <c r="I195" s="58" t="s">
        <v>49</v>
      </c>
      <c r="J195" s="58" t="s">
        <v>58</v>
      </c>
      <c r="K195" s="58" t="s">
        <v>50</v>
      </c>
      <c r="L195" s="58" t="s">
        <v>49</v>
      </c>
      <c r="M195" s="58" t="s">
        <v>50</v>
      </c>
      <c r="N195" s="58" t="s">
        <v>49</v>
      </c>
      <c r="O195" s="58" t="s">
        <v>49</v>
      </c>
      <c r="P195" s="58" t="s">
        <v>50</v>
      </c>
      <c r="Q195" s="58" t="s">
        <v>49</v>
      </c>
      <c r="R195" s="58" t="s">
        <v>49</v>
      </c>
      <c r="S195" s="58" t="s">
        <v>58</v>
      </c>
      <c r="T195" s="58" t="s">
        <v>50</v>
      </c>
      <c r="U195" s="58" t="s">
        <v>49</v>
      </c>
      <c r="V195" s="58" t="s">
        <v>50</v>
      </c>
      <c r="W195" s="58" t="s">
        <v>58</v>
      </c>
      <c r="X195" s="58" t="s">
        <v>49</v>
      </c>
      <c r="Y195" s="58" t="s">
        <v>49</v>
      </c>
      <c r="Z195" s="58" t="s">
        <v>50</v>
      </c>
      <c r="AA195" s="58" t="s">
        <v>49</v>
      </c>
      <c r="AB195" s="58" t="s">
        <v>49</v>
      </c>
      <c r="AC195" s="58" t="s">
        <v>49</v>
      </c>
      <c r="AD195" s="58" t="s">
        <v>49</v>
      </c>
      <c r="AE195" s="58" t="s">
        <v>49</v>
      </c>
      <c r="AF195" s="58" t="s">
        <v>49</v>
      </c>
      <c r="AG195" s="58" t="s">
        <v>50</v>
      </c>
      <c r="AH195" s="58" t="s">
        <v>50</v>
      </c>
      <c r="AI195" s="58" t="s">
        <v>49</v>
      </c>
      <c r="AJ195" s="58" t="s">
        <v>49</v>
      </c>
      <c r="AK195" s="58" t="s">
        <v>50</v>
      </c>
      <c r="AL195" s="58" t="s">
        <v>58</v>
      </c>
      <c r="AM195" s="58" t="s">
        <v>49</v>
      </c>
      <c r="AN195" s="58" t="s">
        <v>49</v>
      </c>
      <c r="AO195" s="58" t="s">
        <v>49</v>
      </c>
      <c r="AP195" s="58" t="s">
        <v>50</v>
      </c>
      <c r="AQ195" s="58" t="s">
        <v>58</v>
      </c>
      <c r="AR195" s="135" t="s">
        <v>49</v>
      </c>
      <c r="AS195" s="20"/>
    </row>
    <row r="196" spans="1:45" ht="24.75" customHeight="1">
      <c r="A196" s="60" t="s">
        <v>289</v>
      </c>
      <c r="B196" s="877" t="s">
        <v>290</v>
      </c>
      <c r="C196" s="877"/>
      <c r="D196" s="877"/>
      <c r="E196" s="877"/>
      <c r="F196" s="877"/>
      <c r="G196" s="878"/>
      <c r="H196" s="808">
        <v>1</v>
      </c>
      <c r="I196" s="58" t="s">
        <v>49</v>
      </c>
      <c r="J196" s="58" t="s">
        <v>58</v>
      </c>
      <c r="K196" s="58" t="s">
        <v>58</v>
      </c>
      <c r="L196" s="58" t="s">
        <v>49</v>
      </c>
      <c r="M196" s="58" t="s">
        <v>49</v>
      </c>
      <c r="N196" s="58" t="s">
        <v>49</v>
      </c>
      <c r="O196" s="58" t="s">
        <v>49</v>
      </c>
      <c r="P196" s="58" t="s">
        <v>49</v>
      </c>
      <c r="Q196" s="58" t="s">
        <v>49</v>
      </c>
      <c r="R196" s="58" t="s">
        <v>49</v>
      </c>
      <c r="S196" s="58" t="s">
        <v>49</v>
      </c>
      <c r="T196" s="58" t="s">
        <v>49</v>
      </c>
      <c r="U196" s="58" t="s">
        <v>49</v>
      </c>
      <c r="V196" s="58" t="s">
        <v>49</v>
      </c>
      <c r="W196" s="58" t="s">
        <v>49</v>
      </c>
      <c r="X196" s="58" t="s">
        <v>49</v>
      </c>
      <c r="Y196" s="58" t="s">
        <v>49</v>
      </c>
      <c r="Z196" s="58" t="s">
        <v>49</v>
      </c>
      <c r="AA196" s="58" t="s">
        <v>49</v>
      </c>
      <c r="AB196" s="58" t="s">
        <v>49</v>
      </c>
      <c r="AC196" s="58" t="s">
        <v>49</v>
      </c>
      <c r="AD196" s="58" t="s">
        <v>49</v>
      </c>
      <c r="AE196" s="58" t="s">
        <v>49</v>
      </c>
      <c r="AF196" s="58" t="s">
        <v>49</v>
      </c>
      <c r="AG196" s="58" t="s">
        <v>49</v>
      </c>
      <c r="AH196" s="58" t="s">
        <v>49</v>
      </c>
      <c r="AI196" s="58" t="s">
        <v>49</v>
      </c>
      <c r="AJ196" s="58" t="s">
        <v>49</v>
      </c>
      <c r="AK196" s="58" t="s">
        <v>49</v>
      </c>
      <c r="AL196" s="58" t="s">
        <v>58</v>
      </c>
      <c r="AM196" s="58" t="s">
        <v>49</v>
      </c>
      <c r="AN196" s="58" t="s">
        <v>49</v>
      </c>
      <c r="AO196" s="58" t="s">
        <v>49</v>
      </c>
      <c r="AP196" s="58" t="s">
        <v>49</v>
      </c>
      <c r="AQ196" s="58" t="s">
        <v>49</v>
      </c>
      <c r="AR196" s="135" t="s">
        <v>49</v>
      </c>
      <c r="AS196" s="20"/>
    </row>
    <row r="197" spans="1:45" ht="45.6" customHeight="1" thickBot="1">
      <c r="A197" s="231" t="s">
        <v>291</v>
      </c>
      <c r="B197" s="919" t="s">
        <v>292</v>
      </c>
      <c r="C197" s="919"/>
      <c r="D197" s="919"/>
      <c r="E197" s="919"/>
      <c r="F197" s="919"/>
      <c r="G197" s="920"/>
      <c r="H197" s="230">
        <v>0.84375</v>
      </c>
      <c r="I197" s="110" t="s">
        <v>58</v>
      </c>
      <c r="J197" s="110" t="s">
        <v>71</v>
      </c>
      <c r="K197" s="110" t="s">
        <v>58</v>
      </c>
      <c r="L197" s="110" t="s">
        <v>49</v>
      </c>
      <c r="M197" s="110" t="s">
        <v>49</v>
      </c>
      <c r="N197" s="110" t="s">
        <v>49</v>
      </c>
      <c r="O197" s="110" t="s">
        <v>50</v>
      </c>
      <c r="P197" s="110" t="s">
        <v>50</v>
      </c>
      <c r="Q197" s="110" t="s">
        <v>49</v>
      </c>
      <c r="R197" s="110" t="s">
        <v>49</v>
      </c>
      <c r="S197" s="110" t="s">
        <v>49</v>
      </c>
      <c r="T197" s="110" t="s">
        <v>49</v>
      </c>
      <c r="U197" s="110" t="s">
        <v>49</v>
      </c>
      <c r="V197" s="110" t="s">
        <v>49</v>
      </c>
      <c r="W197" s="110" t="s">
        <v>49</v>
      </c>
      <c r="X197" s="110" t="s">
        <v>49</v>
      </c>
      <c r="Y197" s="110" t="s">
        <v>49</v>
      </c>
      <c r="Z197" s="110" t="s">
        <v>49</v>
      </c>
      <c r="AA197" s="110" t="s">
        <v>49</v>
      </c>
      <c r="AB197" s="110" t="s">
        <v>49</v>
      </c>
      <c r="AC197" s="110" t="s">
        <v>49</v>
      </c>
      <c r="AD197" s="110" t="s">
        <v>49</v>
      </c>
      <c r="AE197" s="110" t="s">
        <v>49</v>
      </c>
      <c r="AF197" s="110" t="s">
        <v>50</v>
      </c>
      <c r="AG197" s="110" t="s">
        <v>49</v>
      </c>
      <c r="AH197" s="110" t="s">
        <v>49</v>
      </c>
      <c r="AI197" s="110" t="s">
        <v>49</v>
      </c>
      <c r="AJ197" s="110" t="s">
        <v>50</v>
      </c>
      <c r="AK197" s="110" t="s">
        <v>50</v>
      </c>
      <c r="AL197" s="110" t="s">
        <v>58</v>
      </c>
      <c r="AM197" s="110" t="s">
        <v>49</v>
      </c>
      <c r="AN197" s="110" t="s">
        <v>49</v>
      </c>
      <c r="AO197" s="110" t="s">
        <v>49</v>
      </c>
      <c r="AP197" s="110" t="s">
        <v>49</v>
      </c>
      <c r="AQ197" s="110" t="s">
        <v>49</v>
      </c>
      <c r="AR197" s="217" t="s">
        <v>49</v>
      </c>
      <c r="AS197" s="20"/>
    </row>
    <row r="198" spans="1:45" ht="30.6" customHeight="1" thickBot="1">
      <c r="A198" s="845" t="s">
        <v>293</v>
      </c>
      <c r="B198" s="846"/>
      <c r="C198" s="846"/>
      <c r="D198" s="846"/>
      <c r="E198" s="846"/>
      <c r="F198" s="846"/>
      <c r="G198" s="847"/>
      <c r="H198" s="2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4"/>
      <c r="AS198" s="28"/>
    </row>
    <row r="199" spans="1:45" ht="25.9" customHeight="1">
      <c r="A199" s="48" t="s">
        <v>294</v>
      </c>
      <c r="B199" s="834" t="s">
        <v>295</v>
      </c>
      <c r="C199" s="834"/>
      <c r="D199" s="834"/>
      <c r="E199" s="834"/>
      <c r="F199" s="834"/>
      <c r="G199" s="835"/>
      <c r="H199" s="221">
        <v>0.80555555555555558</v>
      </c>
      <c r="I199" s="712" t="s">
        <v>50</v>
      </c>
      <c r="J199" s="712" t="s">
        <v>49</v>
      </c>
      <c r="K199" s="712" t="s">
        <v>49</v>
      </c>
      <c r="L199" s="712" t="s">
        <v>49</v>
      </c>
      <c r="M199" s="712" t="s">
        <v>50</v>
      </c>
      <c r="N199" s="712" t="s">
        <v>49</v>
      </c>
      <c r="O199" s="712" t="s">
        <v>49</v>
      </c>
      <c r="P199" s="712" t="s">
        <v>49</v>
      </c>
      <c r="Q199" s="712" t="s">
        <v>49</v>
      </c>
      <c r="R199" s="712" t="s">
        <v>49</v>
      </c>
      <c r="S199" s="712" t="s">
        <v>49</v>
      </c>
      <c r="T199" s="712" t="s">
        <v>49</v>
      </c>
      <c r="U199" s="712" t="s">
        <v>50</v>
      </c>
      <c r="V199" s="712" t="s">
        <v>49</v>
      </c>
      <c r="W199" s="712" t="s">
        <v>50</v>
      </c>
      <c r="X199" s="712" t="s">
        <v>49</v>
      </c>
      <c r="Y199" s="712" t="s">
        <v>50</v>
      </c>
      <c r="Z199" s="712" t="s">
        <v>49</v>
      </c>
      <c r="AA199" s="712" t="s">
        <v>50</v>
      </c>
      <c r="AB199" s="712" t="s">
        <v>49</v>
      </c>
      <c r="AC199" s="712" t="s">
        <v>50</v>
      </c>
      <c r="AD199" s="712" t="s">
        <v>49</v>
      </c>
      <c r="AE199" s="712" t="s">
        <v>49</v>
      </c>
      <c r="AF199" s="712" t="s">
        <v>49</v>
      </c>
      <c r="AG199" s="712" t="s">
        <v>49</v>
      </c>
      <c r="AH199" s="712" t="s">
        <v>49</v>
      </c>
      <c r="AI199" s="712" t="s">
        <v>49</v>
      </c>
      <c r="AJ199" s="712" t="s">
        <v>49</v>
      </c>
      <c r="AK199" s="712" t="s">
        <v>49</v>
      </c>
      <c r="AL199" s="712" t="s">
        <v>49</v>
      </c>
      <c r="AM199" s="712" t="s">
        <v>49</v>
      </c>
      <c r="AN199" s="712" t="s">
        <v>49</v>
      </c>
      <c r="AO199" s="712" t="s">
        <v>49</v>
      </c>
      <c r="AP199" s="712" t="s">
        <v>49</v>
      </c>
      <c r="AQ199" s="712" t="s">
        <v>49</v>
      </c>
      <c r="AR199" s="223" t="s">
        <v>49</v>
      </c>
      <c r="AS199" s="806"/>
    </row>
    <row r="200" spans="1:45" ht="35.25" customHeight="1">
      <c r="A200" s="725" t="s">
        <v>296</v>
      </c>
      <c r="B200" s="915" t="s">
        <v>297</v>
      </c>
      <c r="C200" s="915"/>
      <c r="D200" s="915"/>
      <c r="E200" s="915"/>
      <c r="F200" s="915"/>
      <c r="G200" s="916"/>
      <c r="H200" s="18">
        <v>0.52</v>
      </c>
      <c r="I200" s="58" t="s">
        <v>50</v>
      </c>
      <c r="J200" s="58" t="s">
        <v>49</v>
      </c>
      <c r="K200" s="58" t="s">
        <v>50</v>
      </c>
      <c r="L200" s="58" t="s">
        <v>49</v>
      </c>
      <c r="M200" s="58" t="s">
        <v>50</v>
      </c>
      <c r="N200" s="58" t="s">
        <v>58</v>
      </c>
      <c r="O200" s="58" t="s">
        <v>58</v>
      </c>
      <c r="P200" s="58" t="s">
        <v>50</v>
      </c>
      <c r="Q200" s="58" t="s">
        <v>50</v>
      </c>
      <c r="R200" s="58" t="s">
        <v>58</v>
      </c>
      <c r="S200" s="58" t="s">
        <v>49</v>
      </c>
      <c r="T200" s="58" t="s">
        <v>58</v>
      </c>
      <c r="U200" s="58" t="s">
        <v>49</v>
      </c>
      <c r="V200" s="58" t="s">
        <v>50</v>
      </c>
      <c r="W200" s="58" t="s">
        <v>49</v>
      </c>
      <c r="X200" s="58" t="s">
        <v>49</v>
      </c>
      <c r="Y200" s="58" t="s">
        <v>50</v>
      </c>
      <c r="Z200" s="58" t="s">
        <v>50</v>
      </c>
      <c r="AA200" s="58" t="s">
        <v>49</v>
      </c>
      <c r="AB200" s="58" t="s">
        <v>50</v>
      </c>
      <c r="AC200" s="58" t="s">
        <v>58</v>
      </c>
      <c r="AD200" s="58" t="s">
        <v>49</v>
      </c>
      <c r="AE200" s="58" t="s">
        <v>58</v>
      </c>
      <c r="AF200" s="58" t="s">
        <v>58</v>
      </c>
      <c r="AG200" s="58" t="s">
        <v>50</v>
      </c>
      <c r="AH200" s="58" t="s">
        <v>49</v>
      </c>
      <c r="AI200" s="58" t="s">
        <v>58</v>
      </c>
      <c r="AJ200" s="58" t="s">
        <v>49</v>
      </c>
      <c r="AK200" s="58" t="s">
        <v>49</v>
      </c>
      <c r="AL200" s="58" t="s">
        <v>50</v>
      </c>
      <c r="AM200" s="58" t="s">
        <v>49</v>
      </c>
      <c r="AN200" s="58" t="s">
        <v>58</v>
      </c>
      <c r="AO200" s="58" t="s">
        <v>58</v>
      </c>
      <c r="AP200" s="58" t="s">
        <v>49</v>
      </c>
      <c r="AQ200" s="58" t="s">
        <v>58</v>
      </c>
      <c r="AR200" s="135" t="s">
        <v>50</v>
      </c>
      <c r="AS200" s="20"/>
    </row>
    <row r="201" spans="1:45" ht="72.599999999999994" customHeight="1">
      <c r="A201" s="725" t="s">
        <v>298</v>
      </c>
      <c r="B201" s="879" t="s">
        <v>299</v>
      </c>
      <c r="C201" s="879"/>
      <c r="D201" s="879"/>
      <c r="E201" s="879"/>
      <c r="F201" s="879"/>
      <c r="G201" s="885"/>
      <c r="H201" s="644">
        <v>0.47058823529411764</v>
      </c>
      <c r="I201" s="58" t="s">
        <v>49</v>
      </c>
      <c r="J201" s="58" t="s">
        <v>50</v>
      </c>
      <c r="K201" s="58" t="s">
        <v>50</v>
      </c>
      <c r="L201" s="58" t="s">
        <v>49</v>
      </c>
      <c r="M201" s="58" t="s">
        <v>50</v>
      </c>
      <c r="N201" s="58" t="s">
        <v>49</v>
      </c>
      <c r="O201" s="58" t="s">
        <v>50</v>
      </c>
      <c r="P201" s="58" t="s">
        <v>50</v>
      </c>
      <c r="Q201" s="58" t="s">
        <v>49</v>
      </c>
      <c r="R201" s="58" t="s">
        <v>49</v>
      </c>
      <c r="S201" s="58" t="s">
        <v>58</v>
      </c>
      <c r="T201" s="58" t="s">
        <v>50</v>
      </c>
      <c r="U201" s="58" t="s">
        <v>50</v>
      </c>
      <c r="V201" s="58" t="s">
        <v>50</v>
      </c>
      <c r="W201" s="58" t="s">
        <v>50</v>
      </c>
      <c r="X201" s="58" t="s">
        <v>50</v>
      </c>
      <c r="Y201" s="58" t="s">
        <v>50</v>
      </c>
      <c r="Z201" s="58" t="s">
        <v>49</v>
      </c>
      <c r="AA201" s="58" t="s">
        <v>49</v>
      </c>
      <c r="AB201" s="58" t="s">
        <v>49</v>
      </c>
      <c r="AC201" s="58" t="s">
        <v>49</v>
      </c>
      <c r="AD201" s="58" t="s">
        <v>50</v>
      </c>
      <c r="AE201" s="58" t="s">
        <v>50</v>
      </c>
      <c r="AF201" s="58" t="s">
        <v>50</v>
      </c>
      <c r="AG201" s="58" t="s">
        <v>50</v>
      </c>
      <c r="AH201" s="58" t="s">
        <v>49</v>
      </c>
      <c r="AI201" s="58" t="s">
        <v>50</v>
      </c>
      <c r="AJ201" s="58" t="s">
        <v>50</v>
      </c>
      <c r="AK201" s="58" t="s">
        <v>49</v>
      </c>
      <c r="AL201" s="58" t="s">
        <v>50</v>
      </c>
      <c r="AM201" s="58" t="s">
        <v>49</v>
      </c>
      <c r="AN201" s="58" t="s">
        <v>49</v>
      </c>
      <c r="AO201" s="58" t="s">
        <v>49</v>
      </c>
      <c r="AP201" s="58" t="s">
        <v>49</v>
      </c>
      <c r="AQ201" s="58" t="s">
        <v>58</v>
      </c>
      <c r="AR201" s="135" t="s">
        <v>49</v>
      </c>
      <c r="AS201" s="20"/>
    </row>
    <row r="202" spans="1:45" ht="240.6" customHeight="1" thickBot="1">
      <c r="A202" s="649"/>
      <c r="B202" s="826" t="s">
        <v>300</v>
      </c>
      <c r="C202" s="827"/>
      <c r="D202" s="827"/>
      <c r="E202" s="827"/>
      <c r="F202" s="827"/>
      <c r="G202" s="827"/>
      <c r="H202" s="645"/>
      <c r="I202" s="646" t="s">
        <v>301</v>
      </c>
      <c r="J202" s="647" t="s">
        <v>71</v>
      </c>
      <c r="K202" s="647" t="s">
        <v>71</v>
      </c>
      <c r="L202" s="648" t="s">
        <v>302</v>
      </c>
      <c r="M202" s="647" t="s">
        <v>71</v>
      </c>
      <c r="N202" s="647" t="s">
        <v>71</v>
      </c>
      <c r="O202" s="647" t="s">
        <v>71</v>
      </c>
      <c r="P202" s="647" t="s">
        <v>71</v>
      </c>
      <c r="Q202" s="648" t="s">
        <v>303</v>
      </c>
      <c r="R202" s="647" t="s">
        <v>304</v>
      </c>
      <c r="S202" s="647" t="s">
        <v>71</v>
      </c>
      <c r="T202" s="647" t="s">
        <v>71</v>
      </c>
      <c r="U202" s="647" t="s">
        <v>71</v>
      </c>
      <c r="V202" s="647" t="s">
        <v>71</v>
      </c>
      <c r="W202" s="647" t="s">
        <v>71</v>
      </c>
      <c r="X202" s="647" t="s">
        <v>71</v>
      </c>
      <c r="Y202" s="647" t="s">
        <v>71</v>
      </c>
      <c r="Z202" s="648" t="s">
        <v>305</v>
      </c>
      <c r="AA202" s="647" t="s">
        <v>71</v>
      </c>
      <c r="AB202" s="650" t="s">
        <v>181</v>
      </c>
      <c r="AC202" s="650" t="s">
        <v>306</v>
      </c>
      <c r="AD202" s="647" t="s">
        <v>71</v>
      </c>
      <c r="AE202" s="647" t="s">
        <v>71</v>
      </c>
      <c r="AF202" s="647" t="s">
        <v>71</v>
      </c>
      <c r="AG202" s="647" t="s">
        <v>71</v>
      </c>
      <c r="AH202" s="647" t="s">
        <v>307</v>
      </c>
      <c r="AI202" s="647" t="s">
        <v>71</v>
      </c>
      <c r="AJ202" s="647" t="s">
        <v>71</v>
      </c>
      <c r="AK202" s="647" t="s">
        <v>71</v>
      </c>
      <c r="AL202" s="647" t="s">
        <v>71</v>
      </c>
      <c r="AM202" s="651" t="s">
        <v>308</v>
      </c>
      <c r="AN202" s="647" t="s">
        <v>71</v>
      </c>
      <c r="AO202" s="651" t="s">
        <v>309</v>
      </c>
      <c r="AP202" s="648" t="s">
        <v>310</v>
      </c>
      <c r="AQ202" s="647" t="s">
        <v>71</v>
      </c>
      <c r="AR202" s="652" t="s">
        <v>311</v>
      </c>
      <c r="AS202" s="20"/>
    </row>
  </sheetData>
  <mergeCells count="223">
    <mergeCell ref="B114:G114"/>
    <mergeCell ref="AB19:AB20"/>
    <mergeCell ref="AA19:AA20"/>
    <mergeCell ref="Z19:Z20"/>
    <mergeCell ref="Y19:Y20"/>
    <mergeCell ref="X19:X20"/>
    <mergeCell ref="W19:W20"/>
    <mergeCell ref="V19:V20"/>
    <mergeCell ref="U19:U20"/>
    <mergeCell ref="B106:G106"/>
    <mergeCell ref="B104:G104"/>
    <mergeCell ref="A63:G63"/>
    <mergeCell ref="A64:G64"/>
    <mergeCell ref="A65:G65"/>
    <mergeCell ref="A66:G66"/>
    <mergeCell ref="B24:G24"/>
    <mergeCell ref="O19:O20"/>
    <mergeCell ref="N19:N20"/>
    <mergeCell ref="M19:M20"/>
    <mergeCell ref="L19:L20"/>
    <mergeCell ref="K19:K20"/>
    <mergeCell ref="J19:J20"/>
    <mergeCell ref="I19:I20"/>
    <mergeCell ref="H19:H20"/>
    <mergeCell ref="A71:G71"/>
    <mergeCell ref="AR19:AR20"/>
    <mergeCell ref="AQ19:AQ20"/>
    <mergeCell ref="AG19:AG20"/>
    <mergeCell ref="AF19:AF20"/>
    <mergeCell ref="AE19:AE20"/>
    <mergeCell ref="AD19:AD20"/>
    <mergeCell ref="B27:G27"/>
    <mergeCell ref="B30:G30"/>
    <mergeCell ref="AP19:AP20"/>
    <mergeCell ref="AO19:AO20"/>
    <mergeCell ref="AN19:AN20"/>
    <mergeCell ref="AM19:AM20"/>
    <mergeCell ref="AL19:AL20"/>
    <mergeCell ref="AK19:AK20"/>
    <mergeCell ref="AJ19:AJ20"/>
    <mergeCell ref="AI19:AI20"/>
    <mergeCell ref="AH19:AH20"/>
    <mergeCell ref="AC19:AC20"/>
    <mergeCell ref="T19:T20"/>
    <mergeCell ref="S19:S20"/>
    <mergeCell ref="R19:R20"/>
    <mergeCell ref="Q19:Q20"/>
    <mergeCell ref="P19:P20"/>
    <mergeCell ref="B23:G23"/>
    <mergeCell ref="E1:AS1"/>
    <mergeCell ref="A4:AS4"/>
    <mergeCell ref="A5:AS5"/>
    <mergeCell ref="B10:G10"/>
    <mergeCell ref="B12:G12"/>
    <mergeCell ref="B13:G13"/>
    <mergeCell ref="B16:G16"/>
    <mergeCell ref="B18:G18"/>
    <mergeCell ref="B11:G11"/>
    <mergeCell ref="B8:G8"/>
    <mergeCell ref="B9:G9"/>
    <mergeCell ref="A7:G7"/>
    <mergeCell ref="B201:G201"/>
    <mergeCell ref="B22:G22"/>
    <mergeCell ref="B200:G200"/>
    <mergeCell ref="B132:G132"/>
    <mergeCell ref="B197:G197"/>
    <mergeCell ref="A67:G67"/>
    <mergeCell ref="A68:G68"/>
    <mergeCell ref="A69:G69"/>
    <mergeCell ref="A70:G70"/>
    <mergeCell ref="B113:G113"/>
    <mergeCell ref="B192:G192"/>
    <mergeCell ref="B193:G193"/>
    <mergeCell ref="B115:G115"/>
    <mergeCell ref="B116:G116"/>
    <mergeCell ref="B105:G105"/>
    <mergeCell ref="B110:G110"/>
    <mergeCell ref="B111:G111"/>
    <mergeCell ref="B112:G112"/>
    <mergeCell ref="B26:G26"/>
    <mergeCell ref="B28:G28"/>
    <mergeCell ref="B32:G32"/>
    <mergeCell ref="B43:G43"/>
    <mergeCell ref="B194:G194"/>
    <mergeCell ref="B188:G188"/>
    <mergeCell ref="B189:G189"/>
    <mergeCell ref="B191:G191"/>
    <mergeCell ref="B29:G29"/>
    <mergeCell ref="B195:G195"/>
    <mergeCell ref="A48:G48"/>
    <mergeCell ref="B103:G103"/>
    <mergeCell ref="A47:G47"/>
    <mergeCell ref="B31:G31"/>
    <mergeCell ref="A46:G46"/>
    <mergeCell ref="A49:G49"/>
    <mergeCell ref="A50:G50"/>
    <mergeCell ref="A51:G51"/>
    <mergeCell ref="A52:G52"/>
    <mergeCell ref="A53:G53"/>
    <mergeCell ref="A54:G54"/>
    <mergeCell ref="A55:G55"/>
    <mergeCell ref="B107:G107"/>
    <mergeCell ref="B108:G108"/>
    <mergeCell ref="A57:G57"/>
    <mergeCell ref="A58:G58"/>
    <mergeCell ref="A59:G59"/>
    <mergeCell ref="A60:G60"/>
    <mergeCell ref="A61:G61"/>
    <mergeCell ref="A62:G62"/>
    <mergeCell ref="A198:G198"/>
    <mergeCell ref="B190:G190"/>
    <mergeCell ref="B187:G187"/>
    <mergeCell ref="A185:G185"/>
    <mergeCell ref="B15:G15"/>
    <mergeCell ref="B17:G17"/>
    <mergeCell ref="B19:D19"/>
    <mergeCell ref="A20:D20"/>
    <mergeCell ref="B196:G196"/>
    <mergeCell ref="B109:G109"/>
    <mergeCell ref="B102:G102"/>
    <mergeCell ref="B21:G21"/>
    <mergeCell ref="A33:G33"/>
    <mergeCell ref="A34:G34"/>
    <mergeCell ref="A36:G36"/>
    <mergeCell ref="A37:G37"/>
    <mergeCell ref="A38:G38"/>
    <mergeCell ref="A40:G40"/>
    <mergeCell ref="A44:G44"/>
    <mergeCell ref="A45:G45"/>
    <mergeCell ref="B39:G39"/>
    <mergeCell ref="A41:G41"/>
    <mergeCell ref="A35:G35"/>
    <mergeCell ref="A56:G56"/>
    <mergeCell ref="A72:G72"/>
    <mergeCell ref="A73:G73"/>
    <mergeCell ref="A74:G74"/>
    <mergeCell ref="A75:G75"/>
    <mergeCell ref="A76:G76"/>
    <mergeCell ref="A77:G77"/>
    <mergeCell ref="A78:G78"/>
    <mergeCell ref="A79:G79"/>
    <mergeCell ref="A80:G80"/>
    <mergeCell ref="A81:G81"/>
    <mergeCell ref="A82:G82"/>
    <mergeCell ref="A83:G83"/>
    <mergeCell ref="A84:G84"/>
    <mergeCell ref="A85:G85"/>
    <mergeCell ref="A86:G86"/>
    <mergeCell ref="A87:G87"/>
    <mergeCell ref="A88:G88"/>
    <mergeCell ref="A98:G98"/>
    <mergeCell ref="A99:G99"/>
    <mergeCell ref="A89:G89"/>
    <mergeCell ref="A90:G90"/>
    <mergeCell ref="A91:G91"/>
    <mergeCell ref="A92:G92"/>
    <mergeCell ref="A93:G93"/>
    <mergeCell ref="A94:G94"/>
    <mergeCell ref="A95:G95"/>
    <mergeCell ref="A96:G96"/>
    <mergeCell ref="A97:G97"/>
    <mergeCell ref="A148:G148"/>
    <mergeCell ref="A150:G150"/>
    <mergeCell ref="A151:G151"/>
    <mergeCell ref="A153:G153"/>
    <mergeCell ref="A154:G154"/>
    <mergeCell ref="B134:G134"/>
    <mergeCell ref="A133:G133"/>
    <mergeCell ref="A137:G137"/>
    <mergeCell ref="A138:G138"/>
    <mergeCell ref="A139:G139"/>
    <mergeCell ref="A141:G141"/>
    <mergeCell ref="A143:G143"/>
    <mergeCell ref="A144:G144"/>
    <mergeCell ref="A136:G136"/>
    <mergeCell ref="A145:G145"/>
    <mergeCell ref="A147:G147"/>
    <mergeCell ref="A183:G183"/>
    <mergeCell ref="A184:G184"/>
    <mergeCell ref="A161:G161"/>
    <mergeCell ref="A162:G162"/>
    <mergeCell ref="A163:G163"/>
    <mergeCell ref="A164:G164"/>
    <mergeCell ref="A165:G165"/>
    <mergeCell ref="A166:G166"/>
    <mergeCell ref="A178:G178"/>
    <mergeCell ref="A174:G174"/>
    <mergeCell ref="A175:G175"/>
    <mergeCell ref="A176:G176"/>
    <mergeCell ref="A177:G177"/>
    <mergeCell ref="A179:G179"/>
    <mergeCell ref="A180:G180"/>
    <mergeCell ref="A181:G181"/>
    <mergeCell ref="A182:G182"/>
    <mergeCell ref="A167:G167"/>
    <mergeCell ref="A168:G168"/>
    <mergeCell ref="A169:G169"/>
    <mergeCell ref="A170:G170"/>
    <mergeCell ref="A171:G171"/>
    <mergeCell ref="B202:G202"/>
    <mergeCell ref="B101:G101"/>
    <mergeCell ref="B131:G131"/>
    <mergeCell ref="B186:G186"/>
    <mergeCell ref="B199:G199"/>
    <mergeCell ref="B135:G135"/>
    <mergeCell ref="B160:G160"/>
    <mergeCell ref="B14:G14"/>
    <mergeCell ref="A100:G100"/>
    <mergeCell ref="A42:G42"/>
    <mergeCell ref="A25:G25"/>
    <mergeCell ref="A172:G172"/>
    <mergeCell ref="A173:G173"/>
    <mergeCell ref="A159:G159"/>
    <mergeCell ref="A156:G156"/>
    <mergeCell ref="A157:G157"/>
    <mergeCell ref="A158:G158"/>
    <mergeCell ref="A155:G155"/>
    <mergeCell ref="A152:G152"/>
    <mergeCell ref="A149:G149"/>
    <mergeCell ref="A146:G146"/>
    <mergeCell ref="A142:G142"/>
    <mergeCell ref="A140:G140"/>
    <mergeCell ref="B117:G117"/>
  </mergeCells>
  <conditionalFormatting sqref="H10:H18">
    <cfRule type="dataBar" priority="15">
      <dataBar>
        <cfvo type="min"/>
        <cfvo type="max"/>
        <color rgb="FF008AEF"/>
      </dataBar>
      <extLst>
        <ext xmlns:x14="http://schemas.microsoft.com/office/spreadsheetml/2009/9/main" uri="{B025F937-C7B1-47D3-B67F-A62EFF666E3E}">
          <x14:id>{F8889E37-0430-4FBE-9493-C4CCAB04251A}</x14:id>
        </ext>
      </extLst>
    </cfRule>
  </conditionalFormatting>
  <conditionalFormatting sqref="H8">
    <cfRule type="dataBar" priority="14">
      <dataBar>
        <cfvo type="min"/>
        <cfvo type="max"/>
        <color rgb="FF008AEF"/>
      </dataBar>
      <extLst>
        <ext xmlns:x14="http://schemas.microsoft.com/office/spreadsheetml/2009/9/main" uri="{B025F937-C7B1-47D3-B67F-A62EFF666E3E}">
          <x14:id>{5BE59D22-4B51-407D-8B05-10488B2C8355}</x14:id>
        </ext>
      </extLst>
    </cfRule>
  </conditionalFormatting>
  <conditionalFormatting sqref="H21:H24">
    <cfRule type="dataBar" priority="13">
      <dataBar>
        <cfvo type="min"/>
        <cfvo type="max"/>
        <color rgb="FF008AEF"/>
      </dataBar>
      <extLst>
        <ext xmlns:x14="http://schemas.microsoft.com/office/spreadsheetml/2009/9/main" uri="{B025F937-C7B1-47D3-B67F-A62EFF666E3E}">
          <x14:id>{129F2EED-52E6-4A5B-9687-D20CFCB36025}</x14:id>
        </ext>
      </extLst>
    </cfRule>
  </conditionalFormatting>
  <conditionalFormatting sqref="H26:H31">
    <cfRule type="dataBar" priority="12">
      <dataBar>
        <cfvo type="min"/>
        <cfvo type="max"/>
        <color rgb="FF63C384"/>
      </dataBar>
      <extLst>
        <ext xmlns:x14="http://schemas.microsoft.com/office/spreadsheetml/2009/9/main" uri="{B025F937-C7B1-47D3-B67F-A62EFF666E3E}">
          <x14:id>{8B7DD83C-178B-4AA9-B26A-87C4EE5988F1}</x14:id>
        </ext>
      </extLst>
    </cfRule>
  </conditionalFormatting>
  <conditionalFormatting sqref="H45:H57">
    <cfRule type="dataBar" priority="11">
      <dataBar>
        <cfvo type="min"/>
        <cfvo type="max"/>
        <color rgb="FFFFB628"/>
      </dataBar>
      <extLst>
        <ext xmlns:x14="http://schemas.microsoft.com/office/spreadsheetml/2009/9/main" uri="{B025F937-C7B1-47D3-B67F-A62EFF666E3E}">
          <x14:id>{4E342577-0F5D-42D7-BD4F-68434E4D3F9E}</x14:id>
        </ext>
      </extLst>
    </cfRule>
  </conditionalFormatting>
  <conditionalFormatting sqref="H59:H71">
    <cfRule type="dataBar" priority="10">
      <dataBar>
        <cfvo type="min"/>
        <cfvo type="max"/>
        <color rgb="FFFFB628"/>
      </dataBar>
      <extLst>
        <ext xmlns:x14="http://schemas.microsoft.com/office/spreadsheetml/2009/9/main" uri="{B025F937-C7B1-47D3-B67F-A62EFF666E3E}">
          <x14:id>{32CCD3ED-F905-4814-9DF5-26EC5C5AD62C}</x14:id>
        </ext>
      </extLst>
    </cfRule>
  </conditionalFormatting>
  <conditionalFormatting sqref="H73:H85">
    <cfRule type="dataBar" priority="9">
      <dataBar>
        <cfvo type="min"/>
        <cfvo type="max"/>
        <color rgb="FFFFB628"/>
      </dataBar>
      <extLst>
        <ext xmlns:x14="http://schemas.microsoft.com/office/spreadsheetml/2009/9/main" uri="{B025F937-C7B1-47D3-B67F-A62EFF666E3E}">
          <x14:id>{1D3EEBC1-E948-4E45-8490-9D99EEFDA4F2}</x14:id>
        </ext>
      </extLst>
    </cfRule>
  </conditionalFormatting>
  <conditionalFormatting sqref="H87:H99">
    <cfRule type="dataBar" priority="8">
      <dataBar>
        <cfvo type="min"/>
        <cfvo type="max"/>
        <color rgb="FFFFB628"/>
      </dataBar>
      <extLst>
        <ext xmlns:x14="http://schemas.microsoft.com/office/spreadsheetml/2009/9/main" uri="{B025F937-C7B1-47D3-B67F-A62EFF666E3E}">
          <x14:id>{D1B99295-87B8-4685-B09D-C5CE26719381}</x14:id>
        </ext>
      </extLst>
    </cfRule>
  </conditionalFormatting>
  <conditionalFormatting sqref="H101:H106">
    <cfRule type="dataBar" priority="7">
      <dataBar>
        <cfvo type="min"/>
        <cfvo type="max"/>
        <color rgb="FFD6007B"/>
      </dataBar>
      <extLst>
        <ext xmlns:x14="http://schemas.microsoft.com/office/spreadsheetml/2009/9/main" uri="{B025F937-C7B1-47D3-B67F-A62EFF666E3E}">
          <x14:id>{B96770E9-2ED8-4403-A7C5-D39916E52E6D}</x14:id>
        </ext>
      </extLst>
    </cfRule>
  </conditionalFormatting>
  <conditionalFormatting sqref="H118:H132">
    <cfRule type="dataBar" priority="6">
      <dataBar>
        <cfvo type="min"/>
        <cfvo type="max"/>
        <color rgb="FFD6007B"/>
      </dataBar>
      <extLst>
        <ext xmlns:x14="http://schemas.microsoft.com/office/spreadsheetml/2009/9/main" uri="{B025F937-C7B1-47D3-B67F-A62EFF666E3E}">
          <x14:id>{37FD8370-AE3A-419F-8B2A-BD1E2CE57C57}</x14:id>
        </ext>
      </extLst>
    </cfRule>
  </conditionalFormatting>
  <conditionalFormatting sqref="H186">
    <cfRule type="dataBar" priority="5">
      <dataBar>
        <cfvo type="min"/>
        <cfvo type="max"/>
        <color rgb="FF638EC6"/>
      </dataBar>
      <extLst>
        <ext xmlns:x14="http://schemas.microsoft.com/office/spreadsheetml/2009/9/main" uri="{B025F937-C7B1-47D3-B67F-A62EFF666E3E}">
          <x14:id>{5AC6F5AA-B12C-4EB6-A435-EEB487F5C4C7}</x14:id>
        </ext>
      </extLst>
    </cfRule>
  </conditionalFormatting>
  <conditionalFormatting sqref="H188:H189">
    <cfRule type="dataBar" priority="4">
      <dataBar>
        <cfvo type="min"/>
        <cfvo type="max"/>
        <color rgb="FF638EC6"/>
      </dataBar>
      <extLst>
        <ext xmlns:x14="http://schemas.microsoft.com/office/spreadsheetml/2009/9/main" uri="{B025F937-C7B1-47D3-B67F-A62EFF666E3E}">
          <x14:id>{8C755443-3392-4FD0-B536-74ECEBB4115D}</x14:id>
        </ext>
      </extLst>
    </cfRule>
  </conditionalFormatting>
  <conditionalFormatting sqref="H191:H197">
    <cfRule type="dataBar" priority="3">
      <dataBar>
        <cfvo type="min"/>
        <cfvo type="max"/>
        <color rgb="FF638EC6"/>
      </dataBar>
      <extLst>
        <ext xmlns:x14="http://schemas.microsoft.com/office/spreadsheetml/2009/9/main" uri="{B025F937-C7B1-47D3-B67F-A62EFF666E3E}">
          <x14:id>{E06F98DC-2480-403B-9BBA-1FA6A2E7547F}</x14:id>
        </ext>
      </extLst>
    </cfRule>
  </conditionalFormatting>
  <conditionalFormatting sqref="H199:H202">
    <cfRule type="dataBar" priority="2">
      <dataBar>
        <cfvo type="min"/>
        <cfvo type="max"/>
        <color rgb="FF638EC6"/>
      </dataBar>
      <extLst>
        <ext xmlns:x14="http://schemas.microsoft.com/office/spreadsheetml/2009/9/main" uri="{B025F937-C7B1-47D3-B67F-A62EFF666E3E}">
          <x14:id>{AE61AD89-3BEB-4F80-AAB4-89287A419AB3}</x14:id>
        </ext>
      </extLst>
    </cfRule>
  </conditionalFormatting>
  <conditionalFormatting sqref="H108:H110 H112:H116">
    <cfRule type="dataBar" priority="1">
      <dataBar>
        <cfvo type="min"/>
        <cfvo type="max"/>
        <color rgb="FF008AEF"/>
      </dataBar>
      <extLst>
        <ext xmlns:x14="http://schemas.microsoft.com/office/spreadsheetml/2009/9/main" uri="{B025F937-C7B1-47D3-B67F-A62EFF666E3E}">
          <x14:id>{EE69C3A5-BE99-4F7C-83DD-ACCF220581FB}</x14:id>
        </ext>
      </extLst>
    </cfRule>
  </conditionalFormatting>
  <hyperlinks>
    <hyperlink ref="I6" location="Afghanistan!A1" display="Afghanistan" xr:uid="{8C1B109D-BDF4-44BB-B68B-480D45246669}"/>
    <hyperlink ref="J6" location="Angola!A1" display="Angola" xr:uid="{1F430954-4B55-4253-ACAA-18A7354BC53B}"/>
    <hyperlink ref="K6" location="Armenia!A1" display="Armenia" xr:uid="{6325DC0E-9021-4D11-99FD-7E0A7BB00A1D}"/>
    <hyperlink ref="L6" location="Bangladesh!A1" display="Bangladesh" xr:uid="{AF1E001F-03BA-4F25-8992-1D14C496A42C}"/>
    <hyperlink ref="M6" location="Benin!A1" display="Benin" xr:uid="{728FA27B-B674-4E11-A488-659DC403DCE4}"/>
    <hyperlink ref="N6" location="'Burkina Faso'!A1" display="Burkina Faso" xr:uid="{3A065E92-4326-4289-9811-5B5953C75ADC}"/>
    <hyperlink ref="O6" location="Burundi!A1" display="Burundi" xr:uid="{044ABDA9-FF7F-4327-9BA5-648A00498024}"/>
    <hyperlink ref="P6" location="Cameroon!A1" display="Cameroon" xr:uid="{ED82DFD1-9650-4D76-BF0A-18D008AA5701}"/>
    <hyperlink ref="Q6" location="'Cape Verde'!A1" display="Cape Verde" xr:uid="{CAD2923D-CB5C-4A68-8144-4D421EE3C10E}"/>
    <hyperlink ref="R6" location="'Côte d''Ivoire'!A1" display="Cote d'Ivoire" xr:uid="{5247E8B1-3947-4CD3-8802-36648968B48D}"/>
    <hyperlink ref="S6" location="'Dominican Republic'!A1" display="Dominican Republic" xr:uid="{9E0820B4-F9E4-4D59-A834-324290ECA27A}"/>
    <hyperlink ref="T6" location="'DR Congo'!A1" display="DRC" xr:uid="{DDBC9FB2-FFD6-4E53-9668-C923493BC4F1}"/>
    <hyperlink ref="U6" location="'El Salvador'!A1" display="El Salvador" xr:uid="{1A88F9D0-B78D-4110-BC51-A3A839944F1F}"/>
    <hyperlink ref="V6" location="Ethiopia!A1" display="Ethiopia" xr:uid="{8098614D-47B4-46F8-B2C1-9731D9C15C0F}"/>
    <hyperlink ref="W6" location="Ghana!A1" display="Ghana" xr:uid="{96571772-F4B6-4011-9A5B-4AE1C9280DD4}"/>
    <hyperlink ref="X6" location="Guatemala!A1" display="Guatemala" xr:uid="{4CDC6C3D-1FF6-41E4-9D47-A511F3331DCD}"/>
    <hyperlink ref="Y6" location="Guinea!A1" display="Guinea" xr:uid="{D702069C-1082-4FD7-BDE6-13DF5A6A9A3D}"/>
    <hyperlink ref="Z6" location="Haiti!A1" display="Haiti" xr:uid="{495E6317-0788-45F8-A702-AD5778AFB77B}"/>
    <hyperlink ref="AA6" location="India!A1" display="India" xr:uid="{11CD9C47-B944-40FF-942A-2B4B3E3FEB83}"/>
    <hyperlink ref="AB6" location="Kenya!A1" display="Kenya" xr:uid="{8D10C8AC-D571-4B94-9E13-E4C40B9F45AA}"/>
    <hyperlink ref="AC6" location="Madagascar!A1" display="Madagascar" xr:uid="{D81F2EFA-E043-430E-9024-E3821275005F}"/>
    <hyperlink ref="AD6" location="Malawi!A1" display="Malawi" xr:uid="{CF3C23D1-A28C-4976-85AD-ACC398D9E2B3}"/>
    <hyperlink ref="AE6" location="Mali!A1" display="Mali" xr:uid="{BBE354EF-474D-4135-8A97-5B251D249D34}"/>
    <hyperlink ref="AF6" location="Mozambique!A1" display="Mozambique" xr:uid="{80D83DAC-BD21-4534-BEA3-C9E6144C15D2}"/>
    <hyperlink ref="AG6" location="Nepal!A1" display="Nepal" xr:uid="{32950B7D-C975-401F-B842-A0A8500CBE8B}"/>
    <hyperlink ref="AH6" location="Niger!A1" display="Niger" xr:uid="{ADD2EA63-39B8-43B5-B391-5BB472F59B9A}"/>
    <hyperlink ref="AI6" location="Nigeria!A1" display="Nigeria" xr:uid="{325D48B7-D0C0-42A3-B37E-7CBB74DC0E57}"/>
    <hyperlink ref="AJ6" location="Pakistan!A1" display="Pakistan" xr:uid="{65B25BA4-354B-43B9-ACAC-0AD333286B4E}"/>
    <hyperlink ref="AK6" location="Philippines!A1" display="Philippines" xr:uid="{17EDC702-9806-4CCF-B801-42D48B36B6FD}"/>
    <hyperlink ref="AL6" location="Rwanda!A1" display="Rwanda" xr:uid="{BDD9FDDD-71FC-4597-A855-A741F887B4E5}"/>
    <hyperlink ref="AM6" location="Senegal!A1" display="Senegal" xr:uid="{24F404D3-6418-400B-B75F-5B0F4C44EC5B}"/>
    <hyperlink ref="AN6" location="Tanzania!A1" display="Tanzania" xr:uid="{E7701621-70CD-4D59-9BB0-CEBFD53942E4}"/>
    <hyperlink ref="AO6" location="Togo!A1" display="Togo" xr:uid="{DE902729-11DF-498A-895D-68FF53A882DC}"/>
    <hyperlink ref="AP6" location="Uganda!A1" display="Uganda" xr:uid="{0734C941-E7B5-4A1F-9DF7-A55E14E71C68}"/>
    <hyperlink ref="AQ6" location="Zambia!A1" display="Zambia" xr:uid="{E036400F-4B14-4D1A-88DA-BD5885B6FBBE}"/>
    <hyperlink ref="AR6" location="Zimbabwe!A1" display="Zimbabwe" xr:uid="{B90A0F40-8055-4024-A9FC-56903C1B0C79}"/>
  </hyperlinks>
  <pageMargins left="0.25" right="0.25" top="0.75" bottom="0.75" header="0.3" footer="0.3"/>
  <pageSetup paperSize="9" scale="16" fitToHeight="0"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dataBar" id="{F8889E37-0430-4FBE-9493-C4CCAB04251A}">
            <x14:dataBar minLength="0" maxLength="100" border="1" negativeBarBorderColorSameAsPositive="0">
              <x14:cfvo type="autoMin"/>
              <x14:cfvo type="autoMax"/>
              <x14:borderColor rgb="FF008AEF"/>
              <x14:negativeFillColor rgb="FFFF0000"/>
              <x14:negativeBorderColor rgb="FFFF0000"/>
              <x14:axisColor rgb="FF000000"/>
            </x14:dataBar>
          </x14:cfRule>
          <xm:sqref>H10:H18</xm:sqref>
        </x14:conditionalFormatting>
        <x14:conditionalFormatting xmlns:xm="http://schemas.microsoft.com/office/excel/2006/main">
          <x14:cfRule type="dataBar" id="{5BE59D22-4B51-407D-8B05-10488B2C8355}">
            <x14:dataBar minLength="0" maxLength="100" border="1" negativeBarBorderColorSameAsPositive="0">
              <x14:cfvo type="autoMin"/>
              <x14:cfvo type="autoMax"/>
              <x14:borderColor rgb="FF008AEF"/>
              <x14:negativeFillColor rgb="FFFF0000"/>
              <x14:negativeBorderColor rgb="FFFF0000"/>
              <x14:axisColor rgb="FF000000"/>
            </x14:dataBar>
          </x14:cfRule>
          <xm:sqref>H8</xm:sqref>
        </x14:conditionalFormatting>
        <x14:conditionalFormatting xmlns:xm="http://schemas.microsoft.com/office/excel/2006/main">
          <x14:cfRule type="dataBar" id="{129F2EED-52E6-4A5B-9687-D20CFCB36025}">
            <x14:dataBar minLength="0" maxLength="100" border="1" negativeBarBorderColorSameAsPositive="0">
              <x14:cfvo type="autoMin"/>
              <x14:cfvo type="autoMax"/>
              <x14:borderColor rgb="FF008AEF"/>
              <x14:negativeFillColor rgb="FFFF0000"/>
              <x14:negativeBorderColor rgb="FFFF0000"/>
              <x14:axisColor rgb="FF000000"/>
            </x14:dataBar>
          </x14:cfRule>
          <xm:sqref>H21:H24</xm:sqref>
        </x14:conditionalFormatting>
        <x14:conditionalFormatting xmlns:xm="http://schemas.microsoft.com/office/excel/2006/main">
          <x14:cfRule type="dataBar" id="{8B7DD83C-178B-4AA9-B26A-87C4EE5988F1}">
            <x14:dataBar minLength="0" maxLength="100" border="1" negativeBarBorderColorSameAsPositive="0">
              <x14:cfvo type="autoMin"/>
              <x14:cfvo type="autoMax"/>
              <x14:borderColor rgb="FF63C384"/>
              <x14:negativeFillColor rgb="FFFF0000"/>
              <x14:negativeBorderColor rgb="FFFF0000"/>
              <x14:axisColor rgb="FF000000"/>
            </x14:dataBar>
          </x14:cfRule>
          <xm:sqref>H26:H31</xm:sqref>
        </x14:conditionalFormatting>
        <x14:conditionalFormatting xmlns:xm="http://schemas.microsoft.com/office/excel/2006/main">
          <x14:cfRule type="dataBar" id="{4E342577-0F5D-42D7-BD4F-68434E4D3F9E}">
            <x14:dataBar minLength="0" maxLength="100" border="1" negativeBarBorderColorSameAsPositive="0">
              <x14:cfvo type="autoMin"/>
              <x14:cfvo type="autoMax"/>
              <x14:borderColor rgb="FFFFB628"/>
              <x14:negativeFillColor rgb="FFFF0000"/>
              <x14:negativeBorderColor rgb="FFFF0000"/>
              <x14:axisColor rgb="FF000000"/>
            </x14:dataBar>
          </x14:cfRule>
          <xm:sqref>H45:H57</xm:sqref>
        </x14:conditionalFormatting>
        <x14:conditionalFormatting xmlns:xm="http://schemas.microsoft.com/office/excel/2006/main">
          <x14:cfRule type="dataBar" id="{32CCD3ED-F905-4814-9DF5-26EC5C5AD62C}">
            <x14:dataBar minLength="0" maxLength="100" border="1" negativeBarBorderColorSameAsPositive="0">
              <x14:cfvo type="autoMin"/>
              <x14:cfvo type="autoMax"/>
              <x14:borderColor rgb="FFFFB628"/>
              <x14:negativeFillColor rgb="FFFF0000"/>
              <x14:negativeBorderColor rgb="FFFF0000"/>
              <x14:axisColor rgb="FF000000"/>
            </x14:dataBar>
          </x14:cfRule>
          <xm:sqref>H59:H71</xm:sqref>
        </x14:conditionalFormatting>
        <x14:conditionalFormatting xmlns:xm="http://schemas.microsoft.com/office/excel/2006/main">
          <x14:cfRule type="dataBar" id="{1D3EEBC1-E948-4E45-8490-9D99EEFDA4F2}">
            <x14:dataBar minLength="0" maxLength="100" border="1" negativeBarBorderColorSameAsPositive="0">
              <x14:cfvo type="autoMin"/>
              <x14:cfvo type="autoMax"/>
              <x14:borderColor rgb="FFFFB628"/>
              <x14:negativeFillColor rgb="FFFF0000"/>
              <x14:negativeBorderColor rgb="FFFF0000"/>
              <x14:axisColor rgb="FF000000"/>
            </x14:dataBar>
          </x14:cfRule>
          <xm:sqref>H73:H85</xm:sqref>
        </x14:conditionalFormatting>
        <x14:conditionalFormatting xmlns:xm="http://schemas.microsoft.com/office/excel/2006/main">
          <x14:cfRule type="dataBar" id="{D1B99295-87B8-4685-B09D-C5CE26719381}">
            <x14:dataBar minLength="0" maxLength="100" border="1" negativeBarBorderColorSameAsPositive="0">
              <x14:cfvo type="autoMin"/>
              <x14:cfvo type="autoMax"/>
              <x14:borderColor rgb="FFFFB628"/>
              <x14:negativeFillColor rgb="FFFF0000"/>
              <x14:negativeBorderColor rgb="FFFF0000"/>
              <x14:axisColor rgb="FF000000"/>
            </x14:dataBar>
          </x14:cfRule>
          <xm:sqref>H87:H99</xm:sqref>
        </x14:conditionalFormatting>
        <x14:conditionalFormatting xmlns:xm="http://schemas.microsoft.com/office/excel/2006/main">
          <x14:cfRule type="dataBar" id="{B96770E9-2ED8-4403-A7C5-D39916E52E6D}">
            <x14:dataBar minLength="0" maxLength="100" border="1" negativeBarBorderColorSameAsPositive="0">
              <x14:cfvo type="autoMin"/>
              <x14:cfvo type="autoMax"/>
              <x14:borderColor rgb="FFD6007B"/>
              <x14:negativeFillColor rgb="FFFF0000"/>
              <x14:negativeBorderColor rgb="FFFF0000"/>
              <x14:axisColor rgb="FF000000"/>
            </x14:dataBar>
          </x14:cfRule>
          <xm:sqref>H101:H106</xm:sqref>
        </x14:conditionalFormatting>
        <x14:conditionalFormatting xmlns:xm="http://schemas.microsoft.com/office/excel/2006/main">
          <x14:cfRule type="dataBar" id="{37FD8370-AE3A-419F-8B2A-BD1E2CE57C57}">
            <x14:dataBar minLength="0" maxLength="100" border="1" negativeBarBorderColorSameAsPositive="0">
              <x14:cfvo type="autoMin"/>
              <x14:cfvo type="autoMax"/>
              <x14:borderColor rgb="FFD6007B"/>
              <x14:negativeFillColor rgb="FFFF0000"/>
              <x14:negativeBorderColor rgb="FFFF0000"/>
              <x14:axisColor rgb="FF000000"/>
            </x14:dataBar>
          </x14:cfRule>
          <xm:sqref>H118:H132</xm:sqref>
        </x14:conditionalFormatting>
        <x14:conditionalFormatting xmlns:xm="http://schemas.microsoft.com/office/excel/2006/main">
          <x14:cfRule type="dataBar" id="{5AC6F5AA-B12C-4EB6-A435-EEB487F5C4C7}">
            <x14:dataBar minLength="0" maxLength="100" border="1" negativeBarBorderColorSameAsPositive="0">
              <x14:cfvo type="autoMin"/>
              <x14:cfvo type="autoMax"/>
              <x14:borderColor rgb="FF638EC6"/>
              <x14:negativeFillColor rgb="FFFF0000"/>
              <x14:negativeBorderColor rgb="FFFF0000"/>
              <x14:axisColor rgb="FF000000"/>
            </x14:dataBar>
          </x14:cfRule>
          <xm:sqref>H186</xm:sqref>
        </x14:conditionalFormatting>
        <x14:conditionalFormatting xmlns:xm="http://schemas.microsoft.com/office/excel/2006/main">
          <x14:cfRule type="dataBar" id="{8C755443-3392-4FD0-B536-74ECEBB4115D}">
            <x14:dataBar minLength="0" maxLength="100" border="1" negativeBarBorderColorSameAsPositive="0">
              <x14:cfvo type="autoMin"/>
              <x14:cfvo type="autoMax"/>
              <x14:borderColor rgb="FF638EC6"/>
              <x14:negativeFillColor rgb="FFFF0000"/>
              <x14:negativeBorderColor rgb="FFFF0000"/>
              <x14:axisColor rgb="FF000000"/>
            </x14:dataBar>
          </x14:cfRule>
          <xm:sqref>H188:H189</xm:sqref>
        </x14:conditionalFormatting>
        <x14:conditionalFormatting xmlns:xm="http://schemas.microsoft.com/office/excel/2006/main">
          <x14:cfRule type="dataBar" id="{E06F98DC-2480-403B-9BBA-1FA6A2E7547F}">
            <x14:dataBar minLength="0" maxLength="100" border="1" negativeBarBorderColorSameAsPositive="0">
              <x14:cfvo type="autoMin"/>
              <x14:cfvo type="autoMax"/>
              <x14:borderColor rgb="FF638EC6"/>
              <x14:negativeFillColor rgb="FFFF0000"/>
              <x14:negativeBorderColor rgb="FFFF0000"/>
              <x14:axisColor rgb="FF000000"/>
            </x14:dataBar>
          </x14:cfRule>
          <xm:sqref>H191:H197</xm:sqref>
        </x14:conditionalFormatting>
        <x14:conditionalFormatting xmlns:xm="http://schemas.microsoft.com/office/excel/2006/main">
          <x14:cfRule type="dataBar" id="{AE61AD89-3BEB-4F80-AAB4-89287A419AB3}">
            <x14:dataBar minLength="0" maxLength="100" border="1" negativeBarBorderColorSameAsPositive="0">
              <x14:cfvo type="autoMin"/>
              <x14:cfvo type="autoMax"/>
              <x14:borderColor rgb="FF638EC6"/>
              <x14:negativeFillColor rgb="FFFF0000"/>
              <x14:negativeBorderColor rgb="FFFF0000"/>
              <x14:axisColor rgb="FF000000"/>
            </x14:dataBar>
          </x14:cfRule>
          <xm:sqref>H199:H202</xm:sqref>
        </x14:conditionalFormatting>
        <x14:conditionalFormatting xmlns:xm="http://schemas.microsoft.com/office/excel/2006/main">
          <x14:cfRule type="dataBar" id="{EE69C3A5-BE99-4F7C-83DD-ACCF220581FB}">
            <x14:dataBar minLength="0" maxLength="100" border="1" negativeBarBorderColorSameAsPositive="0">
              <x14:cfvo type="autoMin"/>
              <x14:cfvo type="autoMax"/>
              <x14:borderColor rgb="FF008AEF"/>
              <x14:negativeFillColor rgb="FFFF0000"/>
              <x14:negativeBorderColor rgb="FFFF0000"/>
              <x14:axisColor rgb="FF000000"/>
            </x14:dataBar>
          </x14:cfRule>
          <xm:sqref>H108:H110 H112:H116</xm:sqref>
        </x14:conditionalFormatting>
        <x14:conditionalFormatting xmlns:xm="http://schemas.microsoft.com/office/excel/2006/main">
          <x14:cfRule type="containsText" priority="16" operator="containsText" id="{A6F5FA1F-168F-4B65-AA8B-AB3D41B6C038}">
            <xm:f>NOT(ISERROR(SEARCH(#REF!,I6)))</xm:f>
            <xm:f>#REF!</xm:f>
            <x14:dxf>
              <font>
                <color auto="1"/>
              </font>
              <fill>
                <patternFill>
                  <bgColor theme="0"/>
                </patternFill>
              </fill>
            </x14:dxf>
          </x14:cfRule>
          <x14:cfRule type="containsText" priority="17" operator="containsText" id="{033C4935-CF4D-4303-815A-7979D3DCC418}">
            <xm:f>NOT(ISERROR(SEARCH(#REF!,I6)))</xm:f>
            <xm:f>#REF!</xm:f>
            <x14:dxf>
              <font>
                <b/>
                <i val="0"/>
                <color theme="0"/>
              </font>
              <fill>
                <patternFill>
                  <bgColor rgb="FF00B050"/>
                </patternFill>
              </fill>
            </x14:dxf>
          </x14:cfRule>
          <x14:cfRule type="containsText" priority="18" operator="containsText" id="{91B35DC7-ADF4-4891-A8C4-C1939E097925}">
            <xm:f>NOT(ISERROR(SEARCH(#REF!,I6)))</xm:f>
            <xm:f>#REF!</xm:f>
            <x14:dxf>
              <font>
                <b/>
                <i val="0"/>
                <color theme="0"/>
              </font>
              <fill>
                <patternFill>
                  <bgColor rgb="FF0070C0"/>
                </patternFill>
              </fill>
            </x14:dxf>
          </x14:cfRule>
          <x14:cfRule type="containsText" priority="19" operator="containsText" id="{BDF6F7E7-129D-4F7A-826B-C0CFE9EBFFCF}">
            <xm:f>NOT(ISERROR(SEARCH(#REF!,I6)))</xm:f>
            <xm:f>#REF!</xm:f>
            <x14:dxf>
              <font>
                <b/>
                <i val="0"/>
                <color theme="0"/>
              </font>
              <fill>
                <patternFill>
                  <bgColor rgb="FFC00000"/>
                </patternFill>
              </fill>
            </x14:dxf>
          </x14:cfRule>
          <xm:sqref>I6:AQ6</xm:sqref>
        </x14:conditionalFormatting>
        <x14:conditionalFormatting xmlns:xm="http://schemas.microsoft.com/office/excel/2006/main">
          <x14:cfRule type="containsText" priority="20" operator="containsText" id="{C305315B-0F66-4443-BCA8-2C69BE6F8640}">
            <xm:f>NOT(ISERROR(SEARCH(#REF!,AR6)))</xm:f>
            <xm:f>#REF!</xm:f>
            <x14:dxf>
              <font>
                <color auto="1"/>
              </font>
              <fill>
                <patternFill>
                  <bgColor theme="0"/>
                </patternFill>
              </fill>
            </x14:dxf>
          </x14:cfRule>
          <x14:cfRule type="containsText" priority="20" operator="containsText" id="{DAF48B8A-B2F2-427B-81C0-70F7A29A7D1B}">
            <xm:f>NOT(ISERROR(SEARCH(#REF!,AR6)))</xm:f>
            <xm:f>#REF!</xm:f>
            <x14:dxf>
              <font>
                <b/>
                <i val="0"/>
                <color theme="0"/>
              </font>
              <fill>
                <patternFill>
                  <bgColor rgb="FF00B050"/>
                </patternFill>
              </fill>
            </x14:dxf>
          </x14:cfRule>
          <x14:cfRule type="containsText" priority="20" operator="containsText" id="{2AC24409-8159-49E6-90FC-569193C3A5D6}">
            <xm:f>NOT(ISERROR(SEARCH(#REF!,AR6)))</xm:f>
            <xm:f>#REF!</xm:f>
            <x14:dxf>
              <font>
                <b/>
                <i val="0"/>
                <color theme="0"/>
              </font>
              <fill>
                <patternFill>
                  <bgColor rgb="FF0070C0"/>
                </patternFill>
              </fill>
            </x14:dxf>
          </x14:cfRule>
          <x14:cfRule type="containsText" priority="20" operator="containsText" id="{E01C30F5-E996-43E3-BADF-7C287B8D8549}">
            <xm:f>NOT(ISERROR(SEARCH(#REF!,AR6)))</xm:f>
            <xm:f>#REF!</xm:f>
            <x14:dxf>
              <font>
                <b/>
                <i val="0"/>
                <color theme="0"/>
              </font>
              <fill>
                <patternFill>
                  <bgColor rgb="FFC00000"/>
                </patternFill>
              </fill>
            </x14:dxf>
          </x14:cfRule>
          <xm:sqref>AR6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882E-EF0B-4AB3-B0A5-4C94B58243C2}">
  <sheetPr>
    <tabColor theme="5"/>
  </sheetPr>
  <dimension ref="A1:Q241"/>
  <sheetViews>
    <sheetView showGridLines="0" topLeftCell="G118" zoomScaleNormal="100" workbookViewId="0">
      <selection activeCell="H87" sqref="H87:N87"/>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5703125" style="382" customWidth="1"/>
    <col min="13" max="13" width="17" style="382" customWidth="1"/>
    <col min="14" max="14" width="43.5703125" style="382" customWidth="1"/>
    <col min="15" max="15" width="60.28515625" style="382" customWidth="1"/>
    <col min="16" max="16" width="60.42578125" style="382" customWidth="1"/>
    <col min="17" max="16384" width="9.140625" style="382"/>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12</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8.25" customHeight="1" thickBot="1">
      <c r="B6" s="1370"/>
      <c r="C6" s="1370"/>
      <c r="D6" s="1370"/>
      <c r="E6" s="1370"/>
      <c r="F6" s="1370"/>
      <c r="G6" s="1370"/>
      <c r="H6" s="1370"/>
      <c r="I6" s="1370"/>
      <c r="J6" s="1370"/>
      <c r="K6" s="1370"/>
      <c r="L6" s="1370"/>
      <c r="M6" s="237"/>
      <c r="N6" s="715"/>
      <c r="O6" s="238" t="s">
        <v>949</v>
      </c>
      <c r="P6" s="239" t="s">
        <v>950</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956</v>
      </c>
      <c r="P8" s="1215"/>
    </row>
    <row r="9" spans="2:16" ht="36" customHeight="1">
      <c r="B9" s="9" t="s">
        <v>216</v>
      </c>
      <c r="C9" s="879" t="s">
        <v>958</v>
      </c>
      <c r="D9" s="879"/>
      <c r="E9" s="880"/>
      <c r="F9" s="1113" t="s">
        <v>1364</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956</v>
      </c>
      <c r="P10" s="1003"/>
    </row>
    <row r="11" spans="2:16" ht="46.5" customHeight="1">
      <c r="B11" s="244" t="s">
        <v>216</v>
      </c>
      <c r="C11" s="1011" t="s">
        <v>963</v>
      </c>
      <c r="D11" s="1011"/>
      <c r="E11" s="1369"/>
      <c r="F11" s="797" t="s">
        <v>969</v>
      </c>
      <c r="G11" s="245" t="s">
        <v>964</v>
      </c>
      <c r="H11" s="1073"/>
      <c r="I11" s="1074"/>
      <c r="J11" s="1074"/>
      <c r="K11" s="1074"/>
      <c r="L11" s="1074"/>
      <c r="M11" s="1074"/>
      <c r="N11" s="1074"/>
      <c r="O11" s="1004"/>
      <c r="P11" s="1004"/>
    </row>
    <row r="12" spans="2:16" ht="46.5" customHeight="1">
      <c r="B12" s="10" t="s">
        <v>218</v>
      </c>
      <c r="C12" s="879" t="s">
        <v>966</v>
      </c>
      <c r="D12" s="879"/>
      <c r="E12" s="880"/>
      <c r="F12" s="797" t="s">
        <v>969</v>
      </c>
      <c r="G12" s="739" t="s">
        <v>964</v>
      </c>
      <c r="H12" s="1426"/>
      <c r="I12" s="1427"/>
      <c r="J12" s="1427"/>
      <c r="K12" s="1427"/>
      <c r="L12" s="1427"/>
      <c r="M12" s="1427"/>
      <c r="N12" s="1427"/>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954</v>
      </c>
      <c r="G14" s="739" t="s">
        <v>971</v>
      </c>
      <c r="H14" s="1073" t="s">
        <v>1365</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1366</v>
      </c>
      <c r="I15" s="1074"/>
      <c r="J15" s="1074"/>
      <c r="K15" s="1074"/>
      <c r="L15" s="1074"/>
      <c r="M15" s="1074"/>
      <c r="N15" s="1074"/>
      <c r="O15" s="1004"/>
      <c r="P15" s="1004"/>
    </row>
    <row r="16" spans="2:16" ht="67.5" customHeight="1">
      <c r="B16" s="10" t="s">
        <v>226</v>
      </c>
      <c r="C16" s="879" t="s">
        <v>975</v>
      </c>
      <c r="D16" s="879"/>
      <c r="E16" s="880"/>
      <c r="F16" s="797" t="s">
        <v>954</v>
      </c>
      <c r="G16" s="739" t="s">
        <v>976</v>
      </c>
      <c r="H16" s="1073" t="s">
        <v>1367</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1368</v>
      </c>
      <c r="I17" s="1074"/>
      <c r="J17" s="1074"/>
      <c r="K17" s="1074"/>
      <c r="L17" s="1074"/>
      <c r="M17" s="1074"/>
      <c r="N17" s="1074"/>
      <c r="O17" s="1004"/>
      <c r="P17" s="1004"/>
    </row>
    <row r="18" spans="2:16" ht="46.5" customHeight="1">
      <c r="B18" s="10" t="s">
        <v>229</v>
      </c>
      <c r="C18" s="1011" t="s">
        <v>981</v>
      </c>
      <c r="D18" s="1011"/>
      <c r="E18" s="1011"/>
      <c r="F18" s="797" t="s">
        <v>969</v>
      </c>
      <c r="G18" s="739" t="s">
        <v>979</v>
      </c>
      <c r="H18" s="1073"/>
      <c r="I18" s="1074"/>
      <c r="J18" s="1074"/>
      <c r="K18" s="1074"/>
      <c r="L18" s="1074"/>
      <c r="M18" s="1074"/>
      <c r="N18" s="1074"/>
      <c r="O18" s="1004"/>
      <c r="P18" s="1004"/>
    </row>
    <row r="19" spans="2:16" ht="35.25" customHeight="1">
      <c r="B19" s="10" t="s">
        <v>230</v>
      </c>
      <c r="C19" s="1011" t="s">
        <v>982</v>
      </c>
      <c r="D19" s="1011"/>
      <c r="E19" s="1011"/>
      <c r="F19" s="797" t="s">
        <v>954</v>
      </c>
      <c r="G19" s="739" t="s">
        <v>979</v>
      </c>
      <c r="H19" s="1073" t="s">
        <v>1369</v>
      </c>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1094</v>
      </c>
      <c r="M20" s="1359" t="s">
        <v>1271</v>
      </c>
      <c r="N20" s="1684" t="s">
        <v>1370</v>
      </c>
      <c r="O20" s="246"/>
      <c r="P20" s="247"/>
    </row>
    <row r="21" spans="2:16" ht="34.5" customHeight="1">
      <c r="B21" s="242" t="s">
        <v>373</v>
      </c>
      <c r="C21" s="879" t="s">
        <v>1371</v>
      </c>
      <c r="D21" s="879"/>
      <c r="E21" s="879"/>
      <c r="F21" s="879"/>
      <c r="G21" s="879"/>
      <c r="H21" s="879"/>
      <c r="I21" s="879"/>
      <c r="J21" s="879"/>
      <c r="K21" s="879"/>
      <c r="L21" s="797" t="s">
        <v>1094</v>
      </c>
      <c r="M21" s="1360"/>
      <c r="N21" s="1685"/>
      <c r="O21" s="246"/>
      <c r="P21" s="247"/>
    </row>
    <row r="22" spans="2:16" ht="33.75" customHeight="1">
      <c r="B22" s="248" t="s">
        <v>216</v>
      </c>
      <c r="C22" s="879" t="s">
        <v>988</v>
      </c>
      <c r="D22" s="879"/>
      <c r="E22" s="879"/>
      <c r="F22" s="879"/>
      <c r="G22" s="879"/>
      <c r="H22" s="879"/>
      <c r="I22" s="879"/>
      <c r="J22" s="879"/>
      <c r="K22" s="879"/>
      <c r="L22" s="797" t="s">
        <v>1080</v>
      </c>
      <c r="M22" s="1360"/>
      <c r="N22" s="1685"/>
      <c r="O22" s="246"/>
      <c r="P22" s="247"/>
    </row>
    <row r="23" spans="2:16" ht="316.35000000000002" customHeight="1" thickBot="1">
      <c r="B23" s="249" t="s">
        <v>376</v>
      </c>
      <c r="C23" s="913" t="s">
        <v>989</v>
      </c>
      <c r="D23" s="913"/>
      <c r="E23" s="1006"/>
      <c r="F23" s="797" t="s">
        <v>954</v>
      </c>
      <c r="G23" s="1365" t="s">
        <v>990</v>
      </c>
      <c r="H23" s="1366"/>
      <c r="I23" s="1367" t="s">
        <v>1372</v>
      </c>
      <c r="J23" s="1368"/>
      <c r="K23" s="250" t="s">
        <v>991</v>
      </c>
      <c r="L23" s="251" t="s">
        <v>1373</v>
      </c>
      <c r="M23" s="1361"/>
      <c r="N23" s="1686"/>
      <c r="O23" s="252"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1675" t="s">
        <v>1374</v>
      </c>
      <c r="M25" s="1676"/>
      <c r="N25" s="1677"/>
      <c r="O25" s="258" t="s">
        <v>1276</v>
      </c>
      <c r="P25" s="738"/>
    </row>
    <row r="26" spans="2:16" ht="80.25" customHeight="1">
      <c r="B26" s="242" t="s">
        <v>385</v>
      </c>
      <c r="C26" s="879" t="s">
        <v>1278</v>
      </c>
      <c r="D26" s="879"/>
      <c r="E26" s="879"/>
      <c r="F26" s="879"/>
      <c r="G26" s="879"/>
      <c r="H26" s="879"/>
      <c r="I26" s="880"/>
      <c r="J26" s="389">
        <v>912818</v>
      </c>
      <c r="K26" s="1343"/>
      <c r="L26" s="1678"/>
      <c r="M26" s="1679"/>
      <c r="N26" s="1680"/>
      <c r="O26" s="810" t="s">
        <v>1279</v>
      </c>
      <c r="P26" s="247"/>
    </row>
    <row r="27" spans="2:16" ht="45" customHeight="1">
      <c r="B27" s="242" t="s">
        <v>387</v>
      </c>
      <c r="C27" s="879" t="s">
        <v>1003</v>
      </c>
      <c r="D27" s="879"/>
      <c r="E27" s="879"/>
      <c r="F27" s="880"/>
      <c r="G27" s="259" t="s">
        <v>1004</v>
      </c>
      <c r="H27" s="260">
        <v>42370</v>
      </c>
      <c r="I27" s="259" t="s">
        <v>1005</v>
      </c>
      <c r="J27" s="260">
        <v>42705</v>
      </c>
      <c r="K27" s="1343"/>
      <c r="L27" s="1678"/>
      <c r="M27" s="1679"/>
      <c r="N27" s="1680"/>
      <c r="O27" s="810" t="s">
        <v>1279</v>
      </c>
      <c r="P27" s="247"/>
    </row>
    <row r="28" spans="2:16" ht="40.5" customHeight="1">
      <c r="B28" s="262" t="s">
        <v>216</v>
      </c>
      <c r="C28" s="875" t="s">
        <v>1006</v>
      </c>
      <c r="D28" s="875"/>
      <c r="E28" s="875"/>
      <c r="F28" s="875"/>
      <c r="G28" s="990"/>
      <c r="H28" s="1645" t="s">
        <v>1375</v>
      </c>
      <c r="I28" s="1186"/>
      <c r="J28" s="1646"/>
      <c r="K28" s="1343"/>
      <c r="L28" s="1678"/>
      <c r="M28" s="1679"/>
      <c r="N28" s="1680"/>
      <c r="O28" s="810" t="s">
        <v>1303</v>
      </c>
      <c r="P28" s="247" t="s">
        <v>1303</v>
      </c>
    </row>
    <row r="29" spans="2:16" ht="32.25" customHeight="1">
      <c r="B29" s="262" t="s">
        <v>218</v>
      </c>
      <c r="C29" s="875" t="s">
        <v>1008</v>
      </c>
      <c r="D29" s="875"/>
      <c r="E29" s="875"/>
      <c r="F29" s="875"/>
      <c r="G29" s="990"/>
      <c r="H29" s="1091" t="s">
        <v>1281</v>
      </c>
      <c r="I29" s="1094"/>
      <c r="J29" s="1095"/>
      <c r="K29" s="1344"/>
      <c r="L29" s="1681"/>
      <c r="M29" s="1682"/>
      <c r="N29" s="1683"/>
      <c r="O29" s="810" t="s">
        <v>1303</v>
      </c>
      <c r="P29" s="247"/>
    </row>
    <row r="30" spans="2:16" ht="68.25" customHeight="1">
      <c r="B30" s="262" t="s">
        <v>220</v>
      </c>
      <c r="C30" s="879" t="s">
        <v>1010</v>
      </c>
      <c r="D30" s="879"/>
      <c r="E30" s="879"/>
      <c r="F30" s="879"/>
      <c r="G30" s="879"/>
      <c r="H30" s="879"/>
      <c r="I30" s="879"/>
      <c r="J30" s="879"/>
      <c r="K30" s="879"/>
      <c r="L30" s="879"/>
      <c r="M30" s="879"/>
      <c r="N30" s="885"/>
      <c r="O30" s="1325" t="s">
        <v>1283</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1376</v>
      </c>
      <c r="D33" s="1317"/>
      <c r="E33" s="1317"/>
      <c r="F33" s="1317"/>
      <c r="G33" s="1317"/>
      <c r="H33" s="1317"/>
      <c r="I33" s="1318"/>
      <c r="J33" s="390">
        <v>287185</v>
      </c>
      <c r="K33" s="391">
        <v>330376.67864916002</v>
      </c>
      <c r="L33" s="1580">
        <f>ABS(J33-K33)/J33</f>
        <v>0.15039670821651557</v>
      </c>
      <c r="M33" s="1581"/>
      <c r="N33" s="1582"/>
      <c r="O33" s="1335"/>
      <c r="P33" s="1335"/>
    </row>
    <row r="34" spans="2:16" ht="21" customHeight="1">
      <c r="B34" s="248"/>
      <c r="C34" s="1317" t="s">
        <v>1377</v>
      </c>
      <c r="D34" s="1317"/>
      <c r="E34" s="1317"/>
      <c r="F34" s="1317"/>
      <c r="G34" s="1317"/>
      <c r="H34" s="1317"/>
      <c r="I34" s="1318"/>
      <c r="J34" s="329" t="s">
        <v>71</v>
      </c>
      <c r="K34" s="329" t="s">
        <v>71</v>
      </c>
      <c r="L34" s="1580" t="s">
        <v>71</v>
      </c>
      <c r="M34" s="1581"/>
      <c r="N34" s="1582"/>
      <c r="O34" s="1335"/>
      <c r="P34" s="1335"/>
    </row>
    <row r="35" spans="2:16" ht="31.5" customHeight="1">
      <c r="B35" s="248"/>
      <c r="C35" s="1317" t="s">
        <v>1018</v>
      </c>
      <c r="D35" s="1317"/>
      <c r="E35" s="1317"/>
      <c r="F35" s="197" t="s">
        <v>1019</v>
      </c>
      <c r="G35" s="1337"/>
      <c r="H35" s="1338"/>
      <c r="I35" s="1339"/>
      <c r="J35" s="392" t="s">
        <v>71</v>
      </c>
      <c r="K35" s="392" t="s">
        <v>71</v>
      </c>
      <c r="L35" s="1630" t="s">
        <v>71</v>
      </c>
      <c r="M35" s="1631"/>
      <c r="N35" s="1632"/>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90">
        <v>95728</v>
      </c>
      <c r="K37" s="391">
        <v>93183.165772840002</v>
      </c>
      <c r="L37" s="1630">
        <f>ABS(J37-K37)/J37</f>
        <v>2.6584011231405625E-2</v>
      </c>
      <c r="M37" s="1631"/>
      <c r="N37" s="1632"/>
      <c r="O37" s="1335"/>
      <c r="P37" s="1335"/>
    </row>
    <row r="38" spans="2:16" ht="27.75" customHeight="1">
      <c r="B38" s="248"/>
      <c r="C38" s="1317" t="s">
        <v>1021</v>
      </c>
      <c r="D38" s="1317"/>
      <c r="E38" s="1317"/>
      <c r="F38" s="197" t="s">
        <v>1019</v>
      </c>
      <c r="G38" s="1337"/>
      <c r="H38" s="1338"/>
      <c r="I38" s="1339"/>
      <c r="J38" s="392" t="s">
        <v>71</v>
      </c>
      <c r="K38" s="392" t="s">
        <v>71</v>
      </c>
      <c r="L38" s="1630" t="s">
        <v>71</v>
      </c>
      <c r="M38" s="1631"/>
      <c r="N38" s="1632"/>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29" t="s">
        <v>71</v>
      </c>
      <c r="K40" s="329" t="s">
        <v>71</v>
      </c>
      <c r="L40" s="1580" t="s">
        <v>71</v>
      </c>
      <c r="M40" s="1581"/>
      <c r="N40" s="1582"/>
      <c r="O40" s="1335"/>
      <c r="P40" s="1335"/>
    </row>
    <row r="41" spans="2:16" ht="21" customHeight="1">
      <c r="B41" s="248"/>
      <c r="C41" s="1009" t="s">
        <v>1024</v>
      </c>
      <c r="D41" s="1009"/>
      <c r="E41" s="1009"/>
      <c r="F41" s="1009"/>
      <c r="G41" s="1009"/>
      <c r="H41" s="1009"/>
      <c r="I41" s="1028"/>
      <c r="J41" s="390">
        <v>658158</v>
      </c>
      <c r="K41" s="391">
        <v>850952.80960799998</v>
      </c>
      <c r="L41" s="1580">
        <f t="shared" ref="L41:L53" si="0">ABS(J41-K41)/J41</f>
        <v>0.2929308913786659</v>
      </c>
      <c r="M41" s="1581"/>
      <c r="N41" s="1582"/>
      <c r="O41" s="1335"/>
      <c r="P41" s="1335"/>
    </row>
    <row r="42" spans="2:16" ht="21" customHeight="1">
      <c r="B42" s="248"/>
      <c r="C42" s="1317" t="s">
        <v>1025</v>
      </c>
      <c r="D42" s="1317"/>
      <c r="E42" s="1317"/>
      <c r="F42" s="1317"/>
      <c r="G42" s="1317"/>
      <c r="H42" s="1317"/>
      <c r="I42" s="1318"/>
      <c r="J42" s="329" t="s">
        <v>71</v>
      </c>
      <c r="K42" s="329" t="s">
        <v>71</v>
      </c>
      <c r="L42" s="1580" t="s">
        <v>71</v>
      </c>
      <c r="M42" s="1581"/>
      <c r="N42" s="1582"/>
      <c r="O42" s="1335"/>
      <c r="P42" s="1335"/>
    </row>
    <row r="43" spans="2:16" ht="30.6" customHeight="1">
      <c r="B43" s="248"/>
      <c r="C43" s="1317" t="s">
        <v>1026</v>
      </c>
      <c r="D43" s="1317"/>
      <c r="E43" s="1317"/>
      <c r="F43" s="197" t="s">
        <v>1027</v>
      </c>
      <c r="G43" s="1337"/>
      <c r="H43" s="1338"/>
      <c r="I43" s="1339"/>
      <c r="J43" s="392" t="s">
        <v>71</v>
      </c>
      <c r="K43" s="392" t="s">
        <v>71</v>
      </c>
      <c r="L43" s="1630" t="s">
        <v>71</v>
      </c>
      <c r="M43" s="1631"/>
      <c r="N43" s="1632"/>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90">
        <v>92761</v>
      </c>
      <c r="K45" s="391">
        <v>82524.33</v>
      </c>
      <c r="L45" s="1580">
        <f t="shared" si="0"/>
        <v>0.11035532174081779</v>
      </c>
      <c r="M45" s="1581"/>
      <c r="N45" s="1582"/>
      <c r="O45" s="1335"/>
      <c r="P45" s="1335"/>
    </row>
    <row r="46" spans="2:16" ht="21" customHeight="1">
      <c r="B46" s="248"/>
      <c r="C46" s="1317" t="s">
        <v>1030</v>
      </c>
      <c r="D46" s="1317"/>
      <c r="E46" s="1317"/>
      <c r="F46" s="1317"/>
      <c r="G46" s="1317"/>
      <c r="H46" s="1317"/>
      <c r="I46" s="1318"/>
      <c r="J46" s="329" t="s">
        <v>71</v>
      </c>
      <c r="K46" s="329" t="s">
        <v>71</v>
      </c>
      <c r="L46" s="1580" t="s">
        <v>71</v>
      </c>
      <c r="M46" s="1581"/>
      <c r="N46" s="1582"/>
      <c r="O46" s="1335"/>
      <c r="P46" s="1335"/>
    </row>
    <row r="47" spans="2:16" ht="30" customHeight="1">
      <c r="B47" s="248"/>
      <c r="C47" s="1317" t="s">
        <v>1031</v>
      </c>
      <c r="D47" s="1317"/>
      <c r="E47" s="1317"/>
      <c r="F47" s="197" t="s">
        <v>1027</v>
      </c>
      <c r="G47" s="1067"/>
      <c r="H47" s="1068"/>
      <c r="I47" s="1069"/>
      <c r="J47" s="392" t="s">
        <v>71</v>
      </c>
      <c r="K47" s="392" t="s">
        <v>71</v>
      </c>
      <c r="L47" s="1630" t="s">
        <v>71</v>
      </c>
      <c r="M47" s="1631"/>
      <c r="N47" s="1632"/>
      <c r="O47" s="1335"/>
      <c r="P47" s="1335"/>
    </row>
    <row r="48" spans="2:16" ht="21" customHeight="1">
      <c r="B48" s="248" t="s">
        <v>413</v>
      </c>
      <c r="C48" s="1317" t="s">
        <v>1032</v>
      </c>
      <c r="D48" s="1317"/>
      <c r="E48" s="1317"/>
      <c r="F48" s="1317"/>
      <c r="G48" s="1317"/>
      <c r="H48" s="1317"/>
      <c r="I48" s="1318"/>
      <c r="J48" s="390">
        <v>23478</v>
      </c>
      <c r="K48" s="391">
        <v>20294.82</v>
      </c>
      <c r="L48" s="1580">
        <f t="shared" si="0"/>
        <v>0.13558139534883723</v>
      </c>
      <c r="M48" s="1581"/>
      <c r="N48" s="1582"/>
      <c r="O48" s="1335"/>
      <c r="P48" s="1335"/>
    </row>
    <row r="49" spans="2:17" ht="21" customHeight="1">
      <c r="B49" s="248" t="s">
        <v>415</v>
      </c>
      <c r="C49" s="1317" t="s">
        <v>1033</v>
      </c>
      <c r="D49" s="1317"/>
      <c r="E49" s="1317"/>
      <c r="F49" s="1317"/>
      <c r="G49" s="1317"/>
      <c r="H49" s="1317"/>
      <c r="I49" s="1318"/>
      <c r="J49" s="329" t="s">
        <v>71</v>
      </c>
      <c r="K49" s="329" t="s">
        <v>71</v>
      </c>
      <c r="L49" s="1580" t="s">
        <v>71</v>
      </c>
      <c r="M49" s="1581"/>
      <c r="N49" s="1582"/>
      <c r="O49" s="1335"/>
      <c r="P49" s="1335"/>
    </row>
    <row r="50" spans="2:17" ht="21" customHeight="1">
      <c r="B50" s="248" t="s">
        <v>417</v>
      </c>
      <c r="C50" s="1317" t="s">
        <v>1034</v>
      </c>
      <c r="D50" s="1317"/>
      <c r="E50" s="1317"/>
      <c r="F50" s="1317"/>
      <c r="G50" s="1317"/>
      <c r="H50" s="1317"/>
      <c r="I50" s="1318"/>
      <c r="J50" s="390">
        <v>10007727</v>
      </c>
      <c r="K50" s="391">
        <v>10061942.005500002</v>
      </c>
      <c r="L50" s="1580">
        <f t="shared" si="0"/>
        <v>5.4173145910157055E-3</v>
      </c>
      <c r="M50" s="1581"/>
      <c r="N50" s="1582"/>
      <c r="O50" s="1335"/>
      <c r="P50" s="1335"/>
    </row>
    <row r="51" spans="2:17" ht="21" customHeight="1">
      <c r="B51" s="248" t="s">
        <v>418</v>
      </c>
      <c r="C51" s="1317" t="s">
        <v>1035</v>
      </c>
      <c r="D51" s="1317"/>
      <c r="E51" s="1317"/>
      <c r="F51" s="1317"/>
      <c r="G51" s="1317"/>
      <c r="H51" s="1317"/>
      <c r="I51" s="1318"/>
      <c r="J51" s="390">
        <v>165630</v>
      </c>
      <c r="K51" s="391">
        <v>148571.28</v>
      </c>
      <c r="L51" s="1580">
        <f t="shared" si="0"/>
        <v>0.10299293606230756</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90">
        <v>38041</v>
      </c>
      <c r="K53" s="391">
        <v>37800</v>
      </c>
      <c r="L53" s="1580">
        <f t="shared" si="0"/>
        <v>6.3352698404353196E-3</v>
      </c>
      <c r="M53" s="1581"/>
      <c r="N53" s="1582"/>
      <c r="O53" s="1335"/>
      <c r="P53" s="1335"/>
    </row>
    <row r="54" spans="2:17" ht="21" customHeight="1">
      <c r="B54" s="248"/>
      <c r="C54" s="1317" t="s">
        <v>1038</v>
      </c>
      <c r="D54" s="1317"/>
      <c r="E54" s="1317"/>
      <c r="F54" s="1317"/>
      <c r="G54" s="1317"/>
      <c r="H54" s="1317"/>
      <c r="I54" s="1318"/>
      <c r="J54" s="329" t="s">
        <v>71</v>
      </c>
      <c r="K54" s="329" t="s">
        <v>71</v>
      </c>
      <c r="L54" s="1580" t="s">
        <v>71</v>
      </c>
      <c r="M54" s="1581"/>
      <c r="N54" s="1582"/>
      <c r="O54" s="1335"/>
      <c r="P54" s="1335"/>
    </row>
    <row r="55" spans="2:17" ht="21" customHeight="1">
      <c r="B55" s="248" t="s">
        <v>420</v>
      </c>
      <c r="C55" s="1317" t="s">
        <v>1039</v>
      </c>
      <c r="D55" s="1317"/>
      <c r="E55" s="1317"/>
      <c r="F55" s="1317"/>
      <c r="G55" s="1317"/>
      <c r="H55" s="1317"/>
      <c r="I55" s="1318"/>
      <c r="J55" s="329" t="s">
        <v>71</v>
      </c>
      <c r="K55" s="329" t="s">
        <v>71</v>
      </c>
      <c r="L55" s="1580" t="s">
        <v>71</v>
      </c>
      <c r="M55" s="1581"/>
      <c r="N55" s="1582"/>
      <c r="O55" s="1336"/>
      <c r="P55" s="1336"/>
    </row>
    <row r="56" spans="2:17" ht="46.5" customHeight="1" thickBot="1">
      <c r="B56" s="265" t="s">
        <v>422</v>
      </c>
      <c r="C56" s="1309" t="s">
        <v>1286</v>
      </c>
      <c r="D56" s="1309"/>
      <c r="E56" s="1309"/>
      <c r="F56" s="1309"/>
      <c r="G56" s="1309"/>
      <c r="H56" s="1309"/>
      <c r="I56" s="1309"/>
      <c r="J56" s="1310" t="s">
        <v>954</v>
      </c>
      <c r="K56" s="1311"/>
      <c r="L56" s="266" t="s">
        <v>1041</v>
      </c>
      <c r="M56" s="1312"/>
      <c r="N56" s="1313"/>
      <c r="O56" s="253" t="s">
        <v>1287</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1288</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111000</v>
      </c>
      <c r="H61" s="393" t="s">
        <v>1378</v>
      </c>
      <c r="I61" s="1209" t="s">
        <v>1379</v>
      </c>
      <c r="J61" s="1210"/>
      <c r="K61" s="1275" t="s">
        <v>1380</v>
      </c>
      <c r="L61" s="1276"/>
      <c r="M61" s="1276"/>
      <c r="N61" s="1277"/>
      <c r="O61" s="1305"/>
      <c r="P61" s="1305"/>
    </row>
    <row r="62" spans="2:17" ht="82.5" customHeight="1">
      <c r="B62" s="262" t="s">
        <v>218</v>
      </c>
      <c r="C62" s="1307" t="s">
        <v>1053</v>
      </c>
      <c r="D62" s="1307"/>
      <c r="E62" s="1307"/>
      <c r="F62" s="1308"/>
      <c r="G62" s="337">
        <v>0</v>
      </c>
      <c r="H62" s="393" t="s">
        <v>1378</v>
      </c>
      <c r="I62" s="1209" t="s">
        <v>1379</v>
      </c>
      <c r="J62" s="1210"/>
      <c r="K62" s="1275" t="s">
        <v>1381</v>
      </c>
      <c r="L62" s="1276"/>
      <c r="M62" s="1276"/>
      <c r="N62" s="1277"/>
      <c r="O62" s="1305"/>
      <c r="P62" s="1305"/>
    </row>
    <row r="63" spans="2:17" ht="54" customHeight="1" thickBot="1">
      <c r="B63" s="248" t="s">
        <v>220</v>
      </c>
      <c r="C63" s="921" t="s">
        <v>1293</v>
      </c>
      <c r="D63" s="921"/>
      <c r="E63" s="921"/>
      <c r="F63" s="956"/>
      <c r="G63" s="338">
        <f>G61+G62</f>
        <v>111000</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49</v>
      </c>
      <c r="O65" s="268" t="s">
        <v>1288</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954</v>
      </c>
      <c r="G68" s="1251">
        <f>G61</f>
        <v>111000</v>
      </c>
      <c r="H68" s="1252"/>
      <c r="I68" s="1209" t="s">
        <v>1378</v>
      </c>
      <c r="J68" s="1210"/>
      <c r="K68" s="1275"/>
      <c r="L68" s="1276"/>
      <c r="M68" s="1276"/>
      <c r="N68" s="1277"/>
      <c r="O68" s="1184"/>
      <c r="P68" s="1184"/>
    </row>
    <row r="69" spans="2:16" ht="31.5" customHeight="1">
      <c r="B69" s="278"/>
      <c r="C69" s="1290" t="s">
        <v>1064</v>
      </c>
      <c r="D69" s="1290"/>
      <c r="E69" s="1291"/>
      <c r="F69" s="1096" t="s">
        <v>1094</v>
      </c>
      <c r="G69" s="1097"/>
      <c r="H69" s="1097"/>
      <c r="I69" s="1097"/>
      <c r="J69" s="1097"/>
      <c r="K69" s="1275"/>
      <c r="L69" s="1276"/>
      <c r="M69" s="1276"/>
      <c r="N69" s="1277"/>
      <c r="O69" s="1184"/>
      <c r="P69" s="1184"/>
    </row>
    <row r="70" spans="2:16" ht="78" customHeight="1">
      <c r="B70" s="262" t="s">
        <v>218</v>
      </c>
      <c r="C70" s="1290" t="s">
        <v>1300</v>
      </c>
      <c r="D70" s="1290"/>
      <c r="E70" s="1291"/>
      <c r="F70" s="797" t="s">
        <v>969</v>
      </c>
      <c r="G70" s="1251"/>
      <c r="H70" s="1252"/>
      <c r="I70" s="1209"/>
      <c r="J70" s="1210"/>
      <c r="K70" s="1275"/>
      <c r="L70" s="1276"/>
      <c r="M70" s="1276"/>
      <c r="N70" s="1277"/>
      <c r="O70" s="1184"/>
      <c r="P70" s="1184"/>
    </row>
    <row r="71" spans="2:16" ht="35.25" customHeight="1">
      <c r="B71" s="278"/>
      <c r="C71" s="1290" t="s">
        <v>1067</v>
      </c>
      <c r="D71" s="1290"/>
      <c r="E71" s="1291"/>
      <c r="F71" s="1096" t="s">
        <v>813</v>
      </c>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111000</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1303</v>
      </c>
      <c r="P74" s="247"/>
    </row>
    <row r="75" spans="2:16" s="386" customFormat="1" ht="32.25" customHeight="1">
      <c r="B75" s="262" t="s">
        <v>216</v>
      </c>
      <c r="C75" s="875" t="s">
        <v>118</v>
      </c>
      <c r="D75" s="875"/>
      <c r="E75" s="990"/>
      <c r="F75" s="746" t="s">
        <v>1080</v>
      </c>
      <c r="G75" s="1251"/>
      <c r="H75" s="1252"/>
      <c r="I75" s="1209"/>
      <c r="J75" s="1210"/>
      <c r="K75" s="1211"/>
      <c r="L75" s="1212"/>
      <c r="M75" s="1212"/>
      <c r="N75" s="1213"/>
      <c r="O75" s="1183"/>
      <c r="P75" s="1183"/>
    </row>
    <row r="76" spans="2:16" s="386" customFormat="1" ht="42" customHeight="1">
      <c r="B76" s="262" t="s">
        <v>218</v>
      </c>
      <c r="C76" s="875" t="s">
        <v>972</v>
      </c>
      <c r="D76" s="875"/>
      <c r="E76" s="990"/>
      <c r="F76" s="746" t="s">
        <v>1076</v>
      </c>
      <c r="G76" s="1441">
        <v>454305</v>
      </c>
      <c r="H76" s="1442"/>
      <c r="I76" s="1443" t="s">
        <v>1378</v>
      </c>
      <c r="J76" s="1444"/>
      <c r="K76" s="1445" t="s">
        <v>1382</v>
      </c>
      <c r="L76" s="1446"/>
      <c r="M76" s="1446"/>
      <c r="N76" s="1447"/>
      <c r="O76" s="1184"/>
      <c r="P76" s="1184"/>
    </row>
    <row r="77" spans="2:16" s="386" customFormat="1" ht="32.25" customHeight="1">
      <c r="B77" s="262" t="s">
        <v>220</v>
      </c>
      <c r="C77" s="875" t="s">
        <v>1079</v>
      </c>
      <c r="D77" s="875"/>
      <c r="E77" s="990"/>
      <c r="F77" s="746" t="s">
        <v>1080</v>
      </c>
      <c r="G77" s="1251"/>
      <c r="H77" s="1252"/>
      <c r="I77" s="1209"/>
      <c r="J77" s="1210"/>
      <c r="K77" s="1211"/>
      <c r="L77" s="1212"/>
      <c r="M77" s="1212"/>
      <c r="N77" s="1213"/>
      <c r="O77" s="1184"/>
      <c r="P77" s="1184"/>
    </row>
    <row r="78" spans="2:16" s="386" customFormat="1" ht="32.25" customHeight="1">
      <c r="B78" s="262" t="s">
        <v>222</v>
      </c>
      <c r="C78" s="875" t="s">
        <v>1081</v>
      </c>
      <c r="D78" s="875"/>
      <c r="E78" s="990"/>
      <c r="F78" s="746" t="s">
        <v>1080</v>
      </c>
      <c r="G78" s="1251"/>
      <c r="H78" s="1252"/>
      <c r="I78" s="1251"/>
      <c r="J78" s="1252"/>
      <c r="K78" s="1251"/>
      <c r="L78" s="1282"/>
      <c r="M78" s="1282"/>
      <c r="N78" s="1283"/>
      <c r="O78" s="1184"/>
      <c r="P78" s="1184"/>
    </row>
    <row r="79" spans="2:16" s="386" customFormat="1" ht="32.25" customHeight="1">
      <c r="B79" s="262" t="s">
        <v>224</v>
      </c>
      <c r="C79" s="875" t="s">
        <v>1082</v>
      </c>
      <c r="D79" s="875"/>
      <c r="E79" s="990"/>
      <c r="F79" s="746" t="s">
        <v>1080</v>
      </c>
      <c r="G79" s="1251"/>
      <c r="H79" s="1252"/>
      <c r="I79" s="1209"/>
      <c r="J79" s="1210"/>
      <c r="K79" s="1211"/>
      <c r="L79" s="1212"/>
      <c r="M79" s="1212"/>
      <c r="N79" s="1213"/>
      <c r="O79" s="1184"/>
      <c r="P79" s="1184"/>
    </row>
    <row r="80" spans="2:16" ht="53.25" customHeight="1" thickBot="1">
      <c r="B80" s="248" t="s">
        <v>226</v>
      </c>
      <c r="C80" s="921" t="s">
        <v>1307</v>
      </c>
      <c r="D80" s="921"/>
      <c r="E80" s="956"/>
      <c r="F80" s="283"/>
      <c r="G80" s="1262">
        <f>G75+G76+G77+G78+G79</f>
        <v>454305</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0.19635418048663997</v>
      </c>
      <c r="I82" s="1256"/>
      <c r="J82" s="1257"/>
      <c r="K82" s="1273" t="s">
        <v>1086</v>
      </c>
      <c r="L82" s="1274"/>
      <c r="M82" s="1274"/>
      <c r="N82" s="1274"/>
      <c r="O82" s="246"/>
      <c r="P82" s="247"/>
    </row>
    <row r="83" spans="1:16" ht="66.75" customHeight="1">
      <c r="B83" s="285" t="s">
        <v>1309</v>
      </c>
      <c r="C83" s="1253" t="s">
        <v>1088</v>
      </c>
      <c r="D83" s="1253"/>
      <c r="E83" s="1253"/>
      <c r="F83" s="1253"/>
      <c r="G83" s="1254"/>
      <c r="H83" s="1255">
        <f>G68/G72</f>
        <v>1</v>
      </c>
      <c r="I83" s="1256"/>
      <c r="J83" s="1257"/>
      <c r="K83" s="1258" t="s">
        <v>1089</v>
      </c>
      <c r="L83" s="1259"/>
      <c r="M83" s="1259"/>
      <c r="N83" s="1259"/>
      <c r="O83" s="246"/>
      <c r="P83" s="247"/>
    </row>
    <row r="84" spans="1:16" ht="78.75" customHeight="1">
      <c r="B84" s="286" t="s">
        <v>466</v>
      </c>
      <c r="C84" s="879" t="s">
        <v>1310</v>
      </c>
      <c r="D84" s="879"/>
      <c r="E84" s="1260"/>
      <c r="F84" s="1260"/>
      <c r="G84" s="1261"/>
      <c r="H84" s="1255">
        <f>(G72+G80)/J26</f>
        <v>0.61929650817578097</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032" t="s">
        <v>969</v>
      </c>
      <c r="I85" s="1033"/>
      <c r="J85" s="1199"/>
      <c r="K85" s="1249" t="s">
        <v>1383</v>
      </c>
      <c r="L85" s="1250"/>
      <c r="M85" s="1250"/>
      <c r="N85" s="1250"/>
      <c r="O85" s="246" t="s">
        <v>1092</v>
      </c>
      <c r="P85" s="247" t="s">
        <v>1092</v>
      </c>
    </row>
    <row r="86" spans="1:16" ht="39" customHeight="1">
      <c r="B86" s="242" t="s">
        <v>471</v>
      </c>
      <c r="C86" s="879" t="s">
        <v>1095</v>
      </c>
      <c r="D86" s="879"/>
      <c r="E86" s="879"/>
      <c r="F86" s="879"/>
      <c r="G86" s="880"/>
      <c r="H86" s="1096" t="s">
        <v>1384</v>
      </c>
      <c r="I86" s="1097"/>
      <c r="J86" s="1097"/>
      <c r="K86" s="1249" t="s">
        <v>1089</v>
      </c>
      <c r="L86" s="1250"/>
      <c r="M86" s="1250"/>
      <c r="N86" s="1250"/>
      <c r="O86" s="1003"/>
      <c r="P86" s="1003"/>
    </row>
    <row r="87" spans="1:16" ht="23.25" customHeight="1">
      <c r="B87" s="10" t="s">
        <v>216</v>
      </c>
      <c r="C87" s="879" t="s">
        <v>1097</v>
      </c>
      <c r="D87" s="879"/>
      <c r="E87" s="879"/>
      <c r="F87" s="879"/>
      <c r="G87" s="879"/>
      <c r="H87" s="1073" t="s">
        <v>1385</v>
      </c>
      <c r="I87" s="1074"/>
      <c r="J87" s="1074"/>
      <c r="K87" s="1074"/>
      <c r="L87" s="1074"/>
      <c r="M87" s="1074"/>
      <c r="N87" s="1074"/>
      <c r="O87" s="1007"/>
      <c r="P87" s="1007"/>
    </row>
    <row r="88" spans="1:16" ht="44.25" customHeight="1">
      <c r="B88" s="249" t="s">
        <v>474</v>
      </c>
      <c r="C88" s="913" t="s">
        <v>1099</v>
      </c>
      <c r="D88" s="913"/>
      <c r="E88" s="1006"/>
      <c r="F88" s="1084" t="s">
        <v>1386</v>
      </c>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611"/>
      <c r="L90" s="1612"/>
      <c r="M90" s="1612"/>
      <c r="N90" s="1613"/>
      <c r="O90" s="246"/>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986" t="s">
        <v>1379</v>
      </c>
      <c r="G92" s="1612"/>
      <c r="H92" s="1613"/>
      <c r="I92" s="1673">
        <v>68139</v>
      </c>
      <c r="J92" s="1674"/>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1094</v>
      </c>
      <c r="H101" s="1199"/>
      <c r="I101" s="1032" t="s">
        <v>954</v>
      </c>
      <c r="J101" s="1199"/>
      <c r="K101" s="745" t="s">
        <v>1094</v>
      </c>
      <c r="L101" s="1032" t="s">
        <v>954</v>
      </c>
      <c r="M101" s="1033"/>
      <c r="N101" s="1116"/>
      <c r="O101" s="1183"/>
      <c r="P101" s="1183"/>
    </row>
    <row r="102" spans="2:16" ht="50.25" customHeight="1">
      <c r="B102" s="291" t="s">
        <v>218</v>
      </c>
      <c r="C102" s="1065" t="s">
        <v>1116</v>
      </c>
      <c r="D102" s="1065"/>
      <c r="E102" s="1065"/>
      <c r="F102" s="1066"/>
      <c r="G102" s="1032" t="s">
        <v>1094</v>
      </c>
      <c r="H102" s="1199"/>
      <c r="I102" s="1032" t="s">
        <v>954</v>
      </c>
      <c r="J102" s="1199"/>
      <c r="K102" s="745" t="s">
        <v>1094</v>
      </c>
      <c r="L102" s="1032" t="s">
        <v>969</v>
      </c>
      <c r="M102" s="1033"/>
      <c r="N102" s="1116"/>
      <c r="O102" s="1184"/>
      <c r="P102" s="1184"/>
    </row>
    <row r="103" spans="2:16" ht="51" customHeight="1">
      <c r="B103" s="291" t="s">
        <v>490</v>
      </c>
      <c r="C103" s="1065" t="s">
        <v>1117</v>
      </c>
      <c r="D103" s="1065"/>
      <c r="E103" s="1065"/>
      <c r="F103" s="1066"/>
      <c r="G103" s="1032" t="s">
        <v>1094</v>
      </c>
      <c r="H103" s="1199"/>
      <c r="I103" s="1032" t="s">
        <v>954</v>
      </c>
      <c r="J103" s="1199"/>
      <c r="K103" s="745" t="s">
        <v>1094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1094</v>
      </c>
      <c r="L104" s="1032" t="s">
        <v>954</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1094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1094</v>
      </c>
      <c r="L106" s="1032" t="s">
        <v>954</v>
      </c>
      <c r="M106" s="1033"/>
      <c r="N106" s="1116"/>
      <c r="O106" s="1184"/>
      <c r="P106" s="1184"/>
    </row>
    <row r="107" spans="2:16" ht="24.75" customHeight="1">
      <c r="B107" s="291" t="s">
        <v>228</v>
      </c>
      <c r="C107" s="1065" t="s">
        <v>1035</v>
      </c>
      <c r="D107" s="1065"/>
      <c r="E107" s="1065"/>
      <c r="F107" s="1066"/>
      <c r="G107" s="1032" t="s">
        <v>1094</v>
      </c>
      <c r="H107" s="1199"/>
      <c r="I107" s="1032" t="s">
        <v>954</v>
      </c>
      <c r="J107" s="1199"/>
      <c r="K107" s="745" t="s">
        <v>1094</v>
      </c>
      <c r="L107" s="1032" t="s">
        <v>969</v>
      </c>
      <c r="M107" s="1033"/>
      <c r="N107" s="1116"/>
      <c r="O107" s="1184"/>
      <c r="P107" s="1184"/>
    </row>
    <row r="108" spans="2:16" ht="33" customHeight="1">
      <c r="B108" s="291" t="s">
        <v>229</v>
      </c>
      <c r="C108" s="1065" t="s">
        <v>1120</v>
      </c>
      <c r="D108" s="1065"/>
      <c r="E108" s="1065"/>
      <c r="F108" s="1066"/>
      <c r="G108" s="1032" t="s">
        <v>1094</v>
      </c>
      <c r="H108" s="1199"/>
      <c r="I108" s="1032" t="s">
        <v>954</v>
      </c>
      <c r="J108" s="1199"/>
      <c r="K108" s="745" t="s">
        <v>1094</v>
      </c>
      <c r="L108" s="1032" t="s">
        <v>954</v>
      </c>
      <c r="M108" s="1033"/>
      <c r="N108" s="1116"/>
      <c r="O108" s="1184"/>
      <c r="P108" s="1184"/>
    </row>
    <row r="109" spans="2:16" ht="24" customHeight="1">
      <c r="B109" s="291" t="s">
        <v>230</v>
      </c>
      <c r="C109" s="1065" t="s">
        <v>1121</v>
      </c>
      <c r="D109" s="1065"/>
      <c r="E109" s="1065"/>
      <c r="F109" s="1066"/>
      <c r="G109" s="1032" t="s">
        <v>954</v>
      </c>
      <c r="H109" s="1199"/>
      <c r="I109" s="1032" t="s">
        <v>954</v>
      </c>
      <c r="J109" s="1199"/>
      <c r="K109" s="745" t="s">
        <v>1094</v>
      </c>
      <c r="L109" s="1032" t="s">
        <v>969</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1094</v>
      </c>
      <c r="L110" s="1032" t="s">
        <v>969</v>
      </c>
      <c r="M110" s="1033"/>
      <c r="N110" s="1116"/>
      <c r="O110" s="1184"/>
      <c r="P110" s="1184"/>
    </row>
    <row r="111" spans="2:16" ht="29.25" customHeight="1">
      <c r="B111" s="291" t="s">
        <v>233</v>
      </c>
      <c r="C111" s="1065" t="s">
        <v>1123</v>
      </c>
      <c r="D111" s="1065"/>
      <c r="E111" s="1065"/>
      <c r="F111" s="1066"/>
      <c r="G111" s="1032" t="s">
        <v>1094</v>
      </c>
      <c r="H111" s="1199"/>
      <c r="I111" s="1032" t="s">
        <v>969</v>
      </c>
      <c r="J111" s="1199"/>
      <c r="K111" s="745" t="s">
        <v>1094</v>
      </c>
      <c r="L111" s="1032" t="s">
        <v>969</v>
      </c>
      <c r="M111" s="1033"/>
      <c r="N111" s="1116"/>
      <c r="O111" s="1184"/>
      <c r="P111" s="1184"/>
    </row>
    <row r="112" spans="2:16" ht="35.25" customHeight="1">
      <c r="B112" s="291" t="s">
        <v>500</v>
      </c>
      <c r="C112" s="1065" t="s">
        <v>1124</v>
      </c>
      <c r="D112" s="1065"/>
      <c r="E112" s="1065"/>
      <c r="F112" s="1066"/>
      <c r="G112" s="1032" t="s">
        <v>1080</v>
      </c>
      <c r="H112" s="1199"/>
      <c r="I112" s="1032" t="s">
        <v>969</v>
      </c>
      <c r="J112" s="1199"/>
      <c r="K112" s="745" t="s">
        <v>1094</v>
      </c>
      <c r="L112" s="1032" t="s">
        <v>969</v>
      </c>
      <c r="M112" s="1033"/>
      <c r="N112" s="1116"/>
      <c r="O112" s="1184"/>
      <c r="P112" s="1184"/>
    </row>
    <row r="113" spans="2:16" ht="27.75" customHeight="1">
      <c r="B113" s="291" t="s">
        <v>236</v>
      </c>
      <c r="C113" s="1065" t="s">
        <v>1125</v>
      </c>
      <c r="D113" s="1065"/>
      <c r="E113" s="1065"/>
      <c r="F113" s="1066"/>
      <c r="G113" s="1032" t="s">
        <v>1094</v>
      </c>
      <c r="H113" s="1199"/>
      <c r="I113" s="1032" t="s">
        <v>954</v>
      </c>
      <c r="J113" s="1199"/>
      <c r="K113" s="745" t="s">
        <v>1094</v>
      </c>
      <c r="L113" s="1032" t="s">
        <v>969</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9.35" customHeight="1">
      <c r="B120" s="254" t="s">
        <v>507</v>
      </c>
      <c r="C120" s="1191" t="s">
        <v>1131</v>
      </c>
      <c r="D120" s="1191"/>
      <c r="E120" s="1191"/>
      <c r="F120" s="1191"/>
      <c r="G120" s="763" t="s">
        <v>954</v>
      </c>
      <c r="H120" s="1192" t="s">
        <v>1132</v>
      </c>
      <c r="I120" s="1193"/>
      <c r="J120" s="1194" t="s">
        <v>1387</v>
      </c>
      <c r="K120" s="1195"/>
      <c r="L120" s="1195"/>
      <c r="M120" s="1195"/>
      <c r="N120" s="1196"/>
      <c r="O120" s="293" t="s">
        <v>1388</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30" customHeight="1">
      <c r="B122" s="10" t="s">
        <v>511</v>
      </c>
      <c r="C122" s="879" t="s">
        <v>1135</v>
      </c>
      <c r="D122" s="879"/>
      <c r="E122" s="879"/>
      <c r="F122" s="879"/>
      <c r="G122" s="879"/>
      <c r="H122" s="1671" t="s">
        <v>1389</v>
      </c>
      <c r="I122" s="1672"/>
      <c r="J122" s="1672"/>
      <c r="K122" s="1179" t="s">
        <v>1041</v>
      </c>
      <c r="L122" s="971"/>
      <c r="M122" s="971"/>
      <c r="N122" s="972"/>
      <c r="O122" s="1183"/>
      <c r="P122" s="1183"/>
    </row>
    <row r="123" spans="2:16" ht="19.5" customHeight="1">
      <c r="B123" s="10" t="s">
        <v>218</v>
      </c>
      <c r="C123" s="879" t="s">
        <v>1137</v>
      </c>
      <c r="D123" s="879"/>
      <c r="E123" s="879"/>
      <c r="F123" s="879"/>
      <c r="G123" s="879"/>
      <c r="H123" s="968" t="s">
        <v>1390</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1.35" customHeight="1">
      <c r="B128" s="294" t="s">
        <v>518</v>
      </c>
      <c r="C128" s="879" t="s">
        <v>1142</v>
      </c>
      <c r="D128" s="879"/>
      <c r="E128" s="879"/>
      <c r="F128" s="879"/>
      <c r="G128" s="880"/>
      <c r="H128" s="968" t="s">
        <v>969</v>
      </c>
      <c r="I128" s="969"/>
      <c r="J128" s="969"/>
      <c r="K128" s="1179"/>
      <c r="L128" s="1158" t="s">
        <v>1391</v>
      </c>
      <c r="M128" s="1159"/>
      <c r="N128" s="1160"/>
      <c r="O128" s="1003"/>
      <c r="P128" s="1003"/>
    </row>
    <row r="129" spans="1:16" ht="25.5" customHeight="1">
      <c r="B129" s="10" t="s">
        <v>216</v>
      </c>
      <c r="C129" s="879" t="s">
        <v>1143</v>
      </c>
      <c r="D129" s="879"/>
      <c r="E129" s="879"/>
      <c r="F129" s="879"/>
      <c r="G129" s="880"/>
      <c r="H129" s="1032" t="s">
        <v>1080</v>
      </c>
      <c r="I129" s="1033"/>
      <c r="J129" s="1033"/>
      <c r="K129" s="1179"/>
      <c r="L129" s="1161"/>
      <c r="M129" s="1162"/>
      <c r="N129" s="1163"/>
      <c r="O129" s="1004"/>
      <c r="P129" s="1004"/>
    </row>
    <row r="130" spans="1:16" ht="23.25" customHeight="1">
      <c r="B130" s="10" t="s">
        <v>218</v>
      </c>
      <c r="C130" s="879" t="s">
        <v>1145</v>
      </c>
      <c r="D130" s="879"/>
      <c r="E130" s="879"/>
      <c r="F130" s="879"/>
      <c r="G130" s="880"/>
      <c r="H130" s="1032" t="s">
        <v>1080</v>
      </c>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c r="P131" s="1003"/>
    </row>
    <row r="132" spans="1:16" ht="24.6" customHeight="1">
      <c r="B132" s="10" t="s">
        <v>216</v>
      </c>
      <c r="C132" s="879" t="s">
        <v>1147</v>
      </c>
      <c r="D132" s="879"/>
      <c r="E132" s="879"/>
      <c r="F132" s="879"/>
      <c r="G132" s="880"/>
      <c r="H132" s="968"/>
      <c r="I132" s="969"/>
      <c r="J132" s="969"/>
      <c r="K132" s="1179"/>
      <c r="L132" s="1188"/>
      <c r="M132" s="1188"/>
      <c r="N132" s="1189"/>
      <c r="O132" s="1007"/>
      <c r="P132" s="1007"/>
    </row>
    <row r="133" spans="1:16" ht="78.75" customHeight="1">
      <c r="B133" s="294" t="s">
        <v>525</v>
      </c>
      <c r="C133" s="879" t="s">
        <v>1328</v>
      </c>
      <c r="D133" s="879"/>
      <c r="E133" s="879"/>
      <c r="F133" s="879"/>
      <c r="G133" s="879"/>
      <c r="H133" s="968" t="s">
        <v>1094</v>
      </c>
      <c r="I133" s="969"/>
      <c r="J133" s="969"/>
      <c r="K133" s="1179"/>
      <c r="L133" s="1139" t="s">
        <v>1392</v>
      </c>
      <c r="M133" s="1139"/>
      <c r="N133" s="1079"/>
      <c r="O133" s="1003"/>
      <c r="P133" s="1003"/>
    </row>
    <row r="134" spans="1:16" ht="26.1" customHeight="1">
      <c r="A134" s="295"/>
      <c r="B134" s="9" t="s">
        <v>216</v>
      </c>
      <c r="C134" s="913" t="s">
        <v>1147</v>
      </c>
      <c r="D134" s="913"/>
      <c r="E134" s="913"/>
      <c r="F134" s="913"/>
      <c r="G134" s="1006"/>
      <c r="H134" s="968"/>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1393</v>
      </c>
      <c r="H137" s="1148"/>
      <c r="I137" s="1149"/>
      <c r="J137" s="1147" t="s">
        <v>1394</v>
      </c>
      <c r="K137" s="1148"/>
      <c r="L137" s="1149"/>
      <c r="M137" s="1150" t="s">
        <v>999</v>
      </c>
      <c r="N137" s="1151"/>
      <c r="O137" s="1137" t="s">
        <v>1276</v>
      </c>
      <c r="P137" s="1137"/>
    </row>
    <row r="138" spans="1:16" ht="64.5" customHeight="1">
      <c r="B138" s="298" t="s">
        <v>511</v>
      </c>
      <c r="C138" s="1065" t="s">
        <v>1115</v>
      </c>
      <c r="D138" s="1065"/>
      <c r="E138" s="1065"/>
      <c r="F138" s="1066"/>
      <c r="G138" s="1132" t="s">
        <v>1157</v>
      </c>
      <c r="H138" s="1134"/>
      <c r="I138" s="1133"/>
      <c r="J138" s="1132" t="s">
        <v>1336</v>
      </c>
      <c r="K138" s="1134"/>
      <c r="L138" s="1133"/>
      <c r="M138" s="1138"/>
      <c r="N138" s="1136"/>
      <c r="O138" s="1043"/>
      <c r="P138" s="1043"/>
    </row>
    <row r="139" spans="1:16" ht="54.75" customHeight="1">
      <c r="B139" s="298" t="s">
        <v>218</v>
      </c>
      <c r="C139" s="1065" t="s">
        <v>1116</v>
      </c>
      <c r="D139" s="1065"/>
      <c r="E139" s="1065"/>
      <c r="F139" s="1066"/>
      <c r="G139" s="1132" t="s">
        <v>1157</v>
      </c>
      <c r="H139" s="1134"/>
      <c r="I139" s="1133"/>
      <c r="J139" s="1132" t="s">
        <v>1336</v>
      </c>
      <c r="K139" s="1134"/>
      <c r="L139" s="1133"/>
      <c r="M139" s="1138"/>
      <c r="N139" s="1136"/>
      <c r="O139" s="1043"/>
      <c r="P139" s="1043"/>
    </row>
    <row r="140" spans="1:16" ht="49.5" customHeight="1">
      <c r="B140" s="298" t="s">
        <v>220</v>
      </c>
      <c r="C140" s="1065" t="s">
        <v>1117</v>
      </c>
      <c r="D140" s="1065"/>
      <c r="E140" s="1065"/>
      <c r="F140" s="1066"/>
      <c r="G140" s="1132" t="s">
        <v>1395</v>
      </c>
      <c r="H140" s="1134"/>
      <c r="I140" s="1133"/>
      <c r="J140" s="1132" t="s">
        <v>1336</v>
      </c>
      <c r="K140" s="1134"/>
      <c r="L140" s="1133"/>
      <c r="M140" s="1138"/>
      <c r="N140" s="1136"/>
      <c r="O140" s="1043"/>
      <c r="P140" s="1043"/>
    </row>
    <row r="141" spans="1:16" ht="44.25" customHeight="1">
      <c r="B141" s="298" t="s">
        <v>222</v>
      </c>
      <c r="C141" s="1065" t="s">
        <v>1159</v>
      </c>
      <c r="D141" s="1065"/>
      <c r="E141" s="1065"/>
      <c r="F141" s="1066"/>
      <c r="G141" s="1132" t="s">
        <v>1395</v>
      </c>
      <c r="H141" s="1134"/>
      <c r="I141" s="1133"/>
      <c r="J141" s="1132" t="s">
        <v>1336</v>
      </c>
      <c r="K141" s="1134"/>
      <c r="L141" s="1133"/>
      <c r="M141" s="1138"/>
      <c r="N141" s="1136"/>
      <c r="O141" s="1043"/>
      <c r="P141" s="1043"/>
    </row>
    <row r="142" spans="1:16" ht="33.75" customHeight="1">
      <c r="B142" s="298" t="s">
        <v>224</v>
      </c>
      <c r="C142" s="1065" t="s">
        <v>1161</v>
      </c>
      <c r="D142" s="1065"/>
      <c r="E142" s="1065"/>
      <c r="F142" s="1066"/>
      <c r="G142" s="1132" t="s">
        <v>1395</v>
      </c>
      <c r="H142" s="1134"/>
      <c r="I142" s="1133"/>
      <c r="J142" s="1132" t="s">
        <v>1336</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1336</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1336</v>
      </c>
      <c r="K144" s="1134"/>
      <c r="L144" s="1133"/>
      <c r="M144" s="1138"/>
      <c r="N144" s="1136"/>
      <c r="O144" s="1043"/>
      <c r="P144" s="1043"/>
    </row>
    <row r="145" spans="1:16" ht="33.75" customHeight="1">
      <c r="B145" s="298" t="s">
        <v>229</v>
      </c>
      <c r="C145" s="1065" t="s">
        <v>1162</v>
      </c>
      <c r="D145" s="1065"/>
      <c r="E145" s="1065"/>
      <c r="F145" s="1066"/>
      <c r="G145" s="1132" t="s">
        <v>1395</v>
      </c>
      <c r="H145" s="1134"/>
      <c r="I145" s="1133"/>
      <c r="J145" s="1132" t="s">
        <v>1336</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1336</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1336</v>
      </c>
      <c r="K147" s="1134"/>
      <c r="L147" s="1133"/>
      <c r="M147" s="1135"/>
      <c r="N147" s="1136"/>
      <c r="O147" s="1044"/>
      <c r="P147" s="1044"/>
    </row>
    <row r="148" spans="1:16" ht="33.7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3.75" customHeight="1">
      <c r="B149" s="299" t="s">
        <v>500</v>
      </c>
      <c r="C149" s="1065" t="s">
        <v>1124</v>
      </c>
      <c r="D149" s="1065"/>
      <c r="E149" s="1065"/>
      <c r="F149" s="1066"/>
      <c r="G149" s="1132" t="s">
        <v>1336</v>
      </c>
      <c r="H149" s="1134"/>
      <c r="I149" s="1133"/>
      <c r="J149" s="1132" t="s">
        <v>1336</v>
      </c>
      <c r="K149" s="1134"/>
      <c r="L149" s="1133"/>
      <c r="M149" s="1135"/>
      <c r="N149" s="1136"/>
      <c r="O149" s="1044"/>
      <c r="P149" s="1044"/>
    </row>
    <row r="150" spans="1:16" ht="33.75" customHeight="1">
      <c r="B150" s="299" t="s">
        <v>236</v>
      </c>
      <c r="C150" s="1065" t="s">
        <v>1167</v>
      </c>
      <c r="D150" s="1065"/>
      <c r="E150" s="1065"/>
      <c r="F150" s="1066"/>
      <c r="G150" s="1132" t="s">
        <v>1157</v>
      </c>
      <c r="H150" s="1134"/>
      <c r="I150" s="1133"/>
      <c r="J150" s="1132" t="s">
        <v>1336</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1337</v>
      </c>
      <c r="P152" s="1003"/>
    </row>
    <row r="153" spans="1:16" ht="34.5" customHeight="1">
      <c r="A153" s="387"/>
      <c r="B153" s="302" t="s">
        <v>216</v>
      </c>
      <c r="C153" s="879" t="s">
        <v>1174</v>
      </c>
      <c r="D153" s="879"/>
      <c r="E153" s="880"/>
      <c r="F153" s="763" t="s">
        <v>969</v>
      </c>
      <c r="G153" s="1117"/>
      <c r="H153" s="1118"/>
      <c r="I153" s="1118"/>
      <c r="J153" s="1118"/>
      <c r="K153" s="1119"/>
      <c r="L153" s="1032" t="s">
        <v>1080</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1080</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1080</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1337</v>
      </c>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1080</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3" t="s">
        <v>1396</v>
      </c>
      <c r="P160" s="1001"/>
    </row>
    <row r="161" spans="2:16" ht="21.75" customHeight="1">
      <c r="B161" s="10" t="s">
        <v>216</v>
      </c>
      <c r="C161" s="879" t="s">
        <v>1179</v>
      </c>
      <c r="D161" s="879"/>
      <c r="E161" s="880"/>
      <c r="F161" s="1099" t="s">
        <v>969</v>
      </c>
      <c r="G161" s="1100"/>
      <c r="H161" s="1100"/>
      <c r="I161" s="1100"/>
      <c r="J161" s="1101"/>
      <c r="K161" s="1103" t="s">
        <v>1041</v>
      </c>
      <c r="L161" s="1104"/>
      <c r="M161" s="1105"/>
      <c r="N161" s="1106"/>
      <c r="O161" s="1004"/>
      <c r="P161" s="1102"/>
    </row>
    <row r="162" spans="2:16" ht="21.75" customHeight="1">
      <c r="B162" s="10" t="s">
        <v>218</v>
      </c>
      <c r="C162" s="879" t="s">
        <v>1181</v>
      </c>
      <c r="D162" s="879"/>
      <c r="E162" s="880"/>
      <c r="F162" s="1099" t="s">
        <v>969</v>
      </c>
      <c r="G162" s="1100"/>
      <c r="H162" s="1100"/>
      <c r="I162" s="1100"/>
      <c r="J162" s="1101"/>
      <c r="K162" s="1103"/>
      <c r="L162" s="1107"/>
      <c r="M162" s="1108"/>
      <c r="N162" s="1109"/>
      <c r="O162" s="1004"/>
      <c r="P162" s="1102"/>
    </row>
    <row r="163" spans="2:16" ht="30" customHeight="1">
      <c r="B163" s="10" t="s">
        <v>220</v>
      </c>
      <c r="C163" s="879" t="s">
        <v>1182</v>
      </c>
      <c r="D163" s="879"/>
      <c r="E163" s="880"/>
      <c r="F163" s="1099" t="s">
        <v>1080</v>
      </c>
      <c r="G163" s="1100"/>
      <c r="H163" s="1100"/>
      <c r="I163" s="1100"/>
      <c r="J163" s="1101"/>
      <c r="K163" s="1103"/>
      <c r="L163" s="1107"/>
      <c r="M163" s="1108"/>
      <c r="N163" s="1109"/>
      <c r="O163" s="1004"/>
      <c r="P163" s="1102"/>
    </row>
    <row r="164" spans="2:16" ht="33" customHeight="1">
      <c r="B164" s="294"/>
      <c r="C164" s="879" t="s">
        <v>1183</v>
      </c>
      <c r="D164" s="879"/>
      <c r="E164" s="880"/>
      <c r="F164" s="1096"/>
      <c r="G164" s="1097"/>
      <c r="H164" s="1097"/>
      <c r="I164" s="1097"/>
      <c r="J164" s="1098"/>
      <c r="K164" s="1103"/>
      <c r="L164" s="1107"/>
      <c r="M164" s="1108"/>
      <c r="N164" s="1109"/>
      <c r="O164" s="1007"/>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1080</v>
      </c>
      <c r="I167" s="958"/>
      <c r="J167" s="977"/>
      <c r="K167" s="1103"/>
      <c r="L167" s="1107"/>
      <c r="M167" s="1108"/>
      <c r="N167" s="1109"/>
      <c r="O167" s="1004"/>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30.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row>
    <row r="170" spans="2:16" ht="23.25" customHeight="1">
      <c r="B170" s="1087"/>
      <c r="C170" s="978"/>
      <c r="D170" s="978"/>
      <c r="E170" s="978"/>
      <c r="F170" s="978"/>
      <c r="G170" s="978"/>
      <c r="H170" s="1088"/>
      <c r="I170" s="394">
        <v>0.27600000000000002</v>
      </c>
      <c r="J170" s="394">
        <v>0.2</v>
      </c>
      <c r="K170" s="394">
        <v>0.22700000000000001</v>
      </c>
      <c r="L170" s="394">
        <v>0.22500000000000001</v>
      </c>
      <c r="M170" s="1669">
        <v>0.222</v>
      </c>
      <c r="N170" s="1670"/>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t="s">
        <v>1398</v>
      </c>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969</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954</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954</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969</v>
      </c>
      <c r="L183" s="1076"/>
      <c r="M183" s="1080"/>
      <c r="N183" s="1081"/>
      <c r="O183" s="1044"/>
      <c r="P183" s="1044"/>
    </row>
    <row r="184" spans="2:16" ht="21.75" customHeight="1">
      <c r="B184" s="33" t="s">
        <v>236</v>
      </c>
      <c r="C184" s="879" t="s">
        <v>1200</v>
      </c>
      <c r="D184" s="879"/>
      <c r="E184" s="879"/>
      <c r="F184" s="879"/>
      <c r="G184" s="879"/>
      <c r="H184" s="879"/>
      <c r="I184" s="879"/>
      <c r="J184" s="880"/>
      <c r="K184" s="745" t="s">
        <v>1094</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395">
        <v>2015</v>
      </c>
      <c r="L186" s="1077"/>
      <c r="M186" s="1082"/>
      <c r="N186" s="1083"/>
      <c r="O186" s="1044"/>
      <c r="P186" s="1044"/>
    </row>
    <row r="187" spans="2:16" ht="23.25" customHeight="1">
      <c r="B187" s="294" t="s">
        <v>574</v>
      </c>
      <c r="C187" s="879" t="s">
        <v>1203</v>
      </c>
      <c r="D187" s="879"/>
      <c r="E187" s="880"/>
      <c r="F187" s="1073" t="s">
        <v>1399</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1345</v>
      </c>
      <c r="P189" s="1060"/>
    </row>
    <row r="190" spans="2:16" ht="48" customHeight="1">
      <c r="B190" s="9" t="s">
        <v>216</v>
      </c>
      <c r="C190" s="879" t="s">
        <v>1208</v>
      </c>
      <c r="D190" s="879"/>
      <c r="E190" s="879"/>
      <c r="F190" s="879"/>
      <c r="G190" s="879"/>
      <c r="H190" s="879"/>
      <c r="I190" s="879"/>
      <c r="J190" s="879"/>
      <c r="K190" s="1062" t="s">
        <v>1400</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969</v>
      </c>
      <c r="L191" s="1033"/>
      <c r="M191" s="1033"/>
      <c r="N191" s="1033"/>
      <c r="O191" s="733"/>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1401</v>
      </c>
      <c r="P193" s="1042"/>
    </row>
    <row r="194" spans="2:16" ht="130.5"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1402</v>
      </c>
      <c r="D196" s="1050"/>
      <c r="E196" s="1050"/>
      <c r="F196" s="1050"/>
      <c r="G196" s="1051"/>
      <c r="H196" s="316">
        <v>0</v>
      </c>
      <c r="I196" s="317">
        <v>2</v>
      </c>
      <c r="J196" s="350">
        <f t="shared" ref="J196:J212" si="1">MIN(H196/I196,1)</f>
        <v>0</v>
      </c>
      <c r="K196" s="316">
        <v>5</v>
      </c>
      <c r="L196" s="316">
        <v>100</v>
      </c>
      <c r="M196" s="363">
        <f>MIN(K196/L196,1)</f>
        <v>0.05</v>
      </c>
      <c r="N196" s="1597" t="s">
        <v>1403</v>
      </c>
      <c r="O196" s="1044"/>
      <c r="P196" s="1044"/>
    </row>
    <row r="197" spans="2:16" ht="24.75" customHeight="1">
      <c r="B197" s="244" t="s">
        <v>401</v>
      </c>
      <c r="C197" s="1050" t="s">
        <v>1404</v>
      </c>
      <c r="D197" s="1050"/>
      <c r="E197" s="1050"/>
      <c r="F197" s="1050"/>
      <c r="G197" s="1051"/>
      <c r="H197" s="316" t="s">
        <v>60</v>
      </c>
      <c r="I197" s="317" t="s">
        <v>60</v>
      </c>
      <c r="J197" s="318" t="s">
        <v>71</v>
      </c>
      <c r="K197" s="316" t="s">
        <v>60</v>
      </c>
      <c r="L197" s="317" t="s">
        <v>60</v>
      </c>
      <c r="M197" s="318" t="s">
        <v>71</v>
      </c>
      <c r="N197" s="1667"/>
      <c r="O197" s="1044"/>
      <c r="P197" s="1044"/>
    </row>
    <row r="198" spans="2:16" ht="35.1" customHeight="1">
      <c r="B198" s="244" t="s">
        <v>404</v>
      </c>
      <c r="C198" s="1050" t="s">
        <v>1224</v>
      </c>
      <c r="D198" s="1050"/>
      <c r="E198" s="1050"/>
      <c r="F198" s="1055"/>
      <c r="G198" s="1056"/>
      <c r="H198" s="316" t="s">
        <v>60</v>
      </c>
      <c r="I198" s="317" t="s">
        <v>60</v>
      </c>
      <c r="J198" s="318" t="s">
        <v>71</v>
      </c>
      <c r="K198" s="316" t="s">
        <v>60</v>
      </c>
      <c r="L198" s="317" t="s">
        <v>60</v>
      </c>
      <c r="M198" s="318" t="s">
        <v>71</v>
      </c>
      <c r="N198" s="1668"/>
      <c r="O198" s="1044"/>
      <c r="P198" s="1044"/>
    </row>
    <row r="199" spans="2:16" ht="24.75" customHeight="1">
      <c r="B199" s="319" t="s">
        <v>218</v>
      </c>
      <c r="C199" s="1031" t="s">
        <v>1405</v>
      </c>
      <c r="D199" s="1031"/>
      <c r="E199" s="1031"/>
      <c r="F199" s="1031"/>
      <c r="G199" s="1057"/>
      <c r="H199" s="316">
        <v>0</v>
      </c>
      <c r="I199" s="317">
        <v>2</v>
      </c>
      <c r="J199" s="350">
        <f t="shared" si="1"/>
        <v>0</v>
      </c>
      <c r="K199" s="316">
        <v>15</v>
      </c>
      <c r="L199" s="316">
        <v>99</v>
      </c>
      <c r="M199" s="363">
        <f>MIN(K199/L199,1)</f>
        <v>0.15151515151515152</v>
      </c>
      <c r="N199" s="320"/>
      <c r="O199" s="1044"/>
      <c r="P199" s="1044"/>
    </row>
    <row r="200" spans="2:16" ht="21"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1406</v>
      </c>
      <c r="D201" s="1009"/>
      <c r="E201" s="1009"/>
      <c r="F201" s="1009"/>
      <c r="G201" s="1028"/>
      <c r="H201" s="316" t="s">
        <v>60</v>
      </c>
      <c r="I201" s="317" t="s">
        <v>60</v>
      </c>
      <c r="J201" s="318" t="s">
        <v>71</v>
      </c>
      <c r="K201" s="316" t="s">
        <v>60</v>
      </c>
      <c r="L201" s="317" t="s">
        <v>60</v>
      </c>
      <c r="M201" s="318" t="s">
        <v>71</v>
      </c>
      <c r="N201" s="1029"/>
      <c r="O201" s="1044"/>
      <c r="P201" s="1044"/>
    </row>
    <row r="202" spans="2:16" ht="24.75" customHeight="1">
      <c r="B202" s="10" t="s">
        <v>401</v>
      </c>
      <c r="C202" s="1009" t="s">
        <v>1407</v>
      </c>
      <c r="D202" s="1009"/>
      <c r="E202" s="1009"/>
      <c r="F202" s="1009"/>
      <c r="G202" s="766"/>
      <c r="H202" s="316">
        <v>0</v>
      </c>
      <c r="I202" s="317">
        <v>2</v>
      </c>
      <c r="J202" s="350">
        <f t="shared" si="1"/>
        <v>0</v>
      </c>
      <c r="K202" s="316">
        <v>2</v>
      </c>
      <c r="L202" s="316">
        <v>99</v>
      </c>
      <c r="M202" s="363">
        <f>MIN(K202/L202,1)</f>
        <v>2.0202020202020204E-2</v>
      </c>
      <c r="N202" s="1049"/>
      <c r="O202" s="1044"/>
      <c r="P202" s="1044"/>
    </row>
    <row r="203" spans="2:16" ht="24.75" customHeight="1">
      <c r="B203" s="10" t="s">
        <v>404</v>
      </c>
      <c r="C203" s="1009" t="s">
        <v>1408</v>
      </c>
      <c r="D203" s="1009"/>
      <c r="E203" s="1009"/>
      <c r="F203" s="1009"/>
      <c r="G203" s="1028"/>
      <c r="H203" s="316" t="s">
        <v>60</v>
      </c>
      <c r="I203" s="317" t="s">
        <v>60</v>
      </c>
      <c r="J203" s="318" t="s">
        <v>71</v>
      </c>
      <c r="K203" s="316" t="s">
        <v>60</v>
      </c>
      <c r="L203" s="317" t="s">
        <v>60</v>
      </c>
      <c r="M203" s="318"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1409</v>
      </c>
      <c r="D205" s="1009"/>
      <c r="E205" s="1009"/>
      <c r="F205" s="1009"/>
      <c r="G205" s="1028"/>
      <c r="H205" s="316">
        <v>0</v>
      </c>
      <c r="I205" s="317">
        <v>2</v>
      </c>
      <c r="J205" s="350">
        <f t="shared" si="1"/>
        <v>0</v>
      </c>
      <c r="K205" s="316">
        <v>0</v>
      </c>
      <c r="L205" s="316">
        <v>90</v>
      </c>
      <c r="M205" s="363">
        <f>MIN(K205/L205,1)</f>
        <v>0</v>
      </c>
      <c r="N205" s="1029"/>
      <c r="O205" s="1043"/>
      <c r="P205" s="1043"/>
    </row>
    <row r="206" spans="2:16" ht="22.5" customHeight="1">
      <c r="B206" s="10" t="s">
        <v>401</v>
      </c>
      <c r="C206" s="1009" t="s">
        <v>1410</v>
      </c>
      <c r="D206" s="1009"/>
      <c r="E206" s="1009"/>
      <c r="F206" s="1009"/>
      <c r="G206" s="1028"/>
      <c r="H206" s="316" t="s">
        <v>60</v>
      </c>
      <c r="I206" s="317" t="s">
        <v>60</v>
      </c>
      <c r="J206" s="318" t="s">
        <v>71</v>
      </c>
      <c r="K206" s="316" t="s">
        <v>60</v>
      </c>
      <c r="L206" s="317" t="s">
        <v>60</v>
      </c>
      <c r="M206" s="318" t="s">
        <v>71</v>
      </c>
      <c r="N206" s="1030"/>
      <c r="O206" s="1043"/>
      <c r="P206" s="1043"/>
    </row>
    <row r="207" spans="2:16" ht="22.5" customHeight="1">
      <c r="B207" s="319" t="s">
        <v>224</v>
      </c>
      <c r="C207" s="1031" t="s">
        <v>1411</v>
      </c>
      <c r="D207" s="1031"/>
      <c r="E207" s="1031"/>
      <c r="F207" s="1031"/>
      <c r="G207" s="1031"/>
      <c r="H207" s="316">
        <v>0</v>
      </c>
      <c r="I207" s="317">
        <v>2</v>
      </c>
      <c r="J207" s="350">
        <f t="shared" si="1"/>
        <v>0</v>
      </c>
      <c r="K207" s="316">
        <v>5</v>
      </c>
      <c r="L207" s="316">
        <v>98</v>
      </c>
      <c r="M207" s="363">
        <f>MIN(K207/L207,1)</f>
        <v>5.1020408163265307E-2</v>
      </c>
      <c r="N207" s="321"/>
      <c r="O207" s="1043"/>
      <c r="P207" s="1043"/>
    </row>
    <row r="208" spans="2:16" ht="22.5" customHeight="1">
      <c r="B208" s="319" t="s">
        <v>226</v>
      </c>
      <c r="C208" s="1031" t="s">
        <v>1412</v>
      </c>
      <c r="D208" s="1031"/>
      <c r="E208" s="1031"/>
      <c r="F208" s="1031"/>
      <c r="G208" s="1031"/>
      <c r="H208" s="316" t="s">
        <v>60</v>
      </c>
      <c r="I208" s="317" t="s">
        <v>60</v>
      </c>
      <c r="J208" s="318" t="s">
        <v>71</v>
      </c>
      <c r="K208" s="316" t="s">
        <v>60</v>
      </c>
      <c r="L208" s="317" t="s">
        <v>60</v>
      </c>
      <c r="M208" s="318" t="s">
        <v>71</v>
      </c>
      <c r="N208" s="321"/>
      <c r="O208" s="1043"/>
      <c r="P208" s="1043"/>
    </row>
    <row r="209" spans="2:16" ht="22.5" customHeight="1">
      <c r="B209" s="319" t="s">
        <v>228</v>
      </c>
      <c r="C209" s="1031" t="s">
        <v>1034</v>
      </c>
      <c r="D209" s="1031"/>
      <c r="E209" s="1031"/>
      <c r="F209" s="1031"/>
      <c r="G209" s="1031"/>
      <c r="H209" s="316">
        <v>1</v>
      </c>
      <c r="I209" s="317">
        <v>2</v>
      </c>
      <c r="J209" s="350">
        <f t="shared" si="1"/>
        <v>0.5</v>
      </c>
      <c r="K209" s="316">
        <v>3</v>
      </c>
      <c r="L209" s="316">
        <v>100</v>
      </c>
      <c r="M209" s="363">
        <f t="shared" ref="M209:M210" si="2">MIN(K209/L209,1)</f>
        <v>0.03</v>
      </c>
      <c r="N209" s="321"/>
      <c r="O209" s="1043"/>
      <c r="P209" s="1043"/>
    </row>
    <row r="210" spans="2:16" ht="22.5" customHeight="1">
      <c r="B210" s="319" t="s">
        <v>229</v>
      </c>
      <c r="C210" s="1031" t="s">
        <v>1035</v>
      </c>
      <c r="D210" s="1031"/>
      <c r="E210" s="1031"/>
      <c r="F210" s="1031"/>
      <c r="G210" s="1031"/>
      <c r="H210" s="316">
        <v>0</v>
      </c>
      <c r="I210" s="317">
        <v>2</v>
      </c>
      <c r="J210" s="350">
        <f t="shared" si="1"/>
        <v>0</v>
      </c>
      <c r="K210" s="316">
        <v>2</v>
      </c>
      <c r="L210" s="316">
        <v>76</v>
      </c>
      <c r="M210" s="363">
        <f t="shared" si="2"/>
        <v>2.6315789473684209E-2</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16">
        <v>0</v>
      </c>
      <c r="I212" s="317">
        <v>2</v>
      </c>
      <c r="J212" s="350">
        <f t="shared" si="1"/>
        <v>0</v>
      </c>
      <c r="K212" s="316">
        <v>7</v>
      </c>
      <c r="L212" s="316">
        <v>94</v>
      </c>
      <c r="M212" s="350">
        <f>MIN(K212/L212,1)</f>
        <v>7.4468085106382975E-2</v>
      </c>
      <c r="N212" s="1029"/>
      <c r="O212" s="1043"/>
      <c r="P212" s="1043"/>
    </row>
    <row r="213" spans="2:16" ht="22.5" customHeight="1">
      <c r="B213" s="10" t="s">
        <v>401</v>
      </c>
      <c r="C213" s="1009" t="s">
        <v>1038</v>
      </c>
      <c r="D213" s="1009"/>
      <c r="E213" s="1009"/>
      <c r="F213" s="1009"/>
      <c r="G213" s="1028"/>
      <c r="H213" s="316" t="s">
        <v>60</v>
      </c>
      <c r="I213" s="317" t="s">
        <v>60</v>
      </c>
      <c r="J213" s="318" t="s">
        <v>71</v>
      </c>
      <c r="K213" s="316" t="s">
        <v>60</v>
      </c>
      <c r="L213" s="317" t="s">
        <v>60</v>
      </c>
      <c r="M213" s="318" t="s">
        <v>71</v>
      </c>
      <c r="N213" s="1030"/>
      <c r="O213" s="1043"/>
      <c r="P213" s="1043"/>
    </row>
    <row r="214" spans="2:16" ht="22.5" customHeight="1">
      <c r="B214" s="319" t="s">
        <v>231</v>
      </c>
      <c r="C214" s="1031" t="s">
        <v>1413</v>
      </c>
      <c r="D214" s="1031"/>
      <c r="E214" s="1031"/>
      <c r="F214" s="1031"/>
      <c r="G214" s="1031"/>
      <c r="H214" s="316" t="s">
        <v>60</v>
      </c>
      <c r="I214" s="317" t="s">
        <v>60</v>
      </c>
      <c r="J214" s="318" t="s">
        <v>71</v>
      </c>
      <c r="K214" s="316" t="s">
        <v>60</v>
      </c>
      <c r="L214" s="317" t="s">
        <v>60</v>
      </c>
      <c r="M214" s="318" t="s">
        <v>71</v>
      </c>
      <c r="N214" s="321"/>
      <c r="O214" s="1043"/>
      <c r="P214" s="1043"/>
    </row>
    <row r="215" spans="2:16" ht="35.25" customHeight="1">
      <c r="B215" s="9" t="s">
        <v>233</v>
      </c>
      <c r="C215" s="879" t="s">
        <v>1231</v>
      </c>
      <c r="D215" s="879"/>
      <c r="E215" s="879"/>
      <c r="F215" s="879"/>
      <c r="G215" s="880"/>
      <c r="H215" s="364">
        <f>SUM(H196+H199+H202+H205+H207+H209+H210+H212)</f>
        <v>1</v>
      </c>
      <c r="I215" s="364">
        <f>SUM(I196+I199+I202+I205+I207+I209+I210+I212)</f>
        <v>16</v>
      </c>
      <c r="J215" s="350">
        <f>MIN(H215/I215,1)</f>
        <v>6.25E-2</v>
      </c>
      <c r="K215" s="364">
        <f>SUM(K196+K199+K202+K205+K207+K209+K210+K212)</f>
        <v>39</v>
      </c>
      <c r="L215" s="364">
        <f>SUM(L196+L199+L202+L205+L207+L209+L210+L212)</f>
        <v>756</v>
      </c>
      <c r="M215" s="363">
        <f>MIN(K215/L215,1)</f>
        <v>5.1587301587301584E-2</v>
      </c>
      <c r="N215" s="321"/>
      <c r="O215" s="1045"/>
      <c r="P215" s="1045"/>
    </row>
    <row r="216" spans="2:16" ht="39"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32.1" customHeight="1">
      <c r="B218" s="254" t="s">
        <v>608</v>
      </c>
      <c r="C218" s="978" t="s">
        <v>1235</v>
      </c>
      <c r="D218" s="978"/>
      <c r="E218" s="978"/>
      <c r="F218" s="978"/>
      <c r="G218" s="978"/>
      <c r="H218" s="1376" t="s">
        <v>1414</v>
      </c>
      <c r="I218" s="1666"/>
      <c r="J218" s="1666"/>
      <c r="K218" s="1023" t="s">
        <v>1041</v>
      </c>
      <c r="L218" s="1025"/>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1094</v>
      </c>
      <c r="I221" s="969"/>
      <c r="J221" s="969"/>
      <c r="K221" s="980" t="s">
        <v>1041</v>
      </c>
      <c r="L221" s="995"/>
      <c r="M221" s="996"/>
      <c r="N221" s="997"/>
      <c r="O221" s="1004"/>
      <c r="P221" s="1004"/>
    </row>
    <row r="222" spans="2:16" ht="21.75" customHeight="1">
      <c r="B222" s="10" t="s">
        <v>218</v>
      </c>
      <c r="C222" s="879" t="s">
        <v>1240</v>
      </c>
      <c r="D222" s="879"/>
      <c r="E222" s="879"/>
      <c r="F222" s="879"/>
      <c r="G222" s="880"/>
      <c r="H222" s="968" t="s">
        <v>1080</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1094</v>
      </c>
      <c r="I224" s="969"/>
      <c r="J224" s="969"/>
      <c r="K224" s="979" t="s">
        <v>1041</v>
      </c>
      <c r="L224" s="1657" t="s">
        <v>1415</v>
      </c>
      <c r="M224" s="1658"/>
      <c r="N224" s="1659"/>
      <c r="O224" s="1001" t="s">
        <v>1358</v>
      </c>
      <c r="P224" s="1001"/>
    </row>
    <row r="225" spans="1:16" ht="21.75" customHeight="1">
      <c r="B225" s="10" t="s">
        <v>218</v>
      </c>
      <c r="C225" s="879" t="s">
        <v>1243</v>
      </c>
      <c r="D225" s="879"/>
      <c r="E225" s="879"/>
      <c r="F225" s="879"/>
      <c r="G225" s="880"/>
      <c r="H225" s="968" t="s">
        <v>1094</v>
      </c>
      <c r="I225" s="969"/>
      <c r="J225" s="969"/>
      <c r="K225" s="980"/>
      <c r="L225" s="1660"/>
      <c r="M225" s="1661"/>
      <c r="N225" s="1662"/>
      <c r="O225" s="1002"/>
      <c r="P225" s="1002"/>
    </row>
    <row r="226" spans="1:16" ht="28.5" customHeight="1">
      <c r="B226" s="809" t="s">
        <v>617</v>
      </c>
      <c r="C226" s="879" t="s">
        <v>1244</v>
      </c>
      <c r="D226" s="879"/>
      <c r="E226" s="879"/>
      <c r="F226" s="879"/>
      <c r="G226" s="880"/>
      <c r="H226" s="968" t="s">
        <v>954</v>
      </c>
      <c r="I226" s="969"/>
      <c r="J226" s="969"/>
      <c r="K226" s="980"/>
      <c r="L226" s="1660"/>
      <c r="M226" s="1661"/>
      <c r="N226" s="1662"/>
      <c r="O226" s="1004" t="s">
        <v>1276</v>
      </c>
      <c r="P226" s="1004"/>
    </row>
    <row r="227" spans="1:16" ht="21.75" customHeight="1">
      <c r="B227" s="10" t="s">
        <v>216</v>
      </c>
      <c r="C227" s="879" t="s">
        <v>1245</v>
      </c>
      <c r="D227" s="879"/>
      <c r="E227" s="879"/>
      <c r="F227" s="879"/>
      <c r="G227" s="880"/>
      <c r="H227" s="968" t="s">
        <v>954</v>
      </c>
      <c r="I227" s="969"/>
      <c r="J227" s="969"/>
      <c r="K227" s="980"/>
      <c r="L227" s="1660"/>
      <c r="M227" s="1661"/>
      <c r="N227" s="1662"/>
      <c r="O227" s="1007"/>
      <c r="P227" s="1007"/>
    </row>
    <row r="228" spans="1:16" ht="51" customHeight="1">
      <c r="B228" s="809" t="s">
        <v>620</v>
      </c>
      <c r="C228" s="879" t="s">
        <v>1246</v>
      </c>
      <c r="D228" s="879"/>
      <c r="E228" s="879"/>
      <c r="F228" s="879"/>
      <c r="G228" s="880"/>
      <c r="H228" s="968" t="s">
        <v>954</v>
      </c>
      <c r="I228" s="969"/>
      <c r="J228" s="969"/>
      <c r="K228" s="980"/>
      <c r="L228" s="1660"/>
      <c r="M228" s="1661"/>
      <c r="N228" s="1662"/>
      <c r="O228" s="246" t="s">
        <v>1416</v>
      </c>
      <c r="P228" s="247"/>
    </row>
    <row r="229" spans="1:16" ht="21" customHeight="1">
      <c r="B229" s="803" t="s">
        <v>622</v>
      </c>
      <c r="C229" s="875" t="s">
        <v>1247</v>
      </c>
      <c r="D229" s="875"/>
      <c r="E229" s="875"/>
      <c r="F229" s="875"/>
      <c r="G229" s="990"/>
      <c r="H229" s="968" t="s">
        <v>954</v>
      </c>
      <c r="I229" s="969"/>
      <c r="J229" s="969"/>
      <c r="K229" s="980"/>
      <c r="L229" s="1660"/>
      <c r="M229" s="1661"/>
      <c r="N229" s="1662"/>
      <c r="O229" s="1003" t="s">
        <v>1417</v>
      </c>
      <c r="P229" s="1003"/>
    </row>
    <row r="230" spans="1:16" ht="21.75" customHeight="1">
      <c r="B230" s="10" t="s">
        <v>216</v>
      </c>
      <c r="C230" s="879" t="s">
        <v>1248</v>
      </c>
      <c r="D230" s="879"/>
      <c r="E230" s="879"/>
      <c r="F230" s="879"/>
      <c r="G230" s="880"/>
      <c r="H230" s="968" t="s">
        <v>954</v>
      </c>
      <c r="I230" s="969"/>
      <c r="J230" s="969"/>
      <c r="K230" s="980"/>
      <c r="L230" s="1660"/>
      <c r="M230" s="1661"/>
      <c r="N230" s="1662"/>
      <c r="O230" s="1004"/>
      <c r="P230" s="1004"/>
    </row>
    <row r="231" spans="1:16" ht="21.75" customHeight="1" thickBot="1">
      <c r="B231" s="9" t="s">
        <v>625</v>
      </c>
      <c r="C231" s="913" t="s">
        <v>1249</v>
      </c>
      <c r="D231" s="913"/>
      <c r="E231" s="913"/>
      <c r="F231" s="913"/>
      <c r="G231" s="1006"/>
      <c r="H231" s="968" t="s">
        <v>969</v>
      </c>
      <c r="I231" s="969"/>
      <c r="J231" s="969"/>
      <c r="K231" s="991"/>
      <c r="L231" s="1663"/>
      <c r="M231" s="1664"/>
      <c r="N231" s="1665"/>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t="s">
        <v>1418</v>
      </c>
      <c r="M233" s="983"/>
      <c r="N233" s="984"/>
      <c r="O233" s="985" t="s">
        <v>1360</v>
      </c>
      <c r="P233" s="985"/>
    </row>
    <row r="234" spans="1:16" ht="39" customHeight="1">
      <c r="B234" s="10" t="s">
        <v>216</v>
      </c>
      <c r="C234" s="879" t="s">
        <v>1252</v>
      </c>
      <c r="D234" s="879"/>
      <c r="E234" s="879"/>
      <c r="F234" s="879"/>
      <c r="G234" s="880"/>
      <c r="H234" s="1654" t="s">
        <v>1419</v>
      </c>
      <c r="I234" s="1655"/>
      <c r="J234" s="1656"/>
      <c r="K234" s="980"/>
      <c r="L234" s="973"/>
      <c r="M234" s="974"/>
      <c r="N234" s="975"/>
      <c r="O234" s="976"/>
      <c r="P234" s="976"/>
    </row>
    <row r="235" spans="1:16" ht="33" customHeight="1">
      <c r="B235" s="760" t="s">
        <v>630</v>
      </c>
      <c r="C235" s="989" t="s">
        <v>1362</v>
      </c>
      <c r="D235" s="875"/>
      <c r="E235" s="875"/>
      <c r="F235" s="875"/>
      <c r="G235" s="990"/>
      <c r="H235" s="968" t="s">
        <v>1094</v>
      </c>
      <c r="I235" s="969"/>
      <c r="J235" s="969"/>
      <c r="K235" s="980"/>
      <c r="L235" s="970" t="s">
        <v>1420</v>
      </c>
      <c r="M235" s="971"/>
      <c r="N235" s="972"/>
      <c r="O235" s="960" t="s">
        <v>1303</v>
      </c>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968" t="s">
        <v>1080</v>
      </c>
      <c r="I237" s="969"/>
      <c r="J237" s="969"/>
      <c r="K237" s="969"/>
      <c r="L237" s="969"/>
      <c r="M237" s="969"/>
      <c r="N237" s="1653"/>
      <c r="O237" s="761" t="s">
        <v>1303</v>
      </c>
      <c r="P237" s="761"/>
    </row>
    <row r="238" spans="1:16" ht="102.75" customHeight="1">
      <c r="A238" s="387"/>
      <c r="B238" s="720" t="s">
        <v>634</v>
      </c>
      <c r="C238" s="921" t="s">
        <v>1256</v>
      </c>
      <c r="D238" s="921"/>
      <c r="E238" s="921"/>
      <c r="F238" s="921"/>
      <c r="G238" s="956"/>
      <c r="H238" s="160" t="s">
        <v>969</v>
      </c>
      <c r="I238" s="753" t="s">
        <v>1041</v>
      </c>
      <c r="J238" s="958"/>
      <c r="K238" s="958"/>
      <c r="L238" s="958"/>
      <c r="M238" s="958"/>
      <c r="N238" s="959"/>
      <c r="O238" s="960" t="s">
        <v>1303</v>
      </c>
      <c r="P238" s="960"/>
    </row>
    <row r="239" spans="1:16" ht="66.75" customHeight="1" thickBot="1">
      <c r="A239" s="387"/>
      <c r="B239" s="326"/>
      <c r="C239" s="962" t="s">
        <v>1257</v>
      </c>
      <c r="D239" s="963"/>
      <c r="E239" s="963"/>
      <c r="F239" s="963"/>
      <c r="G239" s="963"/>
      <c r="H239" s="964"/>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sheetProtection selectLockedCells="1"/>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5272" priority="207">
      <formula>$H$134="Don't know"</formula>
    </cfRule>
    <cfRule type="expression" dxfId="5271" priority="208">
      <formula>$H$134="no"</formula>
    </cfRule>
  </conditionalFormatting>
  <conditionalFormatting sqref="H122:H124 K122">
    <cfRule type="expression" dxfId="5270" priority="205">
      <formula>$N$128="Don't know"</formula>
    </cfRule>
    <cfRule type="expression" dxfId="5269" priority="206">
      <formula>$N$128="No"</formula>
    </cfRule>
  </conditionalFormatting>
  <conditionalFormatting sqref="L157:M159">
    <cfRule type="expression" dxfId="5268" priority="201">
      <formula>$F$163="Don't know"</formula>
    </cfRule>
    <cfRule type="expression" dxfId="5267" priority="204">
      <formula>$F$163="No"</formula>
    </cfRule>
  </conditionalFormatting>
  <conditionalFormatting sqref="L158:M158">
    <cfRule type="expression" dxfId="5266" priority="200">
      <formula>$F$164="Don't know"</formula>
    </cfRule>
    <cfRule type="expression" dxfId="5265" priority="203">
      <formula>$F$164="No"</formula>
    </cfRule>
  </conditionalFormatting>
  <conditionalFormatting sqref="L159:M159">
    <cfRule type="expression" dxfId="5264" priority="199">
      <formula>$F$171="Don't know"</formula>
    </cfRule>
    <cfRule type="expression" dxfId="5263" priority="202">
      <formula>$F$171="No"</formula>
    </cfRule>
  </conditionalFormatting>
  <conditionalFormatting sqref="H11:N11">
    <cfRule type="expression" dxfId="5262" priority="196">
      <formula>$F$17="Not applicable"</formula>
    </cfRule>
    <cfRule type="expression" dxfId="5261" priority="197">
      <formula>$F$17="Don't know"</formula>
    </cfRule>
    <cfRule type="expression" dxfId="5260" priority="198">
      <formula>$F$17="No"</formula>
    </cfRule>
  </conditionalFormatting>
  <conditionalFormatting sqref="H12:N19">
    <cfRule type="expression" dxfId="5259" priority="193">
      <formula>$F12="Not applicable"</formula>
    </cfRule>
    <cfRule type="expression" dxfId="5258" priority="194">
      <formula>$F12="Don't know"</formula>
    </cfRule>
    <cfRule type="expression" dxfId="5257" priority="195">
      <formula>$F12="No"</formula>
    </cfRule>
  </conditionalFormatting>
  <conditionalFormatting sqref="H11:N19 N20 F9:N9 F11:F19">
    <cfRule type="expression" dxfId="5256" priority="192">
      <formula>$N$14="Don't know"</formula>
    </cfRule>
  </conditionalFormatting>
  <conditionalFormatting sqref="H11:N19 N20 F9:N9 F11:F19">
    <cfRule type="expression" dxfId="5255" priority="191">
      <formula>$N$14="Not applicable"</formula>
    </cfRule>
  </conditionalFormatting>
  <conditionalFormatting sqref="H11:N19 N20 F9:N9 F11:F19">
    <cfRule type="expression" dxfId="5254" priority="190">
      <formula>$N$14="No"</formula>
    </cfRule>
  </conditionalFormatting>
  <conditionalFormatting sqref="L153:M155">
    <cfRule type="expression" dxfId="5253" priority="188">
      <formula>$F$163="Don't know"</formula>
    </cfRule>
    <cfRule type="expression" dxfId="5252" priority="189">
      <formula>$F$163="No"</formula>
    </cfRule>
  </conditionalFormatting>
  <conditionalFormatting sqref="L154:M154">
    <cfRule type="expression" dxfId="5251" priority="186">
      <formula>$F$163="Don't know"</formula>
    </cfRule>
    <cfRule type="expression" dxfId="5250" priority="187">
      <formula>$F$163="No"</formula>
    </cfRule>
  </conditionalFormatting>
  <conditionalFormatting sqref="L155:M155">
    <cfRule type="expression" dxfId="5249" priority="184">
      <formula>$F$163="Don't know"</formula>
    </cfRule>
    <cfRule type="expression" dxfId="5248" priority="185">
      <formula>$F$163="No"</formula>
    </cfRule>
  </conditionalFormatting>
  <conditionalFormatting sqref="L21:L22">
    <cfRule type="expression" dxfId="5247" priority="181">
      <formula>$N$14="No"</formula>
    </cfRule>
  </conditionalFormatting>
  <conditionalFormatting sqref="L21:L22">
    <cfRule type="expression" dxfId="5246" priority="183">
      <formula>$N$14="Don't know"</formula>
    </cfRule>
  </conditionalFormatting>
  <conditionalFormatting sqref="L21:L22">
    <cfRule type="expression" dxfId="5245" priority="182">
      <formula>$N$14="Not applicable"</formula>
    </cfRule>
  </conditionalFormatting>
  <conditionalFormatting sqref="I23:J23 H25 G61:H61 F68:J68 H87:N87 H90 H196:I196 K196:L196 K202:L202 H202:I202 H205:I205 K205:L205 K212:L212 H212:I212 H27:H29 L8 F11:F19 L21:L23 F23 F69:F71 F76:J76 G62 G101:L113 J41:K41 K209:L210 H209:I210 K207:L207 H207:I207 K199:L199 H199:I199 O193:O215">
    <cfRule type="containsBlanks" dxfId="5244" priority="180">
      <formula>LEN(TRIM(F8))=0</formula>
    </cfRule>
  </conditionalFormatting>
  <conditionalFormatting sqref="F9:N9">
    <cfRule type="containsBlanks" dxfId="5243" priority="179">
      <formula>LEN(TRIM(F9))=0</formula>
    </cfRule>
  </conditionalFormatting>
  <conditionalFormatting sqref="O10 O58 O74 O120 O160 O229:O231 O56 O233:O235 O224:O225 O171 O137:O152 J33:K33 J45:K45 J53:K53 O23 O25:O30 O237:O238 J37:K37 J50:K51 J48:K48">
    <cfRule type="containsBlanks" dxfId="5242" priority="178">
      <formula>LEN(TRIM(J10))=0</formula>
    </cfRule>
  </conditionalFormatting>
  <conditionalFormatting sqref="I61:J61">
    <cfRule type="containsBlanks" dxfId="5241" priority="177">
      <formula>LEN(TRIM(I61))=0</formula>
    </cfRule>
  </conditionalFormatting>
  <conditionalFormatting sqref="H85:J85">
    <cfRule type="containsBlanks" dxfId="5240" priority="176">
      <formula>LEN(TRIM(H85))=0</formula>
    </cfRule>
  </conditionalFormatting>
  <conditionalFormatting sqref="I170:L170 F187:N187 N189 K191:N191 G138 H122:H124 K122 H218:H219 K161 H167 H237:H238 L153:N155 L157:N159 F161:F163 K172:K184 H129:H130">
    <cfRule type="containsBlanks" dxfId="5239" priority="175">
      <formula>LEN(TRIM(F122))=0</formula>
    </cfRule>
  </conditionalFormatting>
  <conditionalFormatting sqref="M170:N170">
    <cfRule type="containsBlanks" dxfId="5238" priority="174">
      <formula>LEN(TRIM(M170))=0</formula>
    </cfRule>
  </conditionalFormatting>
  <conditionalFormatting sqref="O228">
    <cfRule type="containsBlanks" dxfId="5237" priority="173">
      <formula>LEN(TRIM(O228))=0</formula>
    </cfRule>
  </conditionalFormatting>
  <conditionalFormatting sqref="G120">
    <cfRule type="containsBlanks" dxfId="5236" priority="172">
      <formula>LEN(TRIM(G120))=0</formula>
    </cfRule>
  </conditionalFormatting>
  <conditionalFormatting sqref="J26">
    <cfRule type="containsBlanks" dxfId="5235" priority="170">
      <formula>LEN(TRIM(J26))=0</formula>
    </cfRule>
  </conditionalFormatting>
  <conditionalFormatting sqref="J27">
    <cfRule type="containsBlanks" dxfId="5234" priority="171">
      <formula>LEN(TRIM(J27))=0</formula>
    </cfRule>
  </conditionalFormatting>
  <conditionalFormatting sqref="O169">
    <cfRule type="containsBlanks" dxfId="5233" priority="169">
      <formula>LEN(TRIM(O169))=0</formula>
    </cfRule>
  </conditionalFormatting>
  <conditionalFormatting sqref="J56">
    <cfRule type="containsBlanks" dxfId="5232" priority="168">
      <formula>LEN(TRIM(J56))=0</formula>
    </cfRule>
  </conditionalFormatting>
  <conditionalFormatting sqref="F23">
    <cfRule type="expression" dxfId="5231" priority="167">
      <formula>$N$14="Don't know"</formula>
    </cfRule>
  </conditionalFormatting>
  <conditionalFormatting sqref="F23">
    <cfRule type="expression" dxfId="5230" priority="166">
      <formula>$N$14="Not applicable"</formula>
    </cfRule>
  </conditionalFormatting>
  <conditionalFormatting sqref="F23">
    <cfRule type="expression" dxfId="5229" priority="165">
      <formula>$N$14="No"</formula>
    </cfRule>
  </conditionalFormatting>
  <conditionalFormatting sqref="L20">
    <cfRule type="containsBlanks" dxfId="5228" priority="161">
      <formula>LEN(TRIM(L20))=0</formula>
    </cfRule>
    <cfRule type="expression" dxfId="5227" priority="164">
      <formula>$M$14="Don't know"</formula>
    </cfRule>
  </conditionalFormatting>
  <conditionalFormatting sqref="L20">
    <cfRule type="expression" dxfId="5226" priority="163">
      <formula>$M$14="Not applicable"</formula>
    </cfRule>
  </conditionalFormatting>
  <conditionalFormatting sqref="L20">
    <cfRule type="expression" dxfId="5225" priority="162">
      <formula>$M$14="No"</formula>
    </cfRule>
  </conditionalFormatting>
  <conditionalFormatting sqref="L21">
    <cfRule type="expression" dxfId="5224" priority="160">
      <formula>$N$14="Don't know"</formula>
    </cfRule>
  </conditionalFormatting>
  <conditionalFormatting sqref="L21">
    <cfRule type="expression" dxfId="5223" priority="159">
      <formula>$N$14="Not applicable"</formula>
    </cfRule>
  </conditionalFormatting>
  <conditionalFormatting sqref="L21">
    <cfRule type="expression" dxfId="5222" priority="158">
      <formula>$N$14="No"</formula>
    </cfRule>
  </conditionalFormatting>
  <conditionalFormatting sqref="L22">
    <cfRule type="expression" dxfId="5221" priority="157">
      <formula>$N$14="Don't know"</formula>
    </cfRule>
  </conditionalFormatting>
  <conditionalFormatting sqref="L22">
    <cfRule type="expression" dxfId="5220" priority="156">
      <formula>$N$14="Not applicable"</formula>
    </cfRule>
  </conditionalFormatting>
  <conditionalFormatting sqref="L22">
    <cfRule type="expression" dxfId="5219" priority="155">
      <formula>$N$14="No"</formula>
    </cfRule>
  </conditionalFormatting>
  <conditionalFormatting sqref="L8">
    <cfRule type="expression" dxfId="5218" priority="154">
      <formula>$N$14="Don't know"</formula>
    </cfRule>
  </conditionalFormatting>
  <conditionalFormatting sqref="L8">
    <cfRule type="expression" dxfId="5217" priority="153">
      <formula>$N$14="Not applicable"</formula>
    </cfRule>
  </conditionalFormatting>
  <conditionalFormatting sqref="L8">
    <cfRule type="expression" dxfId="5216" priority="152">
      <formula>$N$14="No"</formula>
    </cfRule>
  </conditionalFormatting>
  <conditionalFormatting sqref="N65">
    <cfRule type="containsBlanks" dxfId="5215" priority="151">
      <formula>LEN(TRIM(N65))=0</formula>
    </cfRule>
  </conditionalFormatting>
  <conditionalFormatting sqref="H86:J86">
    <cfRule type="containsBlanks" dxfId="5214" priority="150">
      <formula>LEN(TRIM(H86))=0</formula>
    </cfRule>
  </conditionalFormatting>
  <conditionalFormatting sqref="K186">
    <cfRule type="containsBlanks" dxfId="5213" priority="139">
      <formula>LEN(TRIM(K186))=0</formula>
    </cfRule>
  </conditionalFormatting>
  <conditionalFormatting sqref="L158:M158">
    <cfRule type="expression" dxfId="5212" priority="148">
      <formula>$F$163="Don't know"</formula>
    </cfRule>
    <cfRule type="expression" dxfId="5211" priority="149">
      <formula>$F$163="No"</formula>
    </cfRule>
  </conditionalFormatting>
  <conditionalFormatting sqref="L159:M159">
    <cfRule type="expression" dxfId="5210" priority="146">
      <formula>$F$163="Don't know"</formula>
    </cfRule>
    <cfRule type="expression" dxfId="5209" priority="147">
      <formula>$F$163="No"</formula>
    </cfRule>
  </conditionalFormatting>
  <conditionalFormatting sqref="L153:M155">
    <cfRule type="expression" dxfId="5208" priority="144">
      <formula>$F$163="Don't know"</formula>
    </cfRule>
    <cfRule type="expression" dxfId="5207" priority="145">
      <formula>$F$163="No"</formula>
    </cfRule>
  </conditionalFormatting>
  <conditionalFormatting sqref="L154:M154">
    <cfRule type="expression" dxfId="5206" priority="142">
      <formula>$F$163="Don't know"</formula>
    </cfRule>
    <cfRule type="expression" dxfId="5205" priority="143">
      <formula>$F$163="No"</formula>
    </cfRule>
  </conditionalFormatting>
  <conditionalFormatting sqref="L155:M155">
    <cfRule type="expression" dxfId="5204" priority="140">
      <formula>$F$163="Don't know"</formula>
    </cfRule>
    <cfRule type="expression" dxfId="5203" priority="141">
      <formula>$F$163="No"</formula>
    </cfRule>
  </conditionalFormatting>
  <conditionalFormatting sqref="O8">
    <cfRule type="containsBlanks" dxfId="5202" priority="138">
      <formula>LEN(TRIM(O8))=0</formula>
    </cfRule>
  </conditionalFormatting>
  <conditionalFormatting sqref="O65">
    <cfRule type="containsBlanks" dxfId="5201" priority="137">
      <formula>LEN(TRIM(O65))=0</formula>
    </cfRule>
  </conditionalFormatting>
  <conditionalFormatting sqref="O226:O227">
    <cfRule type="containsBlanks" dxfId="5200" priority="134">
      <formula>LEN(TRIM(O226))=0</formula>
    </cfRule>
  </conditionalFormatting>
  <conditionalFormatting sqref="O156">
    <cfRule type="containsBlanks" dxfId="5199" priority="136">
      <formula>LEN(TRIM(O156))=0</formula>
    </cfRule>
  </conditionalFormatting>
  <conditionalFormatting sqref="O189:O190">
    <cfRule type="containsBlanks" dxfId="5198" priority="135">
      <formula>LEN(TRIM(O189))=0</formula>
    </cfRule>
  </conditionalFormatting>
  <conditionalFormatting sqref="L154:M154">
    <cfRule type="expression" dxfId="5197" priority="132">
      <formula>$F$163="Don't know"</formula>
    </cfRule>
    <cfRule type="expression" dxfId="5196" priority="133">
      <formula>$F$163="No"</formula>
    </cfRule>
  </conditionalFormatting>
  <conditionalFormatting sqref="L154:M154">
    <cfRule type="expression" dxfId="5195" priority="130">
      <formula>$F$163="Don't know"</formula>
    </cfRule>
    <cfRule type="expression" dxfId="5194" priority="131">
      <formula>$F$163="No"</formula>
    </cfRule>
  </conditionalFormatting>
  <conditionalFormatting sqref="L155:M155">
    <cfRule type="expression" dxfId="5193" priority="128">
      <formula>$F$163="Don't know"</formula>
    </cfRule>
    <cfRule type="expression" dxfId="5192" priority="129">
      <formula>$F$163="No"</formula>
    </cfRule>
  </conditionalFormatting>
  <conditionalFormatting sqref="L155:M155">
    <cfRule type="expression" dxfId="5191" priority="126">
      <formula>$F$163="Don't know"</formula>
    </cfRule>
    <cfRule type="expression" dxfId="5190" priority="127">
      <formula>$F$163="No"</formula>
    </cfRule>
  </conditionalFormatting>
  <conditionalFormatting sqref="L157:M159">
    <cfRule type="expression" dxfId="5189" priority="124">
      <formula>$F$163="Don't know"</formula>
    </cfRule>
    <cfRule type="expression" dxfId="5188" priority="125">
      <formula>$F$163="No"</formula>
    </cfRule>
  </conditionalFormatting>
  <conditionalFormatting sqref="L157:M159">
    <cfRule type="expression" dxfId="5187" priority="122">
      <formula>$F$163="Don't know"</formula>
    </cfRule>
    <cfRule type="expression" dxfId="5186" priority="123">
      <formula>$F$163="No"</formula>
    </cfRule>
  </conditionalFormatting>
  <conditionalFormatting sqref="L158:M158">
    <cfRule type="expression" dxfId="5185" priority="120">
      <formula>$F$163="Don't know"</formula>
    </cfRule>
    <cfRule type="expression" dxfId="5184" priority="121">
      <formula>$F$163="No"</formula>
    </cfRule>
  </conditionalFormatting>
  <conditionalFormatting sqref="L158:M158">
    <cfRule type="expression" dxfId="5183" priority="118">
      <formula>$F$163="Don't know"</formula>
    </cfRule>
    <cfRule type="expression" dxfId="5182" priority="119">
      <formula>$F$163="No"</formula>
    </cfRule>
  </conditionalFormatting>
  <conditionalFormatting sqref="L159:M159">
    <cfRule type="expression" dxfId="5181" priority="116">
      <formula>$F$163="Don't know"</formula>
    </cfRule>
    <cfRule type="expression" dxfId="5180" priority="117">
      <formula>$F$163="No"</formula>
    </cfRule>
  </conditionalFormatting>
  <conditionalFormatting sqref="L159:M159">
    <cfRule type="expression" dxfId="5179" priority="114">
      <formula>$F$163="Don't know"</formula>
    </cfRule>
    <cfRule type="expression" dxfId="5178" priority="115">
      <formula>$F$163="No"</formula>
    </cfRule>
  </conditionalFormatting>
  <conditionalFormatting sqref="F11">
    <cfRule type="expression" dxfId="5177" priority="113">
      <formula>$N$14="Don't know"</formula>
    </cfRule>
  </conditionalFormatting>
  <conditionalFormatting sqref="F11">
    <cfRule type="expression" dxfId="5176" priority="112">
      <formula>$N$14="Not applicable"</formula>
    </cfRule>
  </conditionalFormatting>
  <conditionalFormatting sqref="F11">
    <cfRule type="expression" dxfId="5175" priority="111">
      <formula>$N$14="No"</formula>
    </cfRule>
  </conditionalFormatting>
  <conditionalFormatting sqref="F12">
    <cfRule type="expression" dxfId="5174" priority="110">
      <formula>$N$14="Don't know"</formula>
    </cfRule>
  </conditionalFormatting>
  <conditionalFormatting sqref="F12">
    <cfRule type="expression" dxfId="5173" priority="109">
      <formula>$N$14="Not applicable"</formula>
    </cfRule>
  </conditionalFormatting>
  <conditionalFormatting sqref="F12">
    <cfRule type="expression" dxfId="5172" priority="108">
      <formula>$N$14="No"</formula>
    </cfRule>
  </conditionalFormatting>
  <conditionalFormatting sqref="F13">
    <cfRule type="expression" dxfId="5171" priority="107">
      <formula>$N$14="Don't know"</formula>
    </cfRule>
  </conditionalFormatting>
  <conditionalFormatting sqref="F13">
    <cfRule type="expression" dxfId="5170" priority="106">
      <formula>$N$14="Not applicable"</formula>
    </cfRule>
  </conditionalFormatting>
  <conditionalFormatting sqref="F13">
    <cfRule type="expression" dxfId="5169" priority="105">
      <formula>$N$14="No"</formula>
    </cfRule>
  </conditionalFormatting>
  <conditionalFormatting sqref="F14">
    <cfRule type="expression" dxfId="5168" priority="104">
      <formula>$N$14="Don't know"</formula>
    </cfRule>
  </conditionalFormatting>
  <conditionalFormatting sqref="F14">
    <cfRule type="expression" dxfId="5167" priority="103">
      <formula>$N$14="Not applicable"</formula>
    </cfRule>
  </conditionalFormatting>
  <conditionalFormatting sqref="F14">
    <cfRule type="expression" dxfId="5166" priority="102">
      <formula>$N$14="No"</formula>
    </cfRule>
  </conditionalFormatting>
  <conditionalFormatting sqref="F15">
    <cfRule type="expression" dxfId="5165" priority="101">
      <formula>$N$14="Don't know"</formula>
    </cfRule>
  </conditionalFormatting>
  <conditionalFormatting sqref="F15">
    <cfRule type="expression" dxfId="5164" priority="100">
      <formula>$N$14="Not applicable"</formula>
    </cfRule>
  </conditionalFormatting>
  <conditionalFormatting sqref="F15">
    <cfRule type="expression" dxfId="5163" priority="99">
      <formula>$N$14="No"</formula>
    </cfRule>
  </conditionalFormatting>
  <conditionalFormatting sqref="F16">
    <cfRule type="expression" dxfId="5162" priority="98">
      <formula>$N$14="Don't know"</formula>
    </cfRule>
  </conditionalFormatting>
  <conditionalFormatting sqref="F16">
    <cfRule type="expression" dxfId="5161" priority="97">
      <formula>$N$14="Not applicable"</formula>
    </cfRule>
  </conditionalFormatting>
  <conditionalFormatting sqref="F16">
    <cfRule type="expression" dxfId="5160" priority="96">
      <formula>$N$14="No"</formula>
    </cfRule>
  </conditionalFormatting>
  <conditionalFormatting sqref="F17">
    <cfRule type="expression" dxfId="5159" priority="95">
      <formula>$N$14="Don't know"</formula>
    </cfRule>
  </conditionalFormatting>
  <conditionalFormatting sqref="F17">
    <cfRule type="expression" dxfId="5158" priority="94">
      <formula>$N$14="Not applicable"</formula>
    </cfRule>
  </conditionalFormatting>
  <conditionalFormatting sqref="F17">
    <cfRule type="expression" dxfId="5157" priority="93">
      <formula>$N$14="No"</formula>
    </cfRule>
  </conditionalFormatting>
  <conditionalFormatting sqref="F18">
    <cfRule type="expression" dxfId="5156" priority="92">
      <formula>$N$14="Don't know"</formula>
    </cfRule>
  </conditionalFormatting>
  <conditionalFormatting sqref="F18">
    <cfRule type="expression" dxfId="5155" priority="91">
      <formula>$N$14="Not applicable"</formula>
    </cfRule>
  </conditionalFormatting>
  <conditionalFormatting sqref="F18">
    <cfRule type="expression" dxfId="5154" priority="90">
      <formula>$N$14="No"</formula>
    </cfRule>
  </conditionalFormatting>
  <conditionalFormatting sqref="F19">
    <cfRule type="expression" dxfId="5153" priority="89">
      <formula>$N$14="Don't know"</formula>
    </cfRule>
  </conditionalFormatting>
  <conditionalFormatting sqref="F19">
    <cfRule type="expression" dxfId="5152" priority="88">
      <formula>$N$14="Not applicable"</formula>
    </cfRule>
  </conditionalFormatting>
  <conditionalFormatting sqref="F19">
    <cfRule type="expression" dxfId="5151" priority="87">
      <formula>$N$14="No"</formula>
    </cfRule>
  </conditionalFormatting>
  <conditionalFormatting sqref="L21">
    <cfRule type="expression" dxfId="5150" priority="86">
      <formula>$N$14="Don't know"</formula>
    </cfRule>
  </conditionalFormatting>
  <conditionalFormatting sqref="L21">
    <cfRule type="expression" dxfId="5149" priority="85">
      <formula>$N$14="Not applicable"</formula>
    </cfRule>
  </conditionalFormatting>
  <conditionalFormatting sqref="L21">
    <cfRule type="expression" dxfId="5148" priority="84">
      <formula>$N$14="No"</formula>
    </cfRule>
  </conditionalFormatting>
  <conditionalFormatting sqref="L21">
    <cfRule type="expression" dxfId="5147" priority="83">
      <formula>$N$14="Don't know"</formula>
    </cfRule>
  </conditionalFormatting>
  <conditionalFormatting sqref="L21">
    <cfRule type="expression" dxfId="5146" priority="82">
      <formula>$N$14="Not applicable"</formula>
    </cfRule>
  </conditionalFormatting>
  <conditionalFormatting sqref="L21">
    <cfRule type="expression" dxfId="5145" priority="81">
      <formula>$N$14="No"</formula>
    </cfRule>
  </conditionalFormatting>
  <conditionalFormatting sqref="L22">
    <cfRule type="expression" dxfId="5144" priority="80">
      <formula>$N$14="Don't know"</formula>
    </cfRule>
  </conditionalFormatting>
  <conditionalFormatting sqref="L22">
    <cfRule type="expression" dxfId="5143" priority="79">
      <formula>$N$14="Not applicable"</formula>
    </cfRule>
  </conditionalFormatting>
  <conditionalFormatting sqref="L22">
    <cfRule type="expression" dxfId="5142" priority="78">
      <formula>$N$14="No"</formula>
    </cfRule>
  </conditionalFormatting>
  <conditionalFormatting sqref="L22">
    <cfRule type="expression" dxfId="5141" priority="77">
      <formula>$N$14="Don't know"</formula>
    </cfRule>
  </conditionalFormatting>
  <conditionalFormatting sqref="L22">
    <cfRule type="expression" dxfId="5140" priority="76">
      <formula>$N$14="Not applicable"</formula>
    </cfRule>
  </conditionalFormatting>
  <conditionalFormatting sqref="L22">
    <cfRule type="expression" dxfId="5139" priority="75">
      <formula>$N$14="No"</formula>
    </cfRule>
  </conditionalFormatting>
  <conditionalFormatting sqref="F23">
    <cfRule type="expression" dxfId="5138" priority="74">
      <formula>$N$14="Don't know"</formula>
    </cfRule>
  </conditionalFormatting>
  <conditionalFormatting sqref="F23">
    <cfRule type="expression" dxfId="5137" priority="73">
      <formula>$N$14="Not applicable"</formula>
    </cfRule>
  </conditionalFormatting>
  <conditionalFormatting sqref="F23">
    <cfRule type="expression" dxfId="5136" priority="72">
      <formula>$N$14="No"</formula>
    </cfRule>
  </conditionalFormatting>
  <conditionalFormatting sqref="F23">
    <cfRule type="expression" dxfId="5135" priority="71">
      <formula>$N$14="Don't know"</formula>
    </cfRule>
  </conditionalFormatting>
  <conditionalFormatting sqref="F23">
    <cfRule type="expression" dxfId="5134" priority="70">
      <formula>$N$14="Not applicable"</formula>
    </cfRule>
  </conditionalFormatting>
  <conditionalFormatting sqref="F23">
    <cfRule type="expression" dxfId="5133" priority="69">
      <formula>$N$14="No"</formula>
    </cfRule>
  </conditionalFormatting>
  <conditionalFormatting sqref="J25">
    <cfRule type="containsBlanks" dxfId="5132" priority="68">
      <formula>LEN(TRIM(J25))=0</formula>
    </cfRule>
  </conditionalFormatting>
  <conditionalFormatting sqref="J58">
    <cfRule type="containsBlanks" dxfId="5131" priority="67">
      <formula>LEN(TRIM(J58))=0</formula>
    </cfRule>
  </conditionalFormatting>
  <conditionalFormatting sqref="F68">
    <cfRule type="expression" dxfId="5130" priority="64">
      <formula>$N$14="No"</formula>
    </cfRule>
  </conditionalFormatting>
  <conditionalFormatting sqref="F68">
    <cfRule type="expression" dxfId="5129" priority="66">
      <formula>$N$14="Don't know"</formula>
    </cfRule>
  </conditionalFormatting>
  <conditionalFormatting sqref="F68">
    <cfRule type="expression" dxfId="5128" priority="65">
      <formula>$N$14="Not applicable"</formula>
    </cfRule>
  </conditionalFormatting>
  <conditionalFormatting sqref="F68">
    <cfRule type="expression" dxfId="5127" priority="63">
      <formula>$N$14="Don't know"</formula>
    </cfRule>
  </conditionalFormatting>
  <conditionalFormatting sqref="F68">
    <cfRule type="expression" dxfId="5126" priority="62">
      <formula>$N$14="Not applicable"</formula>
    </cfRule>
  </conditionalFormatting>
  <conditionalFormatting sqref="F68">
    <cfRule type="expression" dxfId="5125" priority="61">
      <formula>$N$14="No"</formula>
    </cfRule>
  </conditionalFormatting>
  <conditionalFormatting sqref="F68">
    <cfRule type="expression" dxfId="5124" priority="60">
      <formula>$N$14="Don't know"</formula>
    </cfRule>
  </conditionalFormatting>
  <conditionalFormatting sqref="F68">
    <cfRule type="expression" dxfId="5123" priority="59">
      <formula>$N$14="Not applicable"</formula>
    </cfRule>
  </conditionalFormatting>
  <conditionalFormatting sqref="F68">
    <cfRule type="expression" dxfId="5122" priority="58">
      <formula>$N$14="No"</formula>
    </cfRule>
  </conditionalFormatting>
  <conditionalFormatting sqref="F68">
    <cfRule type="expression" dxfId="5121" priority="57">
      <formula>$N$14="Don't know"</formula>
    </cfRule>
  </conditionalFormatting>
  <conditionalFormatting sqref="F68">
    <cfRule type="expression" dxfId="5120" priority="56">
      <formula>$N$14="Not applicable"</formula>
    </cfRule>
  </conditionalFormatting>
  <conditionalFormatting sqref="F68">
    <cfRule type="expression" dxfId="5119" priority="55">
      <formula>$N$14="No"</formula>
    </cfRule>
  </conditionalFormatting>
  <conditionalFormatting sqref="F70">
    <cfRule type="expression" dxfId="5118" priority="52">
      <formula>$N$14="No"</formula>
    </cfRule>
  </conditionalFormatting>
  <conditionalFormatting sqref="F70">
    <cfRule type="expression" dxfId="5117" priority="54">
      <formula>$N$14="Don't know"</formula>
    </cfRule>
  </conditionalFormatting>
  <conditionalFormatting sqref="F70">
    <cfRule type="expression" dxfId="5116" priority="53">
      <formula>$N$14="Not applicable"</formula>
    </cfRule>
  </conditionalFormatting>
  <conditionalFormatting sqref="F70">
    <cfRule type="expression" dxfId="5115" priority="51">
      <formula>$N$14="Don't know"</formula>
    </cfRule>
  </conditionalFormatting>
  <conditionalFormatting sqref="F70">
    <cfRule type="expression" dxfId="5114" priority="50">
      <formula>$N$14="Not applicable"</formula>
    </cfRule>
  </conditionalFormatting>
  <conditionalFormatting sqref="F70">
    <cfRule type="expression" dxfId="5113" priority="49">
      <formula>$N$14="No"</formula>
    </cfRule>
  </conditionalFormatting>
  <conditionalFormatting sqref="F70">
    <cfRule type="expression" dxfId="5112" priority="48">
      <formula>$N$14="Don't know"</formula>
    </cfRule>
  </conditionalFormatting>
  <conditionalFormatting sqref="F70">
    <cfRule type="expression" dxfId="5111" priority="47">
      <formula>$N$14="Not applicable"</formula>
    </cfRule>
  </conditionalFormatting>
  <conditionalFormatting sqref="F70">
    <cfRule type="expression" dxfId="5110" priority="46">
      <formula>$N$14="No"</formula>
    </cfRule>
  </conditionalFormatting>
  <conditionalFormatting sqref="F70">
    <cfRule type="expression" dxfId="5109" priority="45">
      <formula>$N$14="Don't know"</formula>
    </cfRule>
  </conditionalFormatting>
  <conditionalFormatting sqref="F70">
    <cfRule type="expression" dxfId="5108" priority="44">
      <formula>$N$14="Not applicable"</formula>
    </cfRule>
  </conditionalFormatting>
  <conditionalFormatting sqref="F70">
    <cfRule type="expression" dxfId="5107" priority="43">
      <formula>$N$14="No"</formula>
    </cfRule>
  </conditionalFormatting>
  <conditionalFormatting sqref="H126">
    <cfRule type="expression" dxfId="5106" priority="41">
      <formula>$N$128="Don't know"</formula>
    </cfRule>
    <cfRule type="expression" dxfId="5105" priority="42">
      <formula>$N$128="No"</formula>
    </cfRule>
  </conditionalFormatting>
  <conditionalFormatting sqref="H126">
    <cfRule type="containsBlanks" dxfId="5104" priority="40">
      <formula>LEN(TRIM(H126))=0</formula>
    </cfRule>
  </conditionalFormatting>
  <conditionalFormatting sqref="H127">
    <cfRule type="expression" dxfId="5103" priority="38">
      <formula>$N$128="Don't know"</formula>
    </cfRule>
    <cfRule type="expression" dxfId="5102" priority="39">
      <formula>$N$128="No"</formula>
    </cfRule>
  </conditionalFormatting>
  <conditionalFormatting sqref="H127">
    <cfRule type="containsBlanks" dxfId="5101" priority="37">
      <formula>LEN(TRIM(H127))=0</formula>
    </cfRule>
  </conditionalFormatting>
  <conditionalFormatting sqref="H128">
    <cfRule type="expression" dxfId="5100" priority="35">
      <formula>$N$128="Don't know"</formula>
    </cfRule>
    <cfRule type="expression" dxfId="5099" priority="36">
      <formula>$N$128="No"</formula>
    </cfRule>
  </conditionalFormatting>
  <conditionalFormatting sqref="H128">
    <cfRule type="containsBlanks" dxfId="5098" priority="34">
      <formula>LEN(TRIM(H128))=0</formula>
    </cfRule>
  </conditionalFormatting>
  <conditionalFormatting sqref="H131">
    <cfRule type="expression" dxfId="5097" priority="32">
      <formula>$N$128="Don't know"</formula>
    </cfRule>
    <cfRule type="expression" dxfId="5096" priority="33">
      <formula>$N$128="No"</formula>
    </cfRule>
  </conditionalFormatting>
  <conditionalFormatting sqref="H131">
    <cfRule type="containsBlanks" dxfId="5095" priority="31">
      <formula>LEN(TRIM(H131))=0</formula>
    </cfRule>
  </conditionalFormatting>
  <conditionalFormatting sqref="H133">
    <cfRule type="expression" dxfId="5094" priority="29">
      <formula>$N$128="Don't know"</formula>
    </cfRule>
    <cfRule type="expression" dxfId="5093" priority="30">
      <formula>$N$128="No"</formula>
    </cfRule>
  </conditionalFormatting>
  <conditionalFormatting sqref="H133">
    <cfRule type="containsBlanks" dxfId="5092" priority="28">
      <formula>LEN(TRIM(H133))=0</formula>
    </cfRule>
  </conditionalFormatting>
  <conditionalFormatting sqref="G139">
    <cfRule type="containsBlanks" dxfId="5091" priority="27">
      <formula>LEN(TRIM(G139))=0</formula>
    </cfRule>
  </conditionalFormatting>
  <conditionalFormatting sqref="G140">
    <cfRule type="containsBlanks" dxfId="5090" priority="26">
      <formula>LEN(TRIM(G140))=0</formula>
    </cfRule>
  </conditionalFormatting>
  <conditionalFormatting sqref="G141">
    <cfRule type="containsBlanks" dxfId="5089" priority="25">
      <formula>LEN(TRIM(G141))=0</formula>
    </cfRule>
  </conditionalFormatting>
  <conditionalFormatting sqref="G142">
    <cfRule type="containsBlanks" dxfId="5088" priority="24">
      <formula>LEN(TRIM(G142))=0</formula>
    </cfRule>
  </conditionalFormatting>
  <conditionalFormatting sqref="G143:G150">
    <cfRule type="containsBlanks" dxfId="5087" priority="23">
      <formula>LEN(TRIM(G143))=0</formula>
    </cfRule>
  </conditionalFormatting>
  <conditionalFormatting sqref="J138:J150">
    <cfRule type="containsBlanks" dxfId="5086" priority="22">
      <formula>LEN(TRIM(J138))=0</formula>
    </cfRule>
  </conditionalFormatting>
  <conditionalFormatting sqref="F153:F155">
    <cfRule type="containsBlanks" dxfId="5085" priority="21">
      <formula>LEN(TRIM(F153))=0</formula>
    </cfRule>
  </conditionalFormatting>
  <conditionalFormatting sqref="F157:F159">
    <cfRule type="containsBlanks" dxfId="5084" priority="20">
      <formula>LEN(TRIM(F157))=0</formula>
    </cfRule>
  </conditionalFormatting>
  <conditionalFormatting sqref="L157:M159">
    <cfRule type="expression" dxfId="5083" priority="18">
      <formula>$F$163="Don't know"</formula>
    </cfRule>
    <cfRule type="expression" dxfId="5082" priority="19">
      <formula>$F$163="No"</formula>
    </cfRule>
  </conditionalFormatting>
  <conditionalFormatting sqref="L157:M159">
    <cfRule type="expression" dxfId="5081" priority="16">
      <formula>$F$163="Don't know"</formula>
    </cfRule>
    <cfRule type="expression" dxfId="5080" priority="17">
      <formula>$F$163="No"</formula>
    </cfRule>
  </conditionalFormatting>
  <conditionalFormatting sqref="H221">
    <cfRule type="containsBlanks" dxfId="5079" priority="14">
      <formula>LEN(TRIM(H221))=0</formula>
    </cfRule>
  </conditionalFormatting>
  <conditionalFormatting sqref="H222">
    <cfRule type="containsBlanks" dxfId="5078" priority="13">
      <formula>LEN(TRIM(H222))=0</formula>
    </cfRule>
  </conditionalFormatting>
  <conditionalFormatting sqref="H224">
    <cfRule type="containsBlanks" dxfId="5077" priority="12">
      <formula>LEN(TRIM(H224))=0</formula>
    </cfRule>
  </conditionalFormatting>
  <conditionalFormatting sqref="H225">
    <cfRule type="containsBlanks" dxfId="5076" priority="11">
      <formula>LEN(TRIM(H225))=0</formula>
    </cfRule>
  </conditionalFormatting>
  <conditionalFormatting sqref="H226">
    <cfRule type="containsBlanks" dxfId="5075" priority="10">
      <formula>LEN(TRIM(H226))=0</formula>
    </cfRule>
  </conditionalFormatting>
  <conditionalFormatting sqref="H227">
    <cfRule type="containsBlanks" dxfId="5074" priority="9">
      <formula>LEN(TRIM(H227))=0</formula>
    </cfRule>
  </conditionalFormatting>
  <conditionalFormatting sqref="H228">
    <cfRule type="containsBlanks" dxfId="5073" priority="8">
      <formula>LEN(TRIM(H228))=0</formula>
    </cfRule>
  </conditionalFormatting>
  <conditionalFormatting sqref="H229">
    <cfRule type="containsBlanks" dxfId="5072" priority="7">
      <formula>LEN(TRIM(H229))=0</formula>
    </cfRule>
  </conditionalFormatting>
  <conditionalFormatting sqref="H230">
    <cfRule type="containsBlanks" dxfId="5071" priority="6">
      <formula>LEN(TRIM(H230))=0</formula>
    </cfRule>
  </conditionalFormatting>
  <conditionalFormatting sqref="H231">
    <cfRule type="containsBlanks" dxfId="5070" priority="5">
      <formula>LEN(TRIM(H231))=0</formula>
    </cfRule>
  </conditionalFormatting>
  <conditionalFormatting sqref="H233">
    <cfRule type="containsBlanks" dxfId="5069" priority="4">
      <formula>LEN(TRIM(H233))=0</formula>
    </cfRule>
  </conditionalFormatting>
  <conditionalFormatting sqref="H235">
    <cfRule type="containsBlanks" dxfId="5068" priority="3">
      <formula>LEN(TRIM(H235))=0</formula>
    </cfRule>
  </conditionalFormatting>
  <conditionalFormatting sqref="H62">
    <cfRule type="containsBlanks" dxfId="5067" priority="2">
      <formula>LEN(TRIM(H62))=0</formula>
    </cfRule>
  </conditionalFormatting>
  <conditionalFormatting sqref="I62:J62">
    <cfRule type="containsBlanks" dxfId="5066" priority="1">
      <formula>LEN(TRIM(I62))=0</formula>
    </cfRule>
  </conditionalFormatting>
  <dataValidations count="9">
    <dataValidation type="list" allowBlank="1" showInputMessage="1" showErrorMessage="1" sqref="H238 L8 F11:F19 L21:L22 F23 G115:N117 H124:J124 H126:J127 L153:N155 L157:N159 H235:J235 F161:J163 F165:J165 H167:J167 K191:N191 H219:J219 H221:J222 H224:J231 H233:J233 G101:L113" xr:uid="{6FF189A3-E6EB-479D-9FE2-B46B921F1496}">
      <formula1>"Oui, Non, Ne sais pas, Ne s'applique pas"</formula1>
    </dataValidation>
    <dataValidation type="list" allowBlank="1" showInputMessage="1" showErrorMessage="1" error="Please choose from the dropdown list." sqref="L20" xr:uid="{80287732-C8D1-4F0E-A357-0B5113FAD979}">
      <formula1>"0 fois, 1 à 2 fois, 3 à 5 fois, 6 fois ou plus, Ne sais pas"</formula1>
    </dataValidation>
    <dataValidation type="list" allowBlank="1" showInputMessage="1" showErrorMessage="1" sqref="N65" xr:uid="{A14B1B17-DB62-44C1-A57C-74AA98E8F5E6}">
      <formula1>"Yes, No, Don't know"</formula1>
    </dataValidation>
    <dataValidation type="list" allowBlank="1" showErrorMessage="1" error="Please choose from the dropdown list." prompt="Please select from the dropdown list" sqref="H86:J86" xr:uid="{1ADAC342-9CC6-4B42-8998-0CA9808F594B}">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6A76549B-CD29-47A2-A137-77CB7F98DC42}">
      <formula1>"Oui, Non, Ne sais pas"</formula1>
    </dataValidation>
    <dataValidation type="date" allowBlank="1" showInputMessage="1" showErrorMessage="1" sqref="H27 J27" xr:uid="{835A0EB5-53C8-4B4E-8253-57A590C73AED}">
      <formula1>42005</formula1>
      <formula2>43100</formula2>
    </dataValidation>
    <dataValidation type="list" allowBlank="1" showInputMessage="1" showErrorMessage="1" sqref="H25 J25" xr:uid="{A79D990C-AA75-4B00-8527-2E5BF7E86417}">
      <formula1>"janvier, février, mars, avril, mai, juin, juillet, août,septembre, octobre, novembre, décembre"</formula1>
    </dataValidation>
    <dataValidation type="list" allowBlank="1" showInputMessage="1" showErrorMessage="1" sqref="F75:F79" xr:uid="{80341385-4D9B-4D3F-84E1-077DBB6EDA0B}">
      <formula1>"En nature, En liquide, Ne sais pas, Ne s'applique pas"</formula1>
    </dataValidation>
    <dataValidation type="list" allowBlank="1" showInputMessage="1" showErrorMessage="1" sqref="H151:L151 G138:L150" xr:uid="{EFA79018-D541-4F5A-8A9C-D5E1644E5580}">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A76CB4F8-DDF4-4AE3-9695-D59C3E53B41F}"/>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484BA6-F363-4BF6-80B4-6D6810B5B7D1}">
          <x14:formula1>
            <xm:f>'https://projects.chemonics.net/sites/3312/TechnicalImplementation/1340-1349 Monitoring and Evaluation/CS Indicators and Index/Validated Surveys/[CS Indicators_Burundi_FR_2017_validated.xlsx]Data sources for dropdown list'!#REF!</xm:f>
          </x14:formula1>
          <xm:sqref>O191:P191 H29:J29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13F9-6BC9-41B0-A837-A8551A42B31C}">
  <sheetPr>
    <tabColor theme="7"/>
  </sheetPr>
  <dimension ref="A1:Q241"/>
  <sheetViews>
    <sheetView showGridLines="0" zoomScale="90" zoomScaleNormal="9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3" width="17" customWidth="1"/>
    <col min="14" max="14" width="27.7109375"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13</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9.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1421</v>
      </c>
      <c r="P8" s="1215"/>
    </row>
    <row r="9" spans="2:16" ht="21.75" customHeight="1">
      <c r="B9" s="9" t="s">
        <v>216</v>
      </c>
      <c r="C9" s="879" t="s">
        <v>353</v>
      </c>
      <c r="D9" s="879"/>
      <c r="E9" s="880"/>
      <c r="F9" s="1113" t="s">
        <v>1422</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1421</v>
      </c>
      <c r="P10" s="1003"/>
    </row>
    <row r="11" spans="2:16" ht="46.5" customHeight="1">
      <c r="B11" s="244" t="s">
        <v>216</v>
      </c>
      <c r="C11" s="1011" t="s">
        <v>357</v>
      </c>
      <c r="D11" s="1011"/>
      <c r="E11" s="1369"/>
      <c r="F11" s="797" t="s">
        <v>49</v>
      </c>
      <c r="G11" s="245" t="s">
        <v>358</v>
      </c>
      <c r="H11" s="1073" t="s">
        <v>1423</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1424</v>
      </c>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91</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1425</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1426</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49</v>
      </c>
      <c r="G19" s="739" t="s">
        <v>367</v>
      </c>
      <c r="H19" s="1073" t="s">
        <v>1427</v>
      </c>
      <c r="I19" s="1074"/>
      <c r="J19" s="1074"/>
      <c r="K19" s="1074"/>
      <c r="L19" s="1074"/>
      <c r="M19" s="1074"/>
      <c r="N19" s="1074"/>
      <c r="O19" s="1007"/>
      <c r="P19" s="1007"/>
    </row>
    <row r="20" spans="2:16" ht="29.25" customHeight="1">
      <c r="B20" s="242" t="s">
        <v>370</v>
      </c>
      <c r="C20" s="879" t="s">
        <v>371</v>
      </c>
      <c r="D20" s="879"/>
      <c r="E20" s="879"/>
      <c r="F20" s="879"/>
      <c r="G20" s="879"/>
      <c r="H20" s="879"/>
      <c r="I20" s="879"/>
      <c r="J20" s="879"/>
      <c r="K20" s="879"/>
      <c r="L20" s="744" t="s">
        <v>65</v>
      </c>
      <c r="M20" s="1359" t="s">
        <v>372</v>
      </c>
      <c r="N20" s="1721" t="s">
        <v>1428</v>
      </c>
      <c r="O20" s="246" t="s">
        <v>1421</v>
      </c>
      <c r="P20" s="247"/>
    </row>
    <row r="21" spans="2:16" ht="34.5" customHeight="1">
      <c r="B21" s="242" t="s">
        <v>373</v>
      </c>
      <c r="C21" s="879" t="s">
        <v>374</v>
      </c>
      <c r="D21" s="879"/>
      <c r="E21" s="879"/>
      <c r="F21" s="879"/>
      <c r="G21" s="879"/>
      <c r="H21" s="879"/>
      <c r="I21" s="879"/>
      <c r="J21" s="879"/>
      <c r="K21" s="879"/>
      <c r="L21" s="797" t="s">
        <v>49</v>
      </c>
      <c r="M21" s="1360"/>
      <c r="N21" s="1722"/>
      <c r="O21" s="246" t="s">
        <v>1421</v>
      </c>
      <c r="P21" s="247"/>
    </row>
    <row r="22" spans="2:16" ht="33.75" customHeight="1">
      <c r="B22" s="248" t="s">
        <v>216</v>
      </c>
      <c r="C22" s="879" t="s">
        <v>375</v>
      </c>
      <c r="D22" s="879"/>
      <c r="E22" s="879"/>
      <c r="F22" s="879"/>
      <c r="G22" s="879"/>
      <c r="H22" s="879"/>
      <c r="I22" s="879"/>
      <c r="J22" s="879"/>
      <c r="K22" s="879"/>
      <c r="L22" s="797" t="s">
        <v>49</v>
      </c>
      <c r="M22" s="1360"/>
      <c r="N22" s="1722"/>
      <c r="O22" s="246" t="s">
        <v>1421</v>
      </c>
      <c r="P22" s="247"/>
    </row>
    <row r="23" spans="2:16" ht="117.75" customHeight="1" thickBot="1">
      <c r="B23" s="249" t="s">
        <v>376</v>
      </c>
      <c r="C23" s="913" t="s">
        <v>377</v>
      </c>
      <c r="D23" s="913"/>
      <c r="E23" s="1006"/>
      <c r="F23" s="797" t="s">
        <v>49</v>
      </c>
      <c r="G23" s="1365" t="s">
        <v>378</v>
      </c>
      <c r="H23" s="1366"/>
      <c r="I23" s="1367" t="s">
        <v>1429</v>
      </c>
      <c r="J23" s="1368"/>
      <c r="K23" s="250" t="s">
        <v>379</v>
      </c>
      <c r="L23" s="251" t="s">
        <v>1430</v>
      </c>
      <c r="M23" s="1361"/>
      <c r="N23" s="1723"/>
      <c r="O23" s="252" t="s">
        <v>789</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712" t="s">
        <v>1431</v>
      </c>
      <c r="M25" s="1713"/>
      <c r="N25" s="1714"/>
      <c r="O25" s="258" t="s">
        <v>834</v>
      </c>
      <c r="P25" s="738"/>
    </row>
    <row r="26" spans="2:16" ht="33" customHeight="1">
      <c r="B26" s="242" t="s">
        <v>385</v>
      </c>
      <c r="C26" s="879" t="s">
        <v>386</v>
      </c>
      <c r="D26" s="879"/>
      <c r="E26" s="879"/>
      <c r="F26" s="879"/>
      <c r="G26" s="879"/>
      <c r="H26" s="879"/>
      <c r="I26" s="880"/>
      <c r="J26" s="396">
        <v>4941627</v>
      </c>
      <c r="K26" s="1343"/>
      <c r="L26" s="1715"/>
      <c r="M26" s="1716"/>
      <c r="N26" s="1717"/>
      <c r="O26" s="810" t="s">
        <v>704</v>
      </c>
      <c r="P26" s="247"/>
    </row>
    <row r="27" spans="2:16" ht="30.75" customHeight="1">
      <c r="B27" s="242" t="s">
        <v>387</v>
      </c>
      <c r="C27" s="875" t="s">
        <v>388</v>
      </c>
      <c r="D27" s="875"/>
      <c r="E27" s="875"/>
      <c r="F27" s="990"/>
      <c r="G27" s="259" t="s">
        <v>389</v>
      </c>
      <c r="H27" s="260">
        <v>42370</v>
      </c>
      <c r="I27" s="261" t="s">
        <v>390</v>
      </c>
      <c r="J27" s="260">
        <v>42705</v>
      </c>
      <c r="K27" s="1343"/>
      <c r="L27" s="1715"/>
      <c r="M27" s="1716"/>
      <c r="N27" s="1717"/>
      <c r="O27" s="810" t="s">
        <v>722</v>
      </c>
      <c r="P27" s="247"/>
    </row>
    <row r="28" spans="2:16" ht="34.5" customHeight="1">
      <c r="B28" s="262" t="s">
        <v>216</v>
      </c>
      <c r="C28" s="875" t="s">
        <v>391</v>
      </c>
      <c r="D28" s="875"/>
      <c r="E28" s="875"/>
      <c r="F28" s="875"/>
      <c r="G28" s="990"/>
      <c r="H28" s="1354" t="s">
        <v>1432</v>
      </c>
      <c r="I28" s="1355"/>
      <c r="J28" s="1356"/>
      <c r="K28" s="1343"/>
      <c r="L28" s="1715"/>
      <c r="M28" s="1716"/>
      <c r="N28" s="1717"/>
      <c r="O28" s="810" t="s">
        <v>704</v>
      </c>
      <c r="P28" s="247"/>
    </row>
    <row r="29" spans="2:16" ht="23.25" customHeight="1">
      <c r="B29" s="262" t="s">
        <v>218</v>
      </c>
      <c r="C29" s="875" t="s">
        <v>392</v>
      </c>
      <c r="D29" s="875"/>
      <c r="E29" s="875"/>
      <c r="F29" s="875"/>
      <c r="G29" s="990"/>
      <c r="H29" s="1091" t="s">
        <v>836</v>
      </c>
      <c r="I29" s="1094"/>
      <c r="J29" s="1095"/>
      <c r="K29" s="1344"/>
      <c r="L29" s="1718"/>
      <c r="M29" s="1719"/>
      <c r="N29" s="1720"/>
      <c r="O29" s="810" t="s">
        <v>1433</v>
      </c>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1434</v>
      </c>
      <c r="D33" s="1317"/>
      <c r="E33" s="1317"/>
      <c r="F33" s="1317"/>
      <c r="G33" s="1317"/>
      <c r="H33" s="1317"/>
      <c r="I33" s="1318"/>
      <c r="J33" s="397" t="s">
        <v>60</v>
      </c>
      <c r="K33" s="397" t="s">
        <v>60</v>
      </c>
      <c r="L33" s="1706" t="s">
        <v>60</v>
      </c>
      <c r="M33" s="1707"/>
      <c r="N33" s="1708"/>
      <c r="O33" s="1335"/>
      <c r="P33" s="1335"/>
    </row>
    <row r="34" spans="2:16" ht="21" customHeight="1">
      <c r="B34" s="248"/>
      <c r="C34" s="1317" t="s">
        <v>1435</v>
      </c>
      <c r="D34" s="1317"/>
      <c r="E34" s="1317"/>
      <c r="F34" s="1317"/>
      <c r="G34" s="1317"/>
      <c r="H34" s="1317"/>
      <c r="I34" s="1318"/>
      <c r="J34" s="332">
        <v>120662</v>
      </c>
      <c r="K34" s="335">
        <v>217920.0221082161</v>
      </c>
      <c r="L34" s="1319">
        <f>ABS(J34-K34)/J34</f>
        <v>0.80603688077618552</v>
      </c>
      <c r="M34" s="1320"/>
      <c r="N34" s="1321"/>
      <c r="O34" s="1335"/>
      <c r="P34" s="1335"/>
    </row>
    <row r="35" spans="2:16" ht="30.75" customHeight="1">
      <c r="B35" s="248"/>
      <c r="C35" s="1317" t="s">
        <v>250</v>
      </c>
      <c r="D35" s="1317"/>
      <c r="E35" s="1317"/>
      <c r="F35" s="197" t="s">
        <v>400</v>
      </c>
      <c r="G35" s="1337"/>
      <c r="H35" s="1338"/>
      <c r="I35" s="1339"/>
      <c r="J35" s="397" t="s">
        <v>60</v>
      </c>
      <c r="K35" s="397" t="s">
        <v>60</v>
      </c>
      <c r="L35" s="1706" t="s">
        <v>60</v>
      </c>
      <c r="M35" s="1707"/>
      <c r="N35" s="1708"/>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32">
        <v>160</v>
      </c>
      <c r="K37" s="335">
        <v>49575.504298841399</v>
      </c>
      <c r="L37" s="1709">
        <f>ABS(J37-K37)/J37</f>
        <v>308.84690186775873</v>
      </c>
      <c r="M37" s="1710"/>
      <c r="N37" s="1711"/>
      <c r="O37" s="1335"/>
      <c r="P37" s="1335"/>
    </row>
    <row r="38" spans="2:16" ht="27.75" customHeight="1">
      <c r="B38" s="248"/>
      <c r="C38" s="1317" t="s">
        <v>403</v>
      </c>
      <c r="D38" s="1317"/>
      <c r="E38" s="1317"/>
      <c r="F38" s="197" t="s">
        <v>400</v>
      </c>
      <c r="G38" s="1337"/>
      <c r="H38" s="1338"/>
      <c r="I38" s="1339"/>
      <c r="J38" s="397" t="s">
        <v>60</v>
      </c>
      <c r="K38" s="397" t="s">
        <v>60</v>
      </c>
      <c r="L38" s="1706" t="s">
        <v>60</v>
      </c>
      <c r="M38" s="1707"/>
      <c r="N38" s="1708"/>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97" t="s">
        <v>60</v>
      </c>
      <c r="K40" s="397" t="s">
        <v>60</v>
      </c>
      <c r="L40" s="1706" t="s">
        <v>60</v>
      </c>
      <c r="M40" s="1707"/>
      <c r="N40" s="1708"/>
      <c r="O40" s="1335"/>
      <c r="P40" s="1335"/>
    </row>
    <row r="41" spans="2:16" ht="21" customHeight="1">
      <c r="B41" s="248"/>
      <c r="C41" s="1317" t="s">
        <v>406</v>
      </c>
      <c r="D41" s="1317"/>
      <c r="E41" s="1317"/>
      <c r="F41" s="1317"/>
      <c r="G41" s="1317"/>
      <c r="H41" s="1317"/>
      <c r="I41" s="1318"/>
      <c r="J41" s="332">
        <v>129403</v>
      </c>
      <c r="K41" s="335">
        <v>186507</v>
      </c>
      <c r="L41" s="1319">
        <f t="shared" ref="L41:L54" si="0">ABS(J41-K41)/J41</f>
        <v>0.44128806905558604</v>
      </c>
      <c r="M41" s="1320"/>
      <c r="N41" s="1321"/>
      <c r="O41" s="1335"/>
      <c r="P41" s="1335"/>
    </row>
    <row r="42" spans="2:16" ht="21" customHeight="1">
      <c r="B42" s="248"/>
      <c r="C42" s="1317" t="s">
        <v>407</v>
      </c>
      <c r="D42" s="1317"/>
      <c r="E42" s="1317"/>
      <c r="F42" s="1317"/>
      <c r="G42" s="1317"/>
      <c r="H42" s="1317"/>
      <c r="I42" s="1318"/>
      <c r="J42" s="397" t="s">
        <v>60</v>
      </c>
      <c r="K42" s="397" t="s">
        <v>60</v>
      </c>
      <c r="L42" s="1706" t="s">
        <v>60</v>
      </c>
      <c r="M42" s="1707"/>
      <c r="N42" s="1708"/>
      <c r="O42" s="1335"/>
      <c r="P42" s="1335"/>
    </row>
    <row r="43" spans="2:16" ht="32.25" customHeight="1">
      <c r="B43" s="248"/>
      <c r="C43" s="1317" t="s">
        <v>408</v>
      </c>
      <c r="D43" s="1317"/>
      <c r="E43" s="1317"/>
      <c r="F43" s="197" t="s">
        <v>400</v>
      </c>
      <c r="G43" s="1337"/>
      <c r="H43" s="1338"/>
      <c r="I43" s="1339"/>
      <c r="J43" s="397" t="s">
        <v>60</v>
      </c>
      <c r="K43" s="397" t="s">
        <v>60</v>
      </c>
      <c r="L43" s="1706" t="s">
        <v>60</v>
      </c>
      <c r="M43" s="1707"/>
      <c r="N43" s="1708"/>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32">
        <v>29408</v>
      </c>
      <c r="K45" s="335">
        <v>43659.75</v>
      </c>
      <c r="L45" s="1319">
        <f t="shared" si="0"/>
        <v>0.48462153155603915</v>
      </c>
      <c r="M45" s="1320"/>
      <c r="N45" s="1321"/>
      <c r="O45" s="1335"/>
      <c r="P45" s="1335"/>
    </row>
    <row r="46" spans="2:16" ht="21" customHeight="1">
      <c r="B46" s="248"/>
      <c r="C46" s="1317" t="s">
        <v>1436</v>
      </c>
      <c r="D46" s="1317"/>
      <c r="E46" s="1317"/>
      <c r="F46" s="1317"/>
      <c r="G46" s="1317"/>
      <c r="H46" s="1317"/>
      <c r="I46" s="1318"/>
      <c r="J46" s="397" t="s">
        <v>60</v>
      </c>
      <c r="K46" s="397" t="s">
        <v>60</v>
      </c>
      <c r="L46" s="1706" t="s">
        <v>60</v>
      </c>
      <c r="M46" s="1707"/>
      <c r="N46" s="1708"/>
      <c r="O46" s="1335"/>
      <c r="P46" s="1335"/>
    </row>
    <row r="47" spans="2:16" ht="30" customHeight="1">
      <c r="B47" s="248"/>
      <c r="C47" s="1317" t="s">
        <v>412</v>
      </c>
      <c r="D47" s="1317"/>
      <c r="E47" s="1317"/>
      <c r="F47" s="197" t="s">
        <v>400</v>
      </c>
      <c r="G47" s="1067"/>
      <c r="H47" s="1068"/>
      <c r="I47" s="1069"/>
      <c r="J47" s="397" t="s">
        <v>60</v>
      </c>
      <c r="K47" s="397" t="s">
        <v>60</v>
      </c>
      <c r="L47" s="1706" t="s">
        <v>60</v>
      </c>
      <c r="M47" s="1707"/>
      <c r="N47" s="1708"/>
      <c r="O47" s="1335"/>
      <c r="P47" s="1335"/>
    </row>
    <row r="48" spans="2:16" ht="21" customHeight="1">
      <c r="B48" s="248" t="s">
        <v>413</v>
      </c>
      <c r="C48" s="1317" t="s">
        <v>414</v>
      </c>
      <c r="D48" s="1317"/>
      <c r="E48" s="1317"/>
      <c r="F48" s="1317"/>
      <c r="G48" s="1317"/>
      <c r="H48" s="1317"/>
      <c r="I48" s="1318"/>
      <c r="J48" s="332">
        <v>6735</v>
      </c>
      <c r="K48" s="335">
        <v>22493</v>
      </c>
      <c r="L48" s="1319">
        <f t="shared" si="0"/>
        <v>2.3397178916109875</v>
      </c>
      <c r="M48" s="1320"/>
      <c r="N48" s="1321"/>
      <c r="O48" s="1335"/>
      <c r="P48" s="1335"/>
    </row>
    <row r="49" spans="2:17" ht="21" customHeight="1">
      <c r="B49" s="248" t="s">
        <v>415</v>
      </c>
      <c r="C49" s="1317" t="s">
        <v>416</v>
      </c>
      <c r="D49" s="1317"/>
      <c r="E49" s="1317"/>
      <c r="F49" s="1317"/>
      <c r="G49" s="1317"/>
      <c r="H49" s="1317"/>
      <c r="I49" s="1318"/>
      <c r="J49" s="397" t="s">
        <v>60</v>
      </c>
      <c r="K49" s="397" t="s">
        <v>60</v>
      </c>
      <c r="L49" s="1706" t="s">
        <v>60</v>
      </c>
      <c r="M49" s="1707"/>
      <c r="N49" s="1708"/>
      <c r="O49" s="1335"/>
      <c r="P49" s="1335"/>
    </row>
    <row r="50" spans="2:17" ht="21" customHeight="1">
      <c r="B50" s="248" t="s">
        <v>417</v>
      </c>
      <c r="C50" s="1317" t="s">
        <v>133</v>
      </c>
      <c r="D50" s="1317"/>
      <c r="E50" s="1317"/>
      <c r="F50" s="1317"/>
      <c r="G50" s="1317"/>
      <c r="H50" s="1317"/>
      <c r="I50" s="1318"/>
      <c r="J50" s="332">
        <v>4633203</v>
      </c>
      <c r="K50" s="335">
        <v>3975941.1217244342</v>
      </c>
      <c r="L50" s="1319">
        <f>ABS(J50-K50)/J50</f>
        <v>0.14185907206646586</v>
      </c>
      <c r="M50" s="1320"/>
      <c r="N50" s="1321"/>
      <c r="O50" s="1335"/>
      <c r="P50" s="1335"/>
    </row>
    <row r="51" spans="2:17" ht="21" customHeight="1">
      <c r="B51" s="248" t="s">
        <v>418</v>
      </c>
      <c r="C51" s="1317" t="s">
        <v>134</v>
      </c>
      <c r="D51" s="1317"/>
      <c r="E51" s="1317"/>
      <c r="F51" s="1317"/>
      <c r="G51" s="1317"/>
      <c r="H51" s="1317"/>
      <c r="I51" s="1318"/>
      <c r="J51" s="332">
        <v>18957</v>
      </c>
      <c r="K51" s="335">
        <v>35499</v>
      </c>
      <c r="L51" s="1319">
        <f t="shared" si="0"/>
        <v>0.8726064250672575</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97" t="s">
        <v>60</v>
      </c>
      <c r="K53" s="397" t="s">
        <v>60</v>
      </c>
      <c r="L53" s="1706" t="s">
        <v>60</v>
      </c>
      <c r="M53" s="1707"/>
      <c r="N53" s="1708"/>
      <c r="O53" s="1335"/>
      <c r="P53" s="1335"/>
    </row>
    <row r="54" spans="2:17" ht="21" customHeight="1">
      <c r="B54" s="248"/>
      <c r="C54" s="1317" t="s">
        <v>1437</v>
      </c>
      <c r="D54" s="1317"/>
      <c r="E54" s="1317"/>
      <c r="F54" s="1317"/>
      <c r="G54" s="1317"/>
      <c r="H54" s="1317"/>
      <c r="I54" s="1318"/>
      <c r="J54" s="332">
        <v>9592</v>
      </c>
      <c r="K54" s="335">
        <v>5746</v>
      </c>
      <c r="L54" s="1319">
        <f t="shared" si="0"/>
        <v>0.40095913261050875</v>
      </c>
      <c r="M54" s="1320"/>
      <c r="N54" s="1321"/>
      <c r="O54" s="1335"/>
      <c r="P54" s="1335"/>
    </row>
    <row r="55" spans="2:17" ht="21" customHeight="1">
      <c r="B55" s="248" t="s">
        <v>420</v>
      </c>
      <c r="C55" s="1317" t="s">
        <v>421</v>
      </c>
      <c r="D55" s="1317"/>
      <c r="E55" s="1317"/>
      <c r="F55" s="1317"/>
      <c r="G55" s="1317"/>
      <c r="H55" s="1317"/>
      <c r="I55" s="1318"/>
      <c r="J55" s="397" t="s">
        <v>60</v>
      </c>
      <c r="K55" s="397" t="s">
        <v>60</v>
      </c>
      <c r="L55" s="1706" t="s">
        <v>60</v>
      </c>
      <c r="M55" s="1707"/>
      <c r="N55" s="1708"/>
      <c r="O55" s="1336"/>
      <c r="P55" s="1336"/>
    </row>
    <row r="56" spans="2:17" ht="46.5" customHeight="1" thickBot="1">
      <c r="B56" s="265" t="s">
        <v>422</v>
      </c>
      <c r="C56" s="1309" t="s">
        <v>423</v>
      </c>
      <c r="D56" s="1309"/>
      <c r="E56" s="1309"/>
      <c r="F56" s="1309"/>
      <c r="G56" s="1309"/>
      <c r="H56" s="1309"/>
      <c r="I56" s="1309"/>
      <c r="J56" s="1310" t="s">
        <v>49</v>
      </c>
      <c r="K56" s="1311"/>
      <c r="L56" s="266" t="s">
        <v>424</v>
      </c>
      <c r="M56" s="1312"/>
      <c r="N56" s="1313"/>
      <c r="O56" s="253" t="s">
        <v>1438</v>
      </c>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664</v>
      </c>
      <c r="K58" s="1311"/>
      <c r="L58" s="266" t="s">
        <v>424</v>
      </c>
      <c r="M58" s="1704" t="s">
        <v>1439</v>
      </c>
      <c r="N58" s="1705"/>
      <c r="O58" s="268" t="s">
        <v>704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t="s">
        <v>60</v>
      </c>
      <c r="H61" s="273" t="s">
        <v>60</v>
      </c>
      <c r="I61" s="1209" t="s">
        <v>60</v>
      </c>
      <c r="J61" s="1210"/>
      <c r="K61" s="1275" t="s">
        <v>1439</v>
      </c>
      <c r="L61" s="1276"/>
      <c r="M61" s="1276"/>
      <c r="N61" s="1277"/>
      <c r="O61" s="1305"/>
      <c r="P61" s="1305"/>
    </row>
    <row r="62" spans="2:17" ht="54" customHeight="1">
      <c r="B62" s="262" t="s">
        <v>218</v>
      </c>
      <c r="C62" s="1307" t="s">
        <v>435</v>
      </c>
      <c r="D62" s="1307"/>
      <c r="E62" s="1307"/>
      <c r="F62" s="1308"/>
      <c r="G62" s="337" t="s">
        <v>60</v>
      </c>
      <c r="H62" s="273" t="s">
        <v>60</v>
      </c>
      <c r="I62" s="1209" t="s">
        <v>60</v>
      </c>
      <c r="J62" s="1210"/>
      <c r="K62" s="1275" t="s">
        <v>1439</v>
      </c>
      <c r="L62" s="1276"/>
      <c r="M62" s="1276"/>
      <c r="N62" s="1277"/>
      <c r="O62" s="1305"/>
      <c r="P62" s="1305"/>
    </row>
    <row r="63" spans="2:17" ht="54" customHeight="1" thickBot="1">
      <c r="B63" s="248" t="s">
        <v>220</v>
      </c>
      <c r="C63" s="921" t="s">
        <v>436</v>
      </c>
      <c r="D63" s="921"/>
      <c r="E63" s="921"/>
      <c r="F63" s="956"/>
      <c r="G63" s="338" t="s">
        <v>71</v>
      </c>
      <c r="H63" s="275"/>
      <c r="I63" s="1264"/>
      <c r="J63" s="1265"/>
      <c r="K63" s="1264"/>
      <c r="L63" s="1266"/>
      <c r="M63" s="1266"/>
      <c r="N63" s="1267"/>
      <c r="O63" s="1306"/>
      <c r="P63" s="1306"/>
      <c r="Q63" s="398"/>
    </row>
    <row r="64" spans="2:17" ht="57.75" customHeight="1">
      <c r="B64" s="1296" t="s">
        <v>437</v>
      </c>
      <c r="C64" s="1297"/>
      <c r="D64" s="1297"/>
      <c r="E64" s="1297"/>
      <c r="F64" s="1297"/>
      <c r="G64" s="1297"/>
      <c r="H64" s="1297"/>
      <c r="I64" s="1297"/>
      <c r="J64" s="1297"/>
      <c r="K64" s="1297"/>
      <c r="L64" s="1297"/>
      <c r="M64" s="1297"/>
      <c r="N64" s="1297"/>
      <c r="O64" s="1297"/>
      <c r="P64" s="1298"/>
    </row>
    <row r="65" spans="2:17" ht="58.5" customHeight="1" thickBot="1">
      <c r="B65" s="276" t="s">
        <v>438</v>
      </c>
      <c r="C65" s="1284" t="s">
        <v>439</v>
      </c>
      <c r="D65" s="1284"/>
      <c r="E65" s="1284"/>
      <c r="F65" s="1284"/>
      <c r="G65" s="1284"/>
      <c r="H65" s="1284"/>
      <c r="I65" s="1284"/>
      <c r="J65" s="1284"/>
      <c r="K65" s="1284"/>
      <c r="L65" s="1284"/>
      <c r="M65" s="1285"/>
      <c r="N65" s="277" t="s">
        <v>664</v>
      </c>
      <c r="O65" s="268"/>
      <c r="P65" s="399"/>
      <c r="Q65" s="400"/>
    </row>
    <row r="66" spans="2:17" ht="21.75" customHeight="1">
      <c r="B66" s="1286" t="s">
        <v>440</v>
      </c>
      <c r="C66" s="1287"/>
      <c r="D66" s="1287"/>
      <c r="E66" s="1287"/>
      <c r="F66" s="1287"/>
      <c r="G66" s="1287"/>
      <c r="H66" s="1287"/>
      <c r="I66" s="1287"/>
      <c r="J66" s="1287"/>
      <c r="K66" s="1287"/>
      <c r="L66" s="1287"/>
      <c r="M66" s="1287"/>
      <c r="N66" s="1287"/>
      <c r="O66" s="1287"/>
      <c r="P66" s="1288"/>
      <c r="Q66" s="398"/>
    </row>
    <row r="67" spans="2:17"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7" ht="28.5" customHeight="1">
      <c r="B68" s="262" t="s">
        <v>216</v>
      </c>
      <c r="C68" s="1290" t="s">
        <v>446</v>
      </c>
      <c r="D68" s="1290"/>
      <c r="E68" s="1291"/>
      <c r="F68" s="746" t="s">
        <v>664</v>
      </c>
      <c r="G68" s="1251" t="s">
        <v>60</v>
      </c>
      <c r="H68" s="1252"/>
      <c r="I68" s="1209" t="s">
        <v>60</v>
      </c>
      <c r="J68" s="1210"/>
      <c r="K68" s="1275"/>
      <c r="L68" s="1276"/>
      <c r="M68" s="1276"/>
      <c r="N68" s="1277"/>
      <c r="O68" s="1184"/>
      <c r="P68" s="1184"/>
    </row>
    <row r="69" spans="2:17" ht="31.5" customHeight="1">
      <c r="B69" s="278"/>
      <c r="C69" s="1290" t="s">
        <v>447</v>
      </c>
      <c r="D69" s="1290"/>
      <c r="E69" s="1291"/>
      <c r="F69" s="1096" t="s">
        <v>60</v>
      </c>
      <c r="G69" s="1097"/>
      <c r="H69" s="1097"/>
      <c r="I69" s="1097"/>
      <c r="J69" s="1097"/>
      <c r="K69" s="1275"/>
      <c r="L69" s="1276"/>
      <c r="M69" s="1276"/>
      <c r="N69" s="1277"/>
      <c r="O69" s="1184"/>
      <c r="P69" s="1184"/>
    </row>
    <row r="70" spans="2:17" ht="65.25" customHeight="1">
      <c r="B70" s="262" t="s">
        <v>218</v>
      </c>
      <c r="C70" s="1290" t="s">
        <v>448</v>
      </c>
      <c r="D70" s="1290"/>
      <c r="E70" s="1291"/>
      <c r="F70" s="746" t="s">
        <v>664</v>
      </c>
      <c r="G70" s="1251" t="s">
        <v>60</v>
      </c>
      <c r="H70" s="1252"/>
      <c r="I70" s="1209" t="s">
        <v>60</v>
      </c>
      <c r="J70" s="1210"/>
      <c r="K70" s="1275"/>
      <c r="L70" s="1276"/>
      <c r="M70" s="1276"/>
      <c r="N70" s="1277"/>
      <c r="O70" s="1184"/>
      <c r="P70" s="1184"/>
    </row>
    <row r="71" spans="2:17" ht="35.25" customHeight="1">
      <c r="B71" s="278"/>
      <c r="C71" s="1290" t="s">
        <v>449</v>
      </c>
      <c r="D71" s="1290"/>
      <c r="E71" s="1291"/>
      <c r="F71" s="1096" t="s">
        <v>60</v>
      </c>
      <c r="G71" s="1097"/>
      <c r="H71" s="1097"/>
      <c r="I71" s="1097"/>
      <c r="J71" s="1097"/>
      <c r="K71" s="1275"/>
      <c r="L71" s="1276"/>
      <c r="M71" s="1276"/>
      <c r="N71" s="1277"/>
      <c r="O71" s="1184"/>
      <c r="P71" s="1184"/>
    </row>
    <row r="72" spans="2:17" ht="51" customHeight="1" thickBot="1">
      <c r="B72" s="279" t="s">
        <v>220</v>
      </c>
      <c r="C72" s="1292" t="s">
        <v>450</v>
      </c>
      <c r="D72" s="1292"/>
      <c r="E72" s="1293"/>
      <c r="F72" s="280"/>
      <c r="G72" s="1294" t="s">
        <v>71</v>
      </c>
      <c r="H72" s="1295"/>
      <c r="I72" s="1264"/>
      <c r="J72" s="1265"/>
      <c r="K72" s="1264"/>
      <c r="L72" s="1266"/>
      <c r="M72" s="1266"/>
      <c r="N72" s="1267"/>
      <c r="O72" s="1200"/>
      <c r="P72" s="1200"/>
    </row>
    <row r="73" spans="2:17" ht="56.25" customHeight="1">
      <c r="B73" s="1278" t="s">
        <v>451</v>
      </c>
      <c r="C73" s="1279"/>
      <c r="D73" s="1279"/>
      <c r="E73" s="1279"/>
      <c r="F73" s="1279"/>
      <c r="G73" s="1279"/>
      <c r="H73" s="1279"/>
      <c r="I73" s="1279"/>
      <c r="J73" s="1279"/>
      <c r="K73" s="1279"/>
      <c r="L73" s="1279"/>
      <c r="M73" s="1279"/>
      <c r="N73" s="1279"/>
      <c r="O73" s="1279"/>
      <c r="P73" s="1280"/>
    </row>
    <row r="74" spans="2:17" ht="42.75" customHeight="1">
      <c r="B74" s="254" t="s">
        <v>452</v>
      </c>
      <c r="C74" s="864" t="s">
        <v>453</v>
      </c>
      <c r="D74" s="978"/>
      <c r="E74" s="1088"/>
      <c r="F74" s="281" t="s">
        <v>454</v>
      </c>
      <c r="G74" s="1241" t="s">
        <v>455</v>
      </c>
      <c r="H74" s="1281"/>
      <c r="I74" s="1240" t="s">
        <v>456</v>
      </c>
      <c r="J74" s="1281"/>
      <c r="K74" s="1240" t="s">
        <v>457</v>
      </c>
      <c r="L74" s="1241"/>
      <c r="M74" s="1241"/>
      <c r="N74" s="1242"/>
      <c r="O74" s="246" t="s">
        <v>755</v>
      </c>
      <c r="P74" s="247"/>
    </row>
    <row r="75" spans="2:17" s="282" customFormat="1" ht="32.25" customHeight="1">
      <c r="B75" s="262" t="s">
        <v>216</v>
      </c>
      <c r="C75" s="875" t="s">
        <v>118</v>
      </c>
      <c r="D75" s="875"/>
      <c r="E75" s="990"/>
      <c r="F75" s="746" t="s">
        <v>663</v>
      </c>
      <c r="G75" s="1251"/>
      <c r="H75" s="1252"/>
      <c r="I75" s="1209"/>
      <c r="J75" s="1210"/>
      <c r="K75" s="1211"/>
      <c r="L75" s="1212"/>
      <c r="M75" s="1212"/>
      <c r="N75" s="1213"/>
      <c r="O75" s="1183"/>
      <c r="P75" s="1183"/>
    </row>
    <row r="76" spans="2:17" s="282" customFormat="1" ht="43.5" customHeight="1">
      <c r="B76" s="262" t="s">
        <v>218</v>
      </c>
      <c r="C76" s="875" t="s">
        <v>54</v>
      </c>
      <c r="D76" s="875"/>
      <c r="E76" s="990"/>
      <c r="F76" s="755" t="s">
        <v>659</v>
      </c>
      <c r="G76" s="1441">
        <v>2211187</v>
      </c>
      <c r="H76" s="1442"/>
      <c r="I76" s="1443" t="s">
        <v>1052</v>
      </c>
      <c r="J76" s="1444"/>
      <c r="K76" s="1701" t="s">
        <v>1440</v>
      </c>
      <c r="L76" s="1702"/>
      <c r="M76" s="1702"/>
      <c r="N76" s="1703"/>
      <c r="O76" s="1184"/>
      <c r="P76" s="1184"/>
    </row>
    <row r="77" spans="2:17" s="282" customFormat="1" ht="32.25" customHeight="1">
      <c r="B77" s="262" t="s">
        <v>220</v>
      </c>
      <c r="C77" s="875" t="s">
        <v>120</v>
      </c>
      <c r="D77" s="875"/>
      <c r="E77" s="990"/>
      <c r="F77" s="755" t="s">
        <v>663</v>
      </c>
      <c r="G77" s="1441"/>
      <c r="H77" s="1442"/>
      <c r="I77" s="1443"/>
      <c r="J77" s="1444"/>
      <c r="K77" s="1445"/>
      <c r="L77" s="1446"/>
      <c r="M77" s="1446"/>
      <c r="N77" s="1447"/>
      <c r="O77" s="1184"/>
      <c r="P77" s="1184"/>
    </row>
    <row r="78" spans="2:17" s="282" customFormat="1" ht="32.25" customHeight="1">
      <c r="B78" s="262" t="s">
        <v>222</v>
      </c>
      <c r="C78" s="875" t="s">
        <v>121</v>
      </c>
      <c r="D78" s="875"/>
      <c r="E78" s="990"/>
      <c r="F78" s="755" t="s">
        <v>663</v>
      </c>
      <c r="G78" s="1441"/>
      <c r="H78" s="1442"/>
      <c r="I78" s="1441"/>
      <c r="J78" s="1442"/>
      <c r="K78" s="1441"/>
      <c r="L78" s="1555"/>
      <c r="M78" s="1555"/>
      <c r="N78" s="1556"/>
      <c r="O78" s="1184"/>
      <c r="P78" s="1184"/>
    </row>
    <row r="79" spans="2:17" s="282" customFormat="1" ht="32.25" customHeight="1">
      <c r="B79" s="262" t="s">
        <v>224</v>
      </c>
      <c r="C79" s="875" t="s">
        <v>122</v>
      </c>
      <c r="D79" s="875"/>
      <c r="E79" s="990"/>
      <c r="F79" s="755" t="s">
        <v>659</v>
      </c>
      <c r="G79" s="1441">
        <v>712507</v>
      </c>
      <c r="H79" s="1442"/>
      <c r="I79" s="1443" t="s">
        <v>1052</v>
      </c>
      <c r="J79" s="1444"/>
      <c r="K79" s="1445" t="s">
        <v>1441</v>
      </c>
      <c r="L79" s="1446"/>
      <c r="M79" s="1446"/>
      <c r="N79" s="1447"/>
      <c r="O79" s="1184"/>
      <c r="P79" s="1184"/>
    </row>
    <row r="80" spans="2:17" ht="53.25" customHeight="1" thickBot="1">
      <c r="B80" s="248" t="s">
        <v>226</v>
      </c>
      <c r="C80" s="921" t="s">
        <v>458</v>
      </c>
      <c r="D80" s="921"/>
      <c r="E80" s="956"/>
      <c r="F80" s="283"/>
      <c r="G80" s="1262">
        <f>G75+G76+G77+G78+G79</f>
        <v>2923694</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t="s">
        <v>71</v>
      </c>
      <c r="I82" s="1256"/>
      <c r="J82" s="1257"/>
      <c r="K82" s="1273" t="s">
        <v>462</v>
      </c>
      <c r="L82" s="1274"/>
      <c r="M82" s="1274"/>
      <c r="N82" s="1274"/>
      <c r="O82" s="246" t="s">
        <v>704</v>
      </c>
      <c r="P82" s="247"/>
    </row>
    <row r="83" spans="1:16" ht="66.75" customHeight="1">
      <c r="B83" s="285" t="s">
        <v>463</v>
      </c>
      <c r="C83" s="1253" t="s">
        <v>464</v>
      </c>
      <c r="D83" s="1253"/>
      <c r="E83" s="1253"/>
      <c r="F83" s="1253"/>
      <c r="G83" s="1254"/>
      <c r="H83" s="1255" t="s">
        <v>71</v>
      </c>
      <c r="I83" s="1256"/>
      <c r="J83" s="1257"/>
      <c r="K83" s="1258" t="s">
        <v>465</v>
      </c>
      <c r="L83" s="1259"/>
      <c r="M83" s="1259"/>
      <c r="N83" s="1259"/>
      <c r="O83" s="246"/>
      <c r="P83" s="247"/>
    </row>
    <row r="84" spans="1:16" ht="66" customHeight="1">
      <c r="B84" s="286" t="s">
        <v>466</v>
      </c>
      <c r="C84" s="879" t="s">
        <v>467</v>
      </c>
      <c r="D84" s="879"/>
      <c r="E84" s="1260"/>
      <c r="F84" s="1260"/>
      <c r="G84" s="1261"/>
      <c r="H84" s="1255" t="s">
        <v>71</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664</v>
      </c>
      <c r="I85" s="1033"/>
      <c r="J85" s="1199"/>
      <c r="K85" s="1249" t="s">
        <v>1442</v>
      </c>
      <c r="L85" s="1250"/>
      <c r="M85" s="1250"/>
      <c r="N85" s="1250"/>
      <c r="O85" s="246" t="s">
        <v>468</v>
      </c>
      <c r="P85" s="247" t="s">
        <v>468</v>
      </c>
    </row>
    <row r="86" spans="1:16" ht="39" customHeight="1">
      <c r="B86" s="242" t="s">
        <v>471</v>
      </c>
      <c r="C86" s="879" t="s">
        <v>472</v>
      </c>
      <c r="D86" s="879"/>
      <c r="E86" s="879"/>
      <c r="F86" s="879"/>
      <c r="G86" s="880"/>
      <c r="H86" s="1096"/>
      <c r="I86" s="1097"/>
      <c r="J86" s="1097"/>
      <c r="K86" s="1249" t="s">
        <v>465</v>
      </c>
      <c r="L86" s="1250"/>
      <c r="M86" s="1250"/>
      <c r="N86" s="1250"/>
      <c r="O86" s="1003"/>
      <c r="P86" s="1003"/>
    </row>
    <row r="87" spans="1:16" ht="23.25" customHeight="1">
      <c r="B87" s="10" t="s">
        <v>216</v>
      </c>
      <c r="C87" s="879" t="s">
        <v>473</v>
      </c>
      <c r="D87" s="879"/>
      <c r="E87" s="879"/>
      <c r="F87" s="879"/>
      <c r="G87" s="879"/>
      <c r="H87" s="1073" t="s">
        <v>60</v>
      </c>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1443</v>
      </c>
      <c r="I90" s="1226" t="s">
        <v>424</v>
      </c>
      <c r="J90" s="1227"/>
      <c r="K90" s="1211" t="s">
        <v>1439</v>
      </c>
      <c r="L90" s="1212"/>
      <c r="M90" s="1212"/>
      <c r="N90" s="1213"/>
      <c r="O90" s="246" t="s">
        <v>704</v>
      </c>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704</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50</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50</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50</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50</v>
      </c>
      <c r="H109" s="1199"/>
      <c r="I109" s="1032" t="s">
        <v>50</v>
      </c>
      <c r="J109" s="1199"/>
      <c r="K109" s="745" t="s">
        <v>50</v>
      </c>
      <c r="L109" s="1032" t="s">
        <v>50</v>
      </c>
      <c r="M109" s="1033"/>
      <c r="N109" s="1116"/>
      <c r="O109" s="1184"/>
      <c r="P109" s="1184"/>
    </row>
    <row r="110" spans="2:16" ht="24" customHeight="1">
      <c r="B110" s="291" t="s">
        <v>231</v>
      </c>
      <c r="C110" s="1065" t="s">
        <v>498</v>
      </c>
      <c r="D110" s="1065"/>
      <c r="E110" s="1065"/>
      <c r="F110" s="1066"/>
      <c r="G110" s="1032" t="s">
        <v>50</v>
      </c>
      <c r="H110" s="1199"/>
      <c r="I110" s="1032" t="s">
        <v>49</v>
      </c>
      <c r="J110" s="1199"/>
      <c r="K110" s="745" t="s">
        <v>50</v>
      </c>
      <c r="L110" s="1032" t="s">
        <v>50</v>
      </c>
      <c r="M110" s="1033"/>
      <c r="N110" s="1116"/>
      <c r="O110" s="1184"/>
      <c r="P110" s="1184"/>
    </row>
    <row r="111" spans="2:16" ht="21" customHeight="1">
      <c r="B111" s="291" t="s">
        <v>233</v>
      </c>
      <c r="C111" s="1065" t="s">
        <v>499</v>
      </c>
      <c r="D111" s="1065"/>
      <c r="E111" s="1065"/>
      <c r="F111" s="1066"/>
      <c r="G111" s="1032" t="s">
        <v>50</v>
      </c>
      <c r="H111" s="1199"/>
      <c r="I111" s="1032" t="s">
        <v>50</v>
      </c>
      <c r="J111" s="1199"/>
      <c r="K111" s="745" t="s">
        <v>50</v>
      </c>
      <c r="L111" s="1032" t="s">
        <v>50</v>
      </c>
      <c r="M111" s="1033"/>
      <c r="N111" s="1116"/>
      <c r="O111" s="1184"/>
      <c r="P111" s="1184"/>
    </row>
    <row r="112" spans="2:16" ht="29.25" customHeight="1">
      <c r="B112" s="291" t="s">
        <v>500</v>
      </c>
      <c r="C112" s="1065" t="s">
        <v>501</v>
      </c>
      <c r="D112" s="1065"/>
      <c r="E112" s="1065"/>
      <c r="F112" s="1066"/>
      <c r="G112" s="1032" t="s">
        <v>50</v>
      </c>
      <c r="H112" s="1199"/>
      <c r="I112" s="1032" t="s">
        <v>50</v>
      </c>
      <c r="J112" s="1199"/>
      <c r="K112" s="745" t="s">
        <v>50</v>
      </c>
      <c r="L112" s="1032" t="s">
        <v>50</v>
      </c>
      <c r="M112" s="1033"/>
      <c r="N112" s="1116"/>
      <c r="O112" s="1184"/>
      <c r="P112" s="1184"/>
    </row>
    <row r="113" spans="2:16" ht="21" customHeight="1">
      <c r="B113" s="291" t="s">
        <v>236</v>
      </c>
      <c r="C113" s="1065" t="s">
        <v>502</v>
      </c>
      <c r="D113" s="1065"/>
      <c r="E113" s="1065"/>
      <c r="F113" s="1066"/>
      <c r="G113" s="1032" t="s">
        <v>50</v>
      </c>
      <c r="H113" s="1199"/>
      <c r="I113" s="1032" t="s">
        <v>50</v>
      </c>
      <c r="J113" s="1199"/>
      <c r="K113" s="745" t="s">
        <v>50</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1444</v>
      </c>
      <c r="K120" s="1195"/>
      <c r="L120" s="1195"/>
      <c r="M120" s="1195"/>
      <c r="N120" s="1196"/>
      <c r="O120" s="293" t="s">
        <v>704</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1445</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857</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58"/>
      <c r="M128" s="1159"/>
      <c r="N128" s="1160"/>
      <c r="O128" s="1003" t="s">
        <v>704</v>
      </c>
      <c r="P128" s="1003"/>
    </row>
    <row r="129" spans="1:16" ht="25.5" customHeight="1">
      <c r="B129" s="10" t="s">
        <v>216</v>
      </c>
      <c r="C129" s="879" t="s">
        <v>520</v>
      </c>
      <c r="D129" s="879"/>
      <c r="E129" s="879"/>
      <c r="F129" s="879"/>
      <c r="G129" s="880"/>
      <c r="H129" s="1032" t="s">
        <v>663</v>
      </c>
      <c r="I129" s="1033"/>
      <c r="J129" s="1033"/>
      <c r="K129" s="1179"/>
      <c r="L129" s="1161"/>
      <c r="M129" s="1162"/>
      <c r="N129" s="1163"/>
      <c r="O129" s="1004"/>
      <c r="P129" s="1004"/>
    </row>
    <row r="130" spans="1:16" ht="23.25" customHeight="1">
      <c r="B130" s="10" t="s">
        <v>218</v>
      </c>
      <c r="C130" s="879" t="s">
        <v>521</v>
      </c>
      <c r="D130" s="879"/>
      <c r="E130" s="879"/>
      <c r="F130" s="879"/>
      <c r="G130" s="880"/>
      <c r="H130" s="1032" t="s">
        <v>663</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697"/>
      <c r="M131" s="1697"/>
      <c r="N131" s="1698"/>
      <c r="O131" s="1003" t="s">
        <v>704</v>
      </c>
      <c r="P131" s="1003"/>
    </row>
    <row r="132" spans="1:16" ht="47.25" customHeight="1">
      <c r="B132" s="10" t="s">
        <v>216</v>
      </c>
      <c r="C132" s="879" t="s">
        <v>524</v>
      </c>
      <c r="D132" s="879"/>
      <c r="E132" s="879"/>
      <c r="F132" s="879"/>
      <c r="G132" s="880"/>
      <c r="H132" s="968" t="s">
        <v>663</v>
      </c>
      <c r="I132" s="969"/>
      <c r="J132" s="969"/>
      <c r="K132" s="1179"/>
      <c r="L132" s="1699"/>
      <c r="M132" s="1699"/>
      <c r="N132" s="1700"/>
      <c r="O132" s="1007"/>
      <c r="P132" s="1007"/>
    </row>
    <row r="133" spans="1:16" ht="62.25" customHeight="1">
      <c r="B133" s="294" t="s">
        <v>525</v>
      </c>
      <c r="C133" s="879" t="s">
        <v>526</v>
      </c>
      <c r="D133" s="879"/>
      <c r="E133" s="879"/>
      <c r="F133" s="879"/>
      <c r="G133" s="879"/>
      <c r="H133" s="968" t="s">
        <v>49</v>
      </c>
      <c r="I133" s="969"/>
      <c r="J133" s="969"/>
      <c r="K133" s="1179"/>
      <c r="L133" s="1139"/>
      <c r="M133" s="1139"/>
      <c r="N133" s="1079"/>
      <c r="O133" s="1003" t="s">
        <v>704</v>
      </c>
      <c r="P133" s="1003"/>
    </row>
    <row r="134" spans="1:16" ht="51.75" customHeight="1">
      <c r="A134" s="295"/>
      <c r="B134" s="9" t="s">
        <v>216</v>
      </c>
      <c r="C134" s="913" t="s">
        <v>524</v>
      </c>
      <c r="D134" s="913"/>
      <c r="E134" s="913"/>
      <c r="F134" s="913"/>
      <c r="G134" s="1006"/>
      <c r="H134" s="968" t="s">
        <v>1446</v>
      </c>
      <c r="I134" s="969"/>
      <c r="J134" s="969"/>
      <c r="K134" s="1179"/>
      <c r="L134" s="1140"/>
      <c r="M134" s="1140"/>
      <c r="N134" s="1083"/>
      <c r="O134" s="1004"/>
      <c r="P134" s="1004"/>
    </row>
    <row r="135" spans="1:16" ht="79.5" customHeight="1" thickBot="1">
      <c r="B135" s="296" t="s">
        <v>527</v>
      </c>
      <c r="C135" s="1152" t="s">
        <v>528</v>
      </c>
      <c r="D135" s="1152"/>
      <c r="E135" s="1152"/>
      <c r="F135" s="1152"/>
      <c r="G135" s="1153"/>
      <c r="H135" s="1695" t="s">
        <v>1447</v>
      </c>
      <c r="I135" s="1696"/>
      <c r="J135" s="1696"/>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ht="42" customHeight="1">
      <c r="B138" s="298" t="s">
        <v>511</v>
      </c>
      <c r="C138" s="1065" t="s">
        <v>488</v>
      </c>
      <c r="D138" s="1065"/>
      <c r="E138" s="1065"/>
      <c r="F138" s="1066"/>
      <c r="G138" s="1132" t="s">
        <v>682</v>
      </c>
      <c r="H138" s="1134"/>
      <c r="I138" s="1133"/>
      <c r="J138" s="1132" t="s">
        <v>682</v>
      </c>
      <c r="K138" s="1134"/>
      <c r="L138" s="1133"/>
      <c r="M138" s="1138"/>
      <c r="N138" s="1136"/>
      <c r="O138" s="1043"/>
      <c r="P138" s="1043"/>
    </row>
    <row r="139" spans="1:16" ht="42" customHeight="1">
      <c r="B139" s="298" t="s">
        <v>218</v>
      </c>
      <c r="C139" s="1065" t="s">
        <v>668</v>
      </c>
      <c r="D139" s="1065"/>
      <c r="E139" s="1065"/>
      <c r="F139" s="1066"/>
      <c r="G139" s="1132" t="s">
        <v>682</v>
      </c>
      <c r="H139" s="1134"/>
      <c r="I139" s="1133"/>
      <c r="J139" s="1132" t="s">
        <v>682</v>
      </c>
      <c r="K139" s="1134"/>
      <c r="L139" s="1133"/>
      <c r="M139" s="1138"/>
      <c r="N139" s="1136"/>
      <c r="O139" s="1043"/>
      <c r="P139" s="1043"/>
    </row>
    <row r="140" spans="1:16" ht="42" customHeight="1">
      <c r="B140" s="298" t="s">
        <v>220</v>
      </c>
      <c r="C140" s="1065" t="s">
        <v>669</v>
      </c>
      <c r="D140" s="1065"/>
      <c r="E140" s="1065"/>
      <c r="F140" s="1066"/>
      <c r="G140" s="1132" t="s">
        <v>790</v>
      </c>
      <c r="H140" s="1134"/>
      <c r="I140" s="1133"/>
      <c r="J140" s="1132" t="s">
        <v>790</v>
      </c>
      <c r="K140" s="1134"/>
      <c r="L140" s="1133"/>
      <c r="M140" s="1138"/>
      <c r="N140" s="1136"/>
      <c r="O140" s="1043"/>
      <c r="P140" s="1043"/>
    </row>
    <row r="141" spans="1:16" ht="33.75" customHeight="1">
      <c r="B141" s="298" t="s">
        <v>222</v>
      </c>
      <c r="C141" s="1065" t="s">
        <v>493</v>
      </c>
      <c r="D141" s="1065"/>
      <c r="E141" s="1065"/>
      <c r="F141" s="1066"/>
      <c r="G141" s="1132" t="s">
        <v>790</v>
      </c>
      <c r="H141" s="1134"/>
      <c r="I141" s="1133"/>
      <c r="J141" s="1132" t="s">
        <v>790</v>
      </c>
      <c r="K141" s="1134"/>
      <c r="L141" s="1133"/>
      <c r="M141" s="1138"/>
      <c r="N141" s="1136"/>
      <c r="O141" s="1043"/>
      <c r="P141" s="1043"/>
    </row>
    <row r="142" spans="1:16" ht="33.75" customHeight="1">
      <c r="B142" s="298" t="s">
        <v>224</v>
      </c>
      <c r="C142" s="1065" t="s">
        <v>534</v>
      </c>
      <c r="D142" s="1065"/>
      <c r="E142" s="1065"/>
      <c r="F142" s="1066"/>
      <c r="G142" s="1132" t="s">
        <v>790</v>
      </c>
      <c r="H142" s="1134"/>
      <c r="I142" s="1133"/>
      <c r="J142" s="1132" t="s">
        <v>790</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3.75" customHeight="1">
      <c r="B144" s="298" t="s">
        <v>228</v>
      </c>
      <c r="C144" s="1065" t="s">
        <v>134</v>
      </c>
      <c r="D144" s="1065"/>
      <c r="E144" s="1065"/>
      <c r="F144" s="1066"/>
      <c r="G144" s="1132" t="s">
        <v>679</v>
      </c>
      <c r="H144" s="1134"/>
      <c r="I144" s="1133"/>
      <c r="J144" s="1132" t="s">
        <v>679</v>
      </c>
      <c r="K144" s="1134"/>
      <c r="L144" s="1133"/>
      <c r="M144" s="1138"/>
      <c r="N144" s="1136"/>
      <c r="O144" s="1043"/>
      <c r="P144" s="1043"/>
    </row>
    <row r="145" spans="1:16" ht="33.75" customHeight="1">
      <c r="B145" s="298" t="s">
        <v>229</v>
      </c>
      <c r="C145" s="1065" t="s">
        <v>535</v>
      </c>
      <c r="D145" s="1065"/>
      <c r="E145" s="1065"/>
      <c r="F145" s="1066"/>
      <c r="G145" s="1132" t="s">
        <v>682</v>
      </c>
      <c r="H145" s="1134"/>
      <c r="I145" s="1133"/>
      <c r="J145" s="1132" t="s">
        <v>682</v>
      </c>
      <c r="K145" s="1134"/>
      <c r="L145" s="1133"/>
      <c r="M145" s="1135"/>
      <c r="N145" s="1136"/>
      <c r="O145" s="1044"/>
      <c r="P145" s="1044"/>
    </row>
    <row r="146" spans="1:16" ht="33.75" customHeight="1">
      <c r="B146" s="298" t="s">
        <v>230</v>
      </c>
      <c r="C146" s="1065" t="s">
        <v>497</v>
      </c>
      <c r="D146" s="1065"/>
      <c r="E146" s="1065"/>
      <c r="F146" s="1066"/>
      <c r="G146" s="1132" t="s">
        <v>663</v>
      </c>
      <c r="H146" s="1134"/>
      <c r="I146" s="1133"/>
      <c r="J146" s="1132" t="s">
        <v>663</v>
      </c>
      <c r="K146" s="1134"/>
      <c r="L146" s="1133"/>
      <c r="M146" s="1135"/>
      <c r="N146" s="1136"/>
      <c r="O146" s="1044"/>
      <c r="P146" s="1044"/>
    </row>
    <row r="147" spans="1:16" ht="33.75" customHeight="1">
      <c r="B147" s="299" t="s">
        <v>231</v>
      </c>
      <c r="C147" s="1065" t="s">
        <v>498</v>
      </c>
      <c r="D147" s="1065"/>
      <c r="E147" s="1065"/>
      <c r="F147" s="1066"/>
      <c r="G147" s="1132" t="s">
        <v>683</v>
      </c>
      <c r="H147" s="1134"/>
      <c r="I147" s="1133"/>
      <c r="J147" s="1132" t="s">
        <v>663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t="s">
        <v>663</v>
      </c>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1448</v>
      </c>
      <c r="P152" s="1003"/>
    </row>
    <row r="153" spans="1:16" ht="34.5" customHeight="1">
      <c r="A153" s="11"/>
      <c r="B153" s="302" t="s">
        <v>216</v>
      </c>
      <c r="C153" s="879" t="s">
        <v>198</v>
      </c>
      <c r="D153" s="879"/>
      <c r="E153" s="880"/>
      <c r="F153" s="746" t="s">
        <v>50</v>
      </c>
      <c r="G153" s="1117"/>
      <c r="H153" s="1118"/>
      <c r="I153" s="1118"/>
      <c r="J153" s="1118"/>
      <c r="K153" s="1119"/>
      <c r="L153" s="1117" t="s">
        <v>663</v>
      </c>
      <c r="M153" s="1118"/>
      <c r="N153" s="1118"/>
      <c r="O153" s="1004"/>
      <c r="P153" s="1004"/>
    </row>
    <row r="154" spans="1:16" ht="34.5" customHeight="1">
      <c r="A154" s="11"/>
      <c r="B154" s="721" t="s">
        <v>218</v>
      </c>
      <c r="C154" s="879" t="s">
        <v>200</v>
      </c>
      <c r="D154" s="879"/>
      <c r="E154" s="880"/>
      <c r="F154" s="746" t="s">
        <v>50</v>
      </c>
      <c r="G154" s="1117"/>
      <c r="H154" s="1118"/>
      <c r="I154" s="1118"/>
      <c r="J154" s="1118"/>
      <c r="K154" s="1119"/>
      <c r="L154" s="1117" t="s">
        <v>663</v>
      </c>
      <c r="M154" s="1118"/>
      <c r="N154" s="1118"/>
      <c r="O154" s="1004"/>
      <c r="P154" s="1004"/>
    </row>
    <row r="155" spans="1:16" ht="34.5" customHeight="1">
      <c r="A155" s="11"/>
      <c r="B155" s="303" t="s">
        <v>220</v>
      </c>
      <c r="C155" s="879" t="s">
        <v>122</v>
      </c>
      <c r="D155" s="879"/>
      <c r="E155" s="880"/>
      <c r="F155" s="746" t="s">
        <v>50</v>
      </c>
      <c r="G155" s="1120"/>
      <c r="H155" s="1121"/>
      <c r="I155" s="1121"/>
      <c r="J155" s="1121"/>
      <c r="K155" s="1122"/>
      <c r="L155" s="1117" t="s">
        <v>663</v>
      </c>
      <c r="M155" s="1118"/>
      <c r="N155" s="1118"/>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t="s">
        <v>1448</v>
      </c>
      <c r="P156" s="1003"/>
    </row>
    <row r="157" spans="1:16" ht="34.5" customHeight="1">
      <c r="B157" s="244" t="s">
        <v>216</v>
      </c>
      <c r="C157" s="1011" t="s">
        <v>198</v>
      </c>
      <c r="D157" s="1011"/>
      <c r="E157" s="1011"/>
      <c r="F157" s="304" t="s">
        <v>50</v>
      </c>
      <c r="G157" s="1113"/>
      <c r="H157" s="1114"/>
      <c r="I157" s="1114"/>
      <c r="J157" s="1114"/>
      <c r="K157" s="1115"/>
      <c r="L157" s="1096" t="s">
        <v>663</v>
      </c>
      <c r="M157" s="1097"/>
      <c r="N157" s="1097"/>
      <c r="O157" s="1004"/>
      <c r="P157" s="1004"/>
    </row>
    <row r="158" spans="1:16" ht="34.5" customHeight="1">
      <c r="B158" s="10" t="s">
        <v>218</v>
      </c>
      <c r="C158" s="879" t="s">
        <v>200</v>
      </c>
      <c r="D158" s="879"/>
      <c r="E158" s="879"/>
      <c r="F158" s="304" t="s">
        <v>50</v>
      </c>
      <c r="G158" s="1113"/>
      <c r="H158" s="1114"/>
      <c r="I158" s="1114"/>
      <c r="J158" s="1114"/>
      <c r="K158" s="1115"/>
      <c r="L158" s="1096" t="s">
        <v>663</v>
      </c>
      <c r="M158" s="1097"/>
      <c r="N158" s="1097"/>
      <c r="O158" s="1004"/>
      <c r="P158" s="1004"/>
    </row>
    <row r="159" spans="1:16" ht="34.5" customHeight="1">
      <c r="B159" s="9" t="s">
        <v>220</v>
      </c>
      <c r="C159" s="913" t="s">
        <v>122</v>
      </c>
      <c r="D159" s="913"/>
      <c r="E159" s="913"/>
      <c r="F159" s="304" t="s">
        <v>50</v>
      </c>
      <c r="G159" s="1123"/>
      <c r="H159" s="1124"/>
      <c r="I159" s="1124"/>
      <c r="J159" s="1124"/>
      <c r="K159" s="1125"/>
      <c r="L159" s="1158" t="s">
        <v>663</v>
      </c>
      <c r="M159" s="1159"/>
      <c r="N159" s="1159"/>
      <c r="O159" s="1007"/>
      <c r="P159" s="1007"/>
    </row>
    <row r="160" spans="1:16" ht="21" customHeight="1">
      <c r="B160" s="294" t="s">
        <v>545</v>
      </c>
      <c r="C160" s="879" t="s">
        <v>546</v>
      </c>
      <c r="D160" s="879"/>
      <c r="E160" s="879"/>
      <c r="F160" s="879"/>
      <c r="G160" s="879"/>
      <c r="H160" s="879"/>
      <c r="I160" s="879"/>
      <c r="J160" s="879"/>
      <c r="K160" s="879"/>
      <c r="L160" s="879"/>
      <c r="M160" s="879"/>
      <c r="N160" s="879"/>
      <c r="O160" s="1003" t="s">
        <v>704</v>
      </c>
      <c r="P160" s="1001"/>
    </row>
    <row r="161" spans="2:16" ht="21.75" customHeight="1">
      <c r="B161" s="10" t="s">
        <v>216</v>
      </c>
      <c r="C161" s="879" t="s">
        <v>547</v>
      </c>
      <c r="D161" s="879"/>
      <c r="E161" s="880"/>
      <c r="F161" s="1099" t="s">
        <v>49</v>
      </c>
      <c r="G161" s="1100"/>
      <c r="H161" s="1100"/>
      <c r="I161" s="1100"/>
      <c r="J161" s="1101"/>
      <c r="K161" s="1103" t="s">
        <v>424</v>
      </c>
      <c r="L161" s="1104"/>
      <c r="M161" s="1105"/>
      <c r="N161" s="1106"/>
      <c r="O161" s="1004"/>
      <c r="P161" s="1102"/>
    </row>
    <row r="162" spans="2:16" ht="21.75" customHeight="1">
      <c r="B162" s="10" t="s">
        <v>218</v>
      </c>
      <c r="C162" s="879" t="s">
        <v>548</v>
      </c>
      <c r="D162" s="879"/>
      <c r="E162" s="880"/>
      <c r="F162" s="1099" t="s">
        <v>49</v>
      </c>
      <c r="G162" s="1100"/>
      <c r="H162" s="1100"/>
      <c r="I162" s="1100"/>
      <c r="J162" s="1101"/>
      <c r="K162" s="1103"/>
      <c r="L162" s="1107"/>
      <c r="M162" s="1108"/>
      <c r="N162" s="1109"/>
      <c r="O162" s="1004"/>
      <c r="P162" s="1102"/>
    </row>
    <row r="163" spans="2:16" ht="21.75" customHeight="1">
      <c r="B163" s="10" t="s">
        <v>220</v>
      </c>
      <c r="C163" s="879" t="s">
        <v>549</v>
      </c>
      <c r="D163" s="879"/>
      <c r="E163" s="880"/>
      <c r="F163" s="1099" t="s">
        <v>50</v>
      </c>
      <c r="G163" s="1100"/>
      <c r="H163" s="1100"/>
      <c r="I163" s="1100"/>
      <c r="J163" s="1101"/>
      <c r="K163" s="1103"/>
      <c r="L163" s="1107"/>
      <c r="M163" s="1108"/>
      <c r="N163" s="1109"/>
      <c r="O163" s="1004"/>
      <c r="P163" s="1102"/>
    </row>
    <row r="164" spans="2:16" ht="33" customHeight="1">
      <c r="B164" s="294"/>
      <c r="C164" s="879" t="s">
        <v>550</v>
      </c>
      <c r="D164" s="879"/>
      <c r="E164" s="880"/>
      <c r="F164" s="1096" t="s">
        <v>663</v>
      </c>
      <c r="G164" s="1097"/>
      <c r="H164" s="1097"/>
      <c r="I164" s="1097"/>
      <c r="J164" s="1098"/>
      <c r="K164" s="1103"/>
      <c r="L164" s="1107"/>
      <c r="M164" s="1108"/>
      <c r="N164" s="1109"/>
      <c r="O164" s="1007"/>
      <c r="P164" s="1002"/>
    </row>
    <row r="165" spans="2:16" ht="33" customHeight="1">
      <c r="B165" s="10" t="s">
        <v>222</v>
      </c>
      <c r="C165" s="879" t="s">
        <v>551</v>
      </c>
      <c r="D165" s="879"/>
      <c r="E165" s="880"/>
      <c r="F165" s="1378"/>
      <c r="G165" s="1379"/>
      <c r="H165" s="1379"/>
      <c r="I165" s="1379"/>
      <c r="J165" s="1380"/>
      <c r="K165" s="1103"/>
      <c r="L165" s="1107"/>
      <c r="M165" s="1108"/>
      <c r="N165" s="1108"/>
      <c r="O165" s="1003" t="s">
        <v>789</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50</v>
      </c>
      <c r="I167" s="958"/>
      <c r="J167" s="977"/>
      <c r="K167" s="1103"/>
      <c r="L167" s="1107"/>
      <c r="M167" s="1108"/>
      <c r="N167" s="1109"/>
      <c r="O167" s="1004" t="s">
        <v>789</v>
      </c>
      <c r="P167" s="1004"/>
    </row>
    <row r="168" spans="2:16" ht="27" customHeight="1">
      <c r="B168" s="9" t="s">
        <v>216</v>
      </c>
      <c r="C168" s="879" t="s">
        <v>555</v>
      </c>
      <c r="D168" s="879"/>
      <c r="E168" s="879"/>
      <c r="F168" s="879"/>
      <c r="G168" s="879"/>
      <c r="H168" s="1091" t="s">
        <v>663</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06">
        <v>25.7</v>
      </c>
      <c r="J170" s="306">
        <v>21.6</v>
      </c>
      <c r="K170" s="306">
        <v>13.8</v>
      </c>
      <c r="L170" s="306">
        <v>7.8</v>
      </c>
      <c r="M170" s="1091">
        <v>2.4</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1449</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49</v>
      </c>
      <c r="L184" s="1076"/>
      <c r="M184" s="1080"/>
      <c r="N184" s="1081"/>
      <c r="O184" s="1044"/>
      <c r="P184" s="1044"/>
    </row>
    <row r="185" spans="2:16" ht="34.5" customHeight="1">
      <c r="B185" s="33"/>
      <c r="C185" s="936" t="s">
        <v>571</v>
      </c>
      <c r="D185" s="936"/>
      <c r="E185" s="936"/>
      <c r="F185" s="1067" t="s">
        <v>1450</v>
      </c>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763" t="s">
        <v>1451</v>
      </c>
      <c r="L186" s="1077"/>
      <c r="M186" s="1082"/>
      <c r="N186" s="1083"/>
      <c r="O186" s="1044"/>
      <c r="P186" s="1044"/>
    </row>
    <row r="187" spans="2:16" ht="23.25" customHeight="1">
      <c r="B187" s="294" t="s">
        <v>574</v>
      </c>
      <c r="C187" s="879" t="s">
        <v>575</v>
      </c>
      <c r="D187" s="879"/>
      <c r="E187" s="880"/>
      <c r="F187" s="1073" t="s">
        <v>1452</v>
      </c>
      <c r="G187" s="1074"/>
      <c r="H187" s="1074"/>
      <c r="I187" s="1074"/>
      <c r="J187" s="1074"/>
      <c r="K187" s="1074"/>
      <c r="L187" s="1074"/>
      <c r="M187" s="1074"/>
      <c r="N187" s="1693"/>
      <c r="O187" s="1043"/>
      <c r="P187" s="1044"/>
    </row>
    <row r="188" spans="2:16" ht="23.25" customHeight="1">
      <c r="B188" s="309" t="s">
        <v>576</v>
      </c>
      <c r="C188" s="913" t="s">
        <v>577</v>
      </c>
      <c r="D188" s="913"/>
      <c r="E188" s="1006"/>
      <c r="F188" s="986"/>
      <c r="G188" s="987"/>
      <c r="H188" s="987"/>
      <c r="I188" s="987"/>
      <c r="J188" s="987"/>
      <c r="K188" s="987"/>
      <c r="L188" s="987"/>
      <c r="M188" s="987"/>
      <c r="N188" s="1694"/>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704</v>
      </c>
      <c r="P189" s="1060"/>
    </row>
    <row r="190" spans="2:16" ht="36.75" customHeight="1">
      <c r="B190" s="9" t="s">
        <v>216</v>
      </c>
      <c r="C190" s="879" t="s">
        <v>580</v>
      </c>
      <c r="D190" s="879"/>
      <c r="E190" s="879"/>
      <c r="F190" s="879"/>
      <c r="G190" s="879"/>
      <c r="H190" s="879"/>
      <c r="I190" s="879"/>
      <c r="J190" s="879"/>
      <c r="K190" s="1062" t="s">
        <v>1453</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704</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874</v>
      </c>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1454</v>
      </c>
      <c r="D196" s="1050"/>
      <c r="E196" s="1050"/>
      <c r="F196" s="1050"/>
      <c r="G196" s="1051"/>
      <c r="H196" s="345">
        <v>0</v>
      </c>
      <c r="I196" s="346">
        <v>1</v>
      </c>
      <c r="J196" s="350">
        <f t="shared" ref="J196:J210" si="1">MIN(H196/I196,1)</f>
        <v>0</v>
      </c>
      <c r="K196" s="316" t="s">
        <v>60</v>
      </c>
      <c r="L196" s="317" t="s">
        <v>60</v>
      </c>
      <c r="M196" s="318" t="s">
        <v>60</v>
      </c>
      <c r="N196" s="1690" t="s">
        <v>1455</v>
      </c>
      <c r="O196" s="1043"/>
      <c r="P196" s="1044"/>
    </row>
    <row r="197" spans="2:16" ht="24.75" customHeight="1">
      <c r="B197" s="244" t="s">
        <v>401</v>
      </c>
      <c r="C197" s="1050" t="s">
        <v>595</v>
      </c>
      <c r="D197" s="1050"/>
      <c r="E197" s="1050"/>
      <c r="F197" s="1050"/>
      <c r="G197" s="1051"/>
      <c r="H197" s="345" t="s">
        <v>60</v>
      </c>
      <c r="I197" s="346" t="s">
        <v>60</v>
      </c>
      <c r="J197" s="318" t="s">
        <v>71</v>
      </c>
      <c r="K197" s="316" t="s">
        <v>60</v>
      </c>
      <c r="L197" s="317" t="s">
        <v>60</v>
      </c>
      <c r="M197" s="318" t="s">
        <v>60</v>
      </c>
      <c r="N197" s="1691"/>
      <c r="O197" s="1043"/>
      <c r="P197" s="1044"/>
    </row>
    <row r="198" spans="2:16" ht="39" customHeight="1">
      <c r="B198" s="244" t="s">
        <v>404</v>
      </c>
      <c r="C198" s="1050" t="s">
        <v>596</v>
      </c>
      <c r="D198" s="1050"/>
      <c r="E198" s="1050"/>
      <c r="F198" s="1055"/>
      <c r="G198" s="1056"/>
      <c r="H198" s="345" t="s">
        <v>60</v>
      </c>
      <c r="I198" s="346" t="s">
        <v>60</v>
      </c>
      <c r="J198" s="318" t="s">
        <v>71</v>
      </c>
      <c r="K198" s="316" t="s">
        <v>60</v>
      </c>
      <c r="L198" s="317" t="s">
        <v>60</v>
      </c>
      <c r="M198" s="318" t="s">
        <v>60</v>
      </c>
      <c r="N198" s="1691"/>
      <c r="O198" s="1043"/>
      <c r="P198" s="1044"/>
    </row>
    <row r="199" spans="2:16" ht="24.75" customHeight="1">
      <c r="B199" s="319" t="s">
        <v>218</v>
      </c>
      <c r="C199" s="1031" t="s">
        <v>597</v>
      </c>
      <c r="D199" s="1031"/>
      <c r="E199" s="1031"/>
      <c r="F199" s="1031"/>
      <c r="G199" s="1057"/>
      <c r="H199" s="345">
        <v>0</v>
      </c>
      <c r="I199" s="346">
        <v>1</v>
      </c>
      <c r="J199" s="350">
        <f t="shared" si="1"/>
        <v>0</v>
      </c>
      <c r="K199" s="316" t="s">
        <v>60</v>
      </c>
      <c r="L199" s="317" t="s">
        <v>60</v>
      </c>
      <c r="M199" s="318" t="s">
        <v>60</v>
      </c>
      <c r="N199" s="1692"/>
      <c r="O199" s="1043"/>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45">
        <v>1</v>
      </c>
      <c r="I201" s="346">
        <v>1</v>
      </c>
      <c r="J201" s="350">
        <f t="shared" si="1"/>
        <v>1</v>
      </c>
      <c r="K201" s="316" t="s">
        <v>60</v>
      </c>
      <c r="L201" s="317" t="s">
        <v>60</v>
      </c>
      <c r="M201" s="318" t="s">
        <v>60</v>
      </c>
      <c r="N201" s="1687" t="s">
        <v>1455</v>
      </c>
      <c r="O201" s="1043"/>
      <c r="P201" s="1044"/>
    </row>
    <row r="202" spans="2:16" ht="24.75" customHeight="1">
      <c r="B202" s="10" t="s">
        <v>401</v>
      </c>
      <c r="C202" s="1009" t="s">
        <v>599</v>
      </c>
      <c r="D202" s="1009"/>
      <c r="E202" s="1009"/>
      <c r="F202" s="1009"/>
      <c r="G202" s="766"/>
      <c r="H202" s="345">
        <v>0</v>
      </c>
      <c r="I202" s="346">
        <v>1</v>
      </c>
      <c r="J202" s="350">
        <f t="shared" si="1"/>
        <v>0</v>
      </c>
      <c r="K202" s="316" t="s">
        <v>60</v>
      </c>
      <c r="L202" s="317" t="s">
        <v>60</v>
      </c>
      <c r="M202" s="318" t="s">
        <v>60</v>
      </c>
      <c r="N202" s="1688"/>
      <c r="O202" s="1043"/>
      <c r="P202" s="1044"/>
    </row>
    <row r="203" spans="2:16" ht="24.75" customHeight="1">
      <c r="B203" s="10" t="s">
        <v>404</v>
      </c>
      <c r="C203" s="1009" t="s">
        <v>600</v>
      </c>
      <c r="D203" s="1009"/>
      <c r="E203" s="1009"/>
      <c r="F203" s="1009"/>
      <c r="G203" s="1028"/>
      <c r="H203" s="345" t="s">
        <v>60</v>
      </c>
      <c r="I203" s="346" t="s">
        <v>60</v>
      </c>
      <c r="J203" s="318" t="s">
        <v>71</v>
      </c>
      <c r="K203" s="316" t="s">
        <v>60</v>
      </c>
      <c r="L203" s="317" t="s">
        <v>60</v>
      </c>
      <c r="M203" s="318" t="s">
        <v>60</v>
      </c>
      <c r="N203" s="1689"/>
      <c r="O203" s="1043"/>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45">
        <v>0</v>
      </c>
      <c r="I205" s="346">
        <v>1</v>
      </c>
      <c r="J205" s="350">
        <f t="shared" si="1"/>
        <v>0</v>
      </c>
      <c r="K205" s="316" t="s">
        <v>60</v>
      </c>
      <c r="L205" s="317" t="s">
        <v>60</v>
      </c>
      <c r="M205" s="318" t="s">
        <v>60</v>
      </c>
      <c r="N205" s="1687" t="s">
        <v>1455</v>
      </c>
      <c r="O205" s="1043"/>
      <c r="P205" s="1043"/>
    </row>
    <row r="206" spans="2:16" ht="22.5" customHeight="1">
      <c r="B206" s="10" t="s">
        <v>401</v>
      </c>
      <c r="C206" s="1009" t="s">
        <v>602</v>
      </c>
      <c r="D206" s="1009"/>
      <c r="E206" s="1009"/>
      <c r="F206" s="1009"/>
      <c r="G206" s="1028"/>
      <c r="H206" s="345">
        <v>0</v>
      </c>
      <c r="I206" s="346">
        <v>1</v>
      </c>
      <c r="J206" s="350">
        <f t="shared" si="1"/>
        <v>0</v>
      </c>
      <c r="K206" s="316" t="s">
        <v>60</v>
      </c>
      <c r="L206" s="317" t="s">
        <v>60</v>
      </c>
      <c r="M206" s="318" t="s">
        <v>60</v>
      </c>
      <c r="N206" s="1688"/>
      <c r="O206" s="1043"/>
      <c r="P206" s="1043"/>
    </row>
    <row r="207" spans="2:16" ht="22.5" customHeight="1">
      <c r="B207" s="319" t="s">
        <v>224</v>
      </c>
      <c r="C207" s="1031" t="s">
        <v>414</v>
      </c>
      <c r="D207" s="1031"/>
      <c r="E207" s="1031"/>
      <c r="F207" s="1031"/>
      <c r="G207" s="1031"/>
      <c r="H207" s="345">
        <v>0</v>
      </c>
      <c r="I207" s="346">
        <v>1</v>
      </c>
      <c r="J207" s="350">
        <f t="shared" si="1"/>
        <v>0</v>
      </c>
      <c r="K207" s="316" t="s">
        <v>60</v>
      </c>
      <c r="L207" s="317" t="s">
        <v>60</v>
      </c>
      <c r="M207" s="318" t="s">
        <v>60</v>
      </c>
      <c r="N207" s="1688"/>
      <c r="O207" s="1043"/>
      <c r="P207" s="1043"/>
    </row>
    <row r="208" spans="2:16" ht="22.5" customHeight="1">
      <c r="B208" s="319" t="s">
        <v>226</v>
      </c>
      <c r="C208" s="1031" t="s">
        <v>603</v>
      </c>
      <c r="D208" s="1031"/>
      <c r="E208" s="1031"/>
      <c r="F208" s="1031"/>
      <c r="G208" s="1031"/>
      <c r="H208" s="345" t="s">
        <v>60</v>
      </c>
      <c r="I208" s="346" t="s">
        <v>60</v>
      </c>
      <c r="J208" s="318" t="s">
        <v>71</v>
      </c>
      <c r="K208" s="316" t="s">
        <v>60</v>
      </c>
      <c r="L208" s="317" t="s">
        <v>60</v>
      </c>
      <c r="M208" s="318" t="s">
        <v>60</v>
      </c>
      <c r="N208" s="1688"/>
      <c r="O208" s="1043"/>
      <c r="P208" s="1043"/>
    </row>
    <row r="209" spans="2:16" ht="22.5" customHeight="1">
      <c r="B209" s="319" t="s">
        <v>228</v>
      </c>
      <c r="C209" s="1031" t="s">
        <v>133</v>
      </c>
      <c r="D209" s="1031"/>
      <c r="E209" s="1031"/>
      <c r="F209" s="1031"/>
      <c r="G209" s="1031"/>
      <c r="H209" s="345">
        <v>0</v>
      </c>
      <c r="I209" s="346">
        <v>1</v>
      </c>
      <c r="J209" s="350">
        <f t="shared" si="1"/>
        <v>0</v>
      </c>
      <c r="K209" s="316" t="s">
        <v>60</v>
      </c>
      <c r="L209" s="317" t="s">
        <v>60</v>
      </c>
      <c r="M209" s="318" t="s">
        <v>60</v>
      </c>
      <c r="N209" s="1688"/>
      <c r="O209" s="1043"/>
      <c r="P209" s="1043"/>
    </row>
    <row r="210" spans="2:16" ht="22.5" customHeight="1">
      <c r="B210" s="319" t="s">
        <v>229</v>
      </c>
      <c r="C210" s="1031" t="s">
        <v>134</v>
      </c>
      <c r="D210" s="1031"/>
      <c r="E210" s="1031"/>
      <c r="F210" s="1031"/>
      <c r="G210" s="1031"/>
      <c r="H210" s="345">
        <v>0</v>
      </c>
      <c r="I210" s="346">
        <v>1</v>
      </c>
      <c r="J210" s="350">
        <f t="shared" si="1"/>
        <v>0</v>
      </c>
      <c r="K210" s="316" t="s">
        <v>60</v>
      </c>
      <c r="L210" s="317" t="s">
        <v>60</v>
      </c>
      <c r="M210" s="318" t="s">
        <v>60</v>
      </c>
      <c r="N210" s="1689"/>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t="s">
        <v>60</v>
      </c>
      <c r="I212" s="317" t="s">
        <v>60</v>
      </c>
      <c r="J212" s="318" t="s">
        <v>71</v>
      </c>
      <c r="K212" s="316" t="s">
        <v>60</v>
      </c>
      <c r="L212" s="317" t="s">
        <v>60</v>
      </c>
      <c r="M212" s="318" t="s">
        <v>60</v>
      </c>
      <c r="N212" s="1687" t="s">
        <v>1455</v>
      </c>
      <c r="O212" s="1043"/>
      <c r="P212" s="1043"/>
    </row>
    <row r="213" spans="2:16" ht="22.5" customHeight="1">
      <c r="B213" s="10" t="s">
        <v>401</v>
      </c>
      <c r="C213" s="1009" t="s">
        <v>264</v>
      </c>
      <c r="D213" s="1009"/>
      <c r="E213" s="1009"/>
      <c r="F213" s="1009"/>
      <c r="G213" s="1028"/>
      <c r="H213" s="316" t="s">
        <v>60</v>
      </c>
      <c r="I213" s="317" t="s">
        <v>60</v>
      </c>
      <c r="J213" s="318" t="s">
        <v>71</v>
      </c>
      <c r="K213" s="316" t="s">
        <v>60</v>
      </c>
      <c r="L213" s="317" t="s">
        <v>60</v>
      </c>
      <c r="M213" s="318" t="s">
        <v>60</v>
      </c>
      <c r="N213" s="1688"/>
      <c r="O213" s="1043"/>
      <c r="P213" s="1043"/>
    </row>
    <row r="214" spans="2:16" ht="22.5" customHeight="1">
      <c r="B214" s="319" t="s">
        <v>231</v>
      </c>
      <c r="C214" s="1031" t="s">
        <v>604</v>
      </c>
      <c r="D214" s="1031"/>
      <c r="E214" s="1031"/>
      <c r="F214" s="1031"/>
      <c r="G214" s="1031"/>
      <c r="H214" s="316" t="s">
        <v>60</v>
      </c>
      <c r="I214" s="317" t="s">
        <v>60</v>
      </c>
      <c r="J214" s="318" t="s">
        <v>71</v>
      </c>
      <c r="K214" s="316" t="s">
        <v>60</v>
      </c>
      <c r="L214" s="317" t="s">
        <v>60</v>
      </c>
      <c r="M214" s="318" t="s">
        <v>60</v>
      </c>
      <c r="N214" s="1688"/>
      <c r="O214" s="1043"/>
      <c r="P214" s="1043"/>
    </row>
    <row r="215" spans="2:16" ht="35.25" customHeight="1">
      <c r="B215" s="9" t="s">
        <v>233</v>
      </c>
      <c r="C215" s="879" t="s">
        <v>605</v>
      </c>
      <c r="D215" s="879"/>
      <c r="E215" s="879"/>
      <c r="F215" s="879"/>
      <c r="G215" s="880"/>
      <c r="H215" s="364">
        <f>SUM(H196+H199+H201+H202+H205+H206+H207+H209+H210)</f>
        <v>1</v>
      </c>
      <c r="I215" s="364">
        <f>SUM(I196+I199+I201+I202+I205+I206+I207+I209+I210)</f>
        <v>9</v>
      </c>
      <c r="J215" s="350">
        <f>MIN(H215/I215,1)</f>
        <v>0.1111111111111111</v>
      </c>
      <c r="K215" s="322" t="s">
        <v>60</v>
      </c>
      <c r="L215" s="322" t="s">
        <v>60</v>
      </c>
      <c r="M215" s="350" t="s">
        <v>60</v>
      </c>
      <c r="N215" s="1689"/>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376" t="s">
        <v>1456</v>
      </c>
      <c r="I218" s="1377"/>
      <c r="J218" s="1377"/>
      <c r="K218" s="1023" t="s">
        <v>424</v>
      </c>
      <c r="L218" s="1025"/>
      <c r="M218" s="1026"/>
      <c r="N218" s="1027"/>
      <c r="O218" s="771" t="s">
        <v>1457</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789</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789</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1" t="s">
        <v>1458</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789</v>
      </c>
      <c r="P226" s="1004"/>
    </row>
    <row r="227" spans="1:16" ht="21.75" customHeight="1">
      <c r="B227" s="10" t="s">
        <v>216</v>
      </c>
      <c r="C227" s="879" t="s">
        <v>619</v>
      </c>
      <c r="D227" s="879"/>
      <c r="E227" s="879"/>
      <c r="F227" s="879"/>
      <c r="G227" s="880"/>
      <c r="H227" s="968" t="s">
        <v>49</v>
      </c>
      <c r="I227" s="969"/>
      <c r="J227" s="969"/>
      <c r="K227" s="980"/>
      <c r="L227" s="995"/>
      <c r="M227" s="996"/>
      <c r="N227" s="997"/>
      <c r="O227" s="1007"/>
      <c r="P227" s="1007"/>
    </row>
    <row r="228" spans="1:16" ht="48.75" customHeight="1">
      <c r="B228" s="809" t="s">
        <v>620</v>
      </c>
      <c r="C228" s="879" t="s">
        <v>697</v>
      </c>
      <c r="D228" s="879"/>
      <c r="E228" s="879"/>
      <c r="F228" s="879"/>
      <c r="G228" s="880"/>
      <c r="H228" s="968" t="s">
        <v>50</v>
      </c>
      <c r="I228" s="969"/>
      <c r="J228" s="969"/>
      <c r="K228" s="980"/>
      <c r="L228" s="995"/>
      <c r="M228" s="996"/>
      <c r="N228" s="997"/>
      <c r="O228" s="246" t="s">
        <v>704</v>
      </c>
      <c r="P228" s="247"/>
    </row>
    <row r="229" spans="1:16" ht="21" customHeight="1">
      <c r="B229" s="803" t="s">
        <v>622</v>
      </c>
      <c r="C229" s="875" t="s">
        <v>623</v>
      </c>
      <c r="D229" s="875"/>
      <c r="E229" s="875"/>
      <c r="F229" s="875"/>
      <c r="G229" s="990"/>
      <c r="H229" s="968" t="s">
        <v>49</v>
      </c>
      <c r="I229" s="969"/>
      <c r="J229" s="969"/>
      <c r="K229" s="980"/>
      <c r="L229" s="995"/>
      <c r="M229" s="996"/>
      <c r="N229" s="997"/>
      <c r="O229" s="1003" t="s">
        <v>704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50</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821</v>
      </c>
      <c r="P233" s="985"/>
    </row>
    <row r="234" spans="1:16" ht="39" customHeight="1">
      <c r="B234" s="10" t="s">
        <v>216</v>
      </c>
      <c r="C234" s="879" t="s">
        <v>629</v>
      </c>
      <c r="D234" s="879"/>
      <c r="E234" s="879"/>
      <c r="F234" s="879"/>
      <c r="G234" s="880"/>
      <c r="H234" s="1606" t="s">
        <v>60</v>
      </c>
      <c r="I234" s="1607"/>
      <c r="J234" s="1608"/>
      <c r="K234" s="980"/>
      <c r="L234" s="973"/>
      <c r="M234" s="974"/>
      <c r="N234" s="975"/>
      <c r="O234" s="976"/>
      <c r="P234" s="976"/>
    </row>
    <row r="235" spans="1:16" ht="33" customHeight="1">
      <c r="B235" s="760" t="s">
        <v>630</v>
      </c>
      <c r="C235" s="989" t="s">
        <v>631</v>
      </c>
      <c r="D235" s="875"/>
      <c r="E235" s="875"/>
      <c r="F235" s="875"/>
      <c r="G235" s="990"/>
      <c r="H235" s="968" t="s">
        <v>50</v>
      </c>
      <c r="I235" s="969"/>
      <c r="J235" s="969"/>
      <c r="K235" s="980"/>
      <c r="L235" s="970"/>
      <c r="M235" s="971"/>
      <c r="N235" s="972"/>
      <c r="O235" s="960" t="s">
        <v>704</v>
      </c>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t="s">
        <v>1459</v>
      </c>
      <c r="I237" s="958"/>
      <c r="J237" s="958"/>
      <c r="K237" s="958"/>
      <c r="L237" s="958"/>
      <c r="M237" s="958"/>
      <c r="N237" s="959"/>
      <c r="O237" s="761" t="s">
        <v>704</v>
      </c>
      <c r="P237" s="761"/>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t="s">
        <v>60</v>
      </c>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9"/>
    <mergeCell ref="C197:G197"/>
    <mergeCell ref="C198:E198"/>
    <mergeCell ref="F198:G198"/>
    <mergeCell ref="C199:G199"/>
    <mergeCell ref="C211:N211"/>
    <mergeCell ref="C212:G212"/>
    <mergeCell ref="N212:N215"/>
    <mergeCell ref="C213:G213"/>
    <mergeCell ref="C214:G214"/>
    <mergeCell ref="C215:G215"/>
    <mergeCell ref="C205:G205"/>
    <mergeCell ref="N205:N210"/>
    <mergeCell ref="C206:G206"/>
    <mergeCell ref="C207:G207"/>
    <mergeCell ref="C208:G208"/>
    <mergeCell ref="C209:G209"/>
    <mergeCell ref="C210:G210"/>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98:I198">
    <cfRule type="containsBlanks" dxfId="5065" priority="10">
      <formula>LEN(TRIM(H198))=0</formula>
    </cfRule>
  </conditionalFormatting>
  <conditionalFormatting sqref="H203:I203">
    <cfRule type="containsBlanks" dxfId="5064" priority="9">
      <formula>LEN(TRIM(H203))=0</formula>
    </cfRule>
  </conditionalFormatting>
  <conditionalFormatting sqref="K196:L199">
    <cfRule type="containsBlanks" dxfId="5063" priority="8">
      <formula>LEN(TRIM(K196))=0</formula>
    </cfRule>
  </conditionalFormatting>
  <conditionalFormatting sqref="K201:L203">
    <cfRule type="containsBlanks" dxfId="5062" priority="7">
      <formula>LEN(TRIM(K201))=0</formula>
    </cfRule>
  </conditionalFormatting>
  <conditionalFormatting sqref="K205:L210">
    <cfRule type="containsBlanks" dxfId="5061" priority="6">
      <formula>LEN(TRIM(K205))=0</formula>
    </cfRule>
  </conditionalFormatting>
  <conditionalFormatting sqref="K212:L214">
    <cfRule type="containsBlanks" dxfId="5060" priority="5">
      <formula>LEN(TRIM(K212))=0</formula>
    </cfRule>
  </conditionalFormatting>
  <conditionalFormatting sqref="H208:I208">
    <cfRule type="containsBlanks" dxfId="5059" priority="4">
      <formula>LEN(TRIM(H208))=0</formula>
    </cfRule>
  </conditionalFormatting>
  <conditionalFormatting sqref="H212:I212">
    <cfRule type="containsBlanks" dxfId="5058" priority="3">
      <formula>LEN(TRIM(H212))=0</formula>
    </cfRule>
  </conditionalFormatting>
  <conditionalFormatting sqref="H213:I213">
    <cfRule type="containsBlanks" dxfId="5057" priority="2">
      <formula>LEN(TRIM(H213))=0</formula>
    </cfRule>
  </conditionalFormatting>
  <conditionalFormatting sqref="H214:I214">
    <cfRule type="containsBlanks" dxfId="5056" priority="1">
      <formula>LEN(TRIM(H214))=0</formula>
    </cfRule>
  </conditionalFormatting>
  <conditionalFormatting sqref="H134">
    <cfRule type="expression" dxfId="5055" priority="27">
      <formula>$H$141="Don't know"</formula>
    </cfRule>
    <cfRule type="expression" dxfId="5054" priority="28">
      <formula>$H$141="No"</formula>
    </cfRule>
  </conditionalFormatting>
  <conditionalFormatting sqref="H122:H124 K122 H126:H128 H133 H131">
    <cfRule type="expression" dxfId="5053" priority="25">
      <formula>$N$128="Don't know"</formula>
    </cfRule>
    <cfRule type="expression" dxfId="5052" priority="26">
      <formula>$N$128="No"</formula>
    </cfRule>
  </conditionalFormatting>
  <conditionalFormatting sqref="H11:N11">
    <cfRule type="expression" dxfId="5051" priority="22">
      <formula>$F$17="Not applicable"</formula>
    </cfRule>
    <cfRule type="expression" dxfId="5050" priority="23">
      <formula>$F$17="Don't know"</formula>
    </cfRule>
    <cfRule type="expression" dxfId="5049" priority="24">
      <formula>$F$17="No"</formula>
    </cfRule>
  </conditionalFormatting>
  <conditionalFormatting sqref="H12:N19">
    <cfRule type="expression" dxfId="5048" priority="19">
      <formula>$F12="Not applicable"</formula>
    </cfRule>
    <cfRule type="expression" dxfId="5047" priority="20">
      <formula>$F12="Don't know"</formula>
    </cfRule>
    <cfRule type="expression" dxfId="5046" priority="21">
      <formula>$F12="No"</formula>
    </cfRule>
  </conditionalFormatting>
  <conditionalFormatting sqref="H11:N19 N20 F9:N9 F11:F19 F23 L21:L22 L8 L25">
    <cfRule type="expression" dxfId="5045" priority="18">
      <formula>$N$14="Don't know"</formula>
    </cfRule>
  </conditionalFormatting>
  <conditionalFormatting sqref="H11:N19 N20 F9:N9 F11:F19 F23 L21:L22 L8 L25">
    <cfRule type="expression" dxfId="5044" priority="17">
      <formula>$N$14="Not applicable"</formula>
    </cfRule>
  </conditionalFormatting>
  <conditionalFormatting sqref="H11:N19 N20 F9:N9 F11:F19 F23 L21:L22 L8 L25">
    <cfRule type="expression" dxfId="5043" priority="16">
      <formula>$N$14="No"</formula>
    </cfRule>
  </conditionalFormatting>
  <conditionalFormatting sqref="I23:J23 H25 F68:J68 F70:J70 H87:N87 H90 H196:I197 H201:I202 H205:I207 H27:H29 F11:F19 F23 L21:L23 L8 F69 F71 F76:J76 G101:N113 F9:N9 O10 O58 O74 O90 O98 O120 O128 O131 O133 O160 O56 O233:O235 O218:O219 O171 O137:O152 O82 J34:K34 O237:O238 J41:K41 J54:K54 O20:O23 O25:O30 N189 K191:N191 H122:H124 K122 H218:H219 F157:F159 F153:F155 K161 F161:F163 H167 K172:K184 H237:H238 I170:N170 G120 J56 J58 H85:J85 K186 H126:H128 G138:G150 J138:J151 H221:H222 H224:H226 H228:H229 H231 H233 H235 O8 N65 O221:O222 O224:O231 O156 O165:O169 O189:O191 J25:J27 J45:K45 J50:K51 J37:K37 J48:K48 H133:H135 H131 O193:O215 H199:I199 H209:I210 F75 F77:F78 F79:J79 G61:J62">
    <cfRule type="containsBlanks" dxfId="5042" priority="15">
      <formula>LEN(TRIM(F8))=0</formula>
    </cfRule>
  </conditionalFormatting>
  <conditionalFormatting sqref="L20">
    <cfRule type="containsBlanks" dxfId="5041" priority="11">
      <formula>LEN(TRIM(L20))=0</formula>
    </cfRule>
    <cfRule type="expression" dxfId="5040" priority="14">
      <formula>$M$14="Don't know"</formula>
    </cfRule>
  </conditionalFormatting>
  <conditionalFormatting sqref="L20">
    <cfRule type="expression" dxfId="5039" priority="13">
      <formula>$M$14="Not applicable"</formula>
    </cfRule>
  </conditionalFormatting>
  <conditionalFormatting sqref="L20">
    <cfRule type="expression" dxfId="5038" priority="12">
      <formula>$M$14="No"</formula>
    </cfRule>
  </conditionalFormatting>
  <dataValidations count="11">
    <dataValidation type="list" allowBlank="1" showInputMessage="1" showErrorMessage="1" sqref="F11:F19 L157:N159 L153:N155 G115:N117 G101:N113 K191:N191 F165 H167 F161:F163 H126:J127 H124:J124 H238 L8 L21:L22 F23" xr:uid="{46AF72AD-B2F2-4A52-80A2-CA42C6FF7EA3}">
      <formula1>"Yes, No, Don't know, Not applicable"</formula1>
    </dataValidation>
    <dataValidation type="list" allowBlank="1" showInputMessage="1" showErrorMessage="1" error="Please choose from the dropdown list." sqref="L20" xr:uid="{C2177AB3-51D8-4559-B115-F4AC73F23EF3}">
      <formula1>"0 times, 1-2 times, 3-5 times, 6 or more times, Don't know"</formula1>
    </dataValidation>
    <dataValidation type="list" allowBlank="1" showInputMessage="1" showErrorMessage="1" sqref="H25 J25" xr:uid="{D22DC9DB-D30D-425D-BFF9-D218516FFEF7}">
      <formula1>"January, February, March, April, May, June, July, August, September, October, November, December"</formula1>
    </dataValidation>
    <dataValidation type="list" allowBlank="1" showInputMessage="1" showErrorMessage="1" sqref="H29:J29" xr:uid="{34EDEA75-E3BE-456A-981C-EBDA278C6671}">
      <formula1>"less than annually,  annually,  bi-annually (twice a year),  quarterly, more than quarterly"</formula1>
    </dataValidation>
    <dataValidation type="list" allowBlank="1" showInputMessage="1" showErrorMessage="1" sqref="J56:K56 N189 K172:K184 F157:F159 F153:F155 H131:J131 H133:J133 H128:J128 G120 H85:J85 F70 F68 N65 J58:K58" xr:uid="{5FFC0766-39CF-41D8-92A2-091248B0AF82}">
      <formula1>"Yes, No, Don't know"</formula1>
    </dataValidation>
    <dataValidation type="list" allowBlank="1" showInputMessage="1" showErrorMessage="1" sqref="F75:F79" xr:uid="{FAC3522E-55BF-431E-8EEC-14FEBC87A5EE}">
      <formula1>"In-kind, Cash, Don't know, Not applicable"</formula1>
    </dataValidation>
    <dataValidation type="list" allowBlank="1" showInputMessage="1" showErrorMessage="1" error="Please choose from the dropdown list." prompt="Please select from the dropdown list" sqref="H86:J86" xr:uid="{4A7CA05A-B08D-4C58-9245-F4BDCEA4BF4E}">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85F15E62-1EB3-4571-A9B0-06C593E3E494}">
      <formula1>"Yes, No, Don't Know"</formula1>
    </dataValidation>
    <dataValidation type="list" allowBlank="1" showInputMessage="1" showErrorMessage="1" sqref="I138:I150 G138:G150 H138:H151 J138:L151" xr:uid="{5F1D1D72-C21C-469D-89D0-A3758ED04DF0}">
      <formula1>"Community Health Worker (or equivalent), Nurse, Auxiliary Nurse, Auxiliary Nurse Midwife, Clinical Officer, Doctor, Don't know, Not applicable"</formula1>
    </dataValidation>
    <dataValidation type="list" allowBlank="1" showInputMessage="1" showErrorMessage="1" sqref="H219:J219 H235:J235 H233:J233 H224:J231 H221:J222" xr:uid="{B45DBB6A-4185-4C70-8B6A-61D20A8D9FD6}">
      <formula1>"Yes, No, Don’t know, Not applicable"</formula1>
    </dataValidation>
    <dataValidation type="date" allowBlank="1" showInputMessage="1" showErrorMessage="1" sqref="H27 J27" xr:uid="{ADF03AFF-1046-4A1E-B15E-5CD8BF87DCE0}">
      <formula1>42005</formula1>
      <formula2>43100</formula2>
    </dataValidation>
  </dataValidations>
  <hyperlinks>
    <hyperlink ref="F1:G1" location="'All Countries - Summary (2017)'!A1" display="Summary Page" xr:uid="{4EA497C9-2064-4643-B084-4D8DC11800A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0410-7BFF-419E-B811-6FFAF82653FA}">
  <sheetPr>
    <tabColor theme="7"/>
  </sheetPr>
  <dimension ref="A1:Q241"/>
  <sheetViews>
    <sheetView showGridLines="0" zoomScale="90" zoomScaleNormal="90" workbookViewId="0">
      <selection activeCell="L128" sqref="L128:N130"/>
    </sheetView>
  </sheetViews>
  <sheetFormatPr defaultColWidth="8.85546875"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21.42578125" customWidth="1"/>
    <col min="12" max="12" width="16.85546875" customWidth="1"/>
    <col min="13" max="13" width="17" customWidth="1"/>
    <col min="14" max="14" width="31.140625" customWidth="1"/>
    <col min="15"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1460</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20.2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701</v>
      </c>
    </row>
    <row r="7" spans="2:16" ht="16.5" customHeight="1" thickBot="1">
      <c r="B7" s="845" t="s">
        <v>41</v>
      </c>
      <c r="C7" s="846"/>
      <c r="D7" s="846"/>
      <c r="E7" s="846"/>
      <c r="F7" s="846"/>
      <c r="G7" s="846"/>
      <c r="H7" s="846"/>
      <c r="I7" s="846"/>
      <c r="J7" s="846"/>
      <c r="K7" s="846"/>
      <c r="L7" s="846"/>
      <c r="M7" s="846"/>
      <c r="N7" s="846"/>
      <c r="O7" s="846"/>
      <c r="P7" s="847"/>
    </row>
    <row r="8" spans="2:16" ht="105.75" customHeight="1">
      <c r="B8" s="240" t="s">
        <v>702</v>
      </c>
      <c r="C8" s="1340" t="s">
        <v>703</v>
      </c>
      <c r="D8" s="1340"/>
      <c r="E8" s="1340"/>
      <c r="F8" s="1340"/>
      <c r="G8" s="1340"/>
      <c r="H8" s="1340"/>
      <c r="I8" s="1340"/>
      <c r="J8" s="1340"/>
      <c r="K8" s="1341"/>
      <c r="L8" s="754" t="s">
        <v>49</v>
      </c>
      <c r="M8" s="241" t="s">
        <v>352</v>
      </c>
      <c r="N8" s="401" t="s">
        <v>1461</v>
      </c>
      <c r="O8" s="1215" t="s">
        <v>704</v>
      </c>
      <c r="P8" s="1215"/>
    </row>
    <row r="9" spans="2:16" ht="41.1" customHeight="1">
      <c r="B9" s="9" t="s">
        <v>216</v>
      </c>
      <c r="C9" s="879" t="s">
        <v>353</v>
      </c>
      <c r="D9" s="879"/>
      <c r="E9" s="880"/>
      <c r="F9" s="1113" t="s">
        <v>1462</v>
      </c>
      <c r="G9" s="1114"/>
      <c r="H9" s="1114"/>
      <c r="I9" s="1114"/>
      <c r="J9" s="1114"/>
      <c r="K9" s="1114"/>
      <c r="L9" s="1114"/>
      <c r="M9" s="1114"/>
      <c r="N9" s="1114"/>
      <c r="O9" s="1007"/>
      <c r="P9" s="1007"/>
    </row>
    <row r="10" spans="2:16" ht="38.25" customHeight="1">
      <c r="B10" s="242" t="s">
        <v>354</v>
      </c>
      <c r="C10" s="875" t="s">
        <v>355</v>
      </c>
      <c r="D10" s="875"/>
      <c r="E10" s="990"/>
      <c r="F10" s="243" t="s">
        <v>356</v>
      </c>
      <c r="G10" s="1746"/>
      <c r="H10" s="1746"/>
      <c r="I10" s="1746"/>
      <c r="J10" s="1746"/>
      <c r="K10" s="1746"/>
      <c r="L10" s="1746"/>
      <c r="M10" s="1746"/>
      <c r="N10" s="1747"/>
      <c r="O10" s="1003" t="s">
        <v>704</v>
      </c>
      <c r="P10" s="1003"/>
    </row>
    <row r="11" spans="2:16" ht="46.5" customHeight="1">
      <c r="B11" s="244" t="s">
        <v>216</v>
      </c>
      <c r="C11" s="1011" t="s">
        <v>707</v>
      </c>
      <c r="D11" s="1011"/>
      <c r="E11" s="1369"/>
      <c r="F11" s="797" t="s">
        <v>50</v>
      </c>
      <c r="G11" s="245" t="s">
        <v>358</v>
      </c>
      <c r="H11" s="1073"/>
      <c r="I11" s="1074"/>
      <c r="J11" s="1074"/>
      <c r="K11" s="1074"/>
      <c r="L11" s="1074"/>
      <c r="M11" s="1074"/>
      <c r="N11" s="1074"/>
      <c r="O11" s="1004"/>
      <c r="P11" s="1004"/>
    </row>
    <row r="12" spans="2:16" ht="46.5" customHeight="1">
      <c r="B12" s="10" t="s">
        <v>218</v>
      </c>
      <c r="C12" s="879" t="s">
        <v>708</v>
      </c>
      <c r="D12" s="879"/>
      <c r="E12" s="880"/>
      <c r="F12" s="797" t="s">
        <v>50</v>
      </c>
      <c r="G12" s="739" t="s">
        <v>358</v>
      </c>
      <c r="H12" s="1073"/>
      <c r="I12" s="1074"/>
      <c r="J12" s="1074"/>
      <c r="K12" s="1074"/>
      <c r="L12" s="1074"/>
      <c r="M12" s="1074"/>
      <c r="N12" s="1074"/>
      <c r="O12" s="1004"/>
      <c r="P12" s="1004"/>
    </row>
    <row r="13" spans="2:16" ht="46.5" customHeight="1">
      <c r="B13" s="10" t="s">
        <v>220</v>
      </c>
      <c r="C13" s="879" t="s">
        <v>710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50</v>
      </c>
      <c r="G14" s="739" t="s">
        <v>362</v>
      </c>
      <c r="H14" s="1073"/>
      <c r="I14" s="1074"/>
      <c r="J14" s="1074"/>
      <c r="K14" s="1074"/>
      <c r="L14" s="1074"/>
      <c r="M14" s="1074"/>
      <c r="N14" s="1074"/>
      <c r="O14" s="1004"/>
      <c r="P14" s="1004"/>
    </row>
    <row r="15" spans="2:16" ht="46.5" customHeight="1">
      <c r="B15" s="10" t="s">
        <v>224</v>
      </c>
      <c r="C15" s="879" t="s">
        <v>54</v>
      </c>
      <c r="D15" s="879"/>
      <c r="E15" s="880"/>
      <c r="F15" s="745" t="s">
        <v>49</v>
      </c>
      <c r="G15" s="739" t="s">
        <v>363</v>
      </c>
      <c r="H15" s="1073" t="s">
        <v>78</v>
      </c>
      <c r="I15" s="1074"/>
      <c r="J15" s="1074"/>
      <c r="K15" s="1074"/>
      <c r="L15" s="1074"/>
      <c r="M15" s="1074"/>
      <c r="N15" s="1074"/>
      <c r="O15" s="1004"/>
      <c r="P15" s="1004"/>
    </row>
    <row r="16" spans="2:16" ht="46.5" customHeight="1">
      <c r="B16" s="10" t="s">
        <v>226</v>
      </c>
      <c r="C16" s="879" t="s">
        <v>712</v>
      </c>
      <c r="D16" s="879"/>
      <c r="E16" s="880"/>
      <c r="F16" s="745" t="s">
        <v>49</v>
      </c>
      <c r="G16" s="739" t="s">
        <v>365</v>
      </c>
      <c r="H16" s="1073" t="s">
        <v>1463</v>
      </c>
      <c r="I16" s="1074"/>
      <c r="J16" s="1074"/>
      <c r="K16" s="1074"/>
      <c r="L16" s="1074"/>
      <c r="M16" s="1074"/>
      <c r="N16" s="1074"/>
      <c r="O16" s="1004"/>
      <c r="P16" s="1004"/>
    </row>
    <row r="17" spans="2:16" ht="46.5" customHeight="1">
      <c r="B17" s="10" t="s">
        <v>228</v>
      </c>
      <c r="C17" s="1011" t="s">
        <v>366</v>
      </c>
      <c r="D17" s="1011"/>
      <c r="E17" s="1011"/>
      <c r="F17" s="745" t="s">
        <v>49</v>
      </c>
      <c r="G17" s="739" t="s">
        <v>367</v>
      </c>
      <c r="H17" s="1073" t="s">
        <v>1464</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716</v>
      </c>
      <c r="D19" s="1011"/>
      <c r="E19" s="1011"/>
      <c r="F19" s="797" t="s">
        <v>50</v>
      </c>
      <c r="G19" s="739" t="s">
        <v>367</v>
      </c>
      <c r="H19" s="1073"/>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63</v>
      </c>
      <c r="M20" s="1359" t="s">
        <v>372</v>
      </c>
      <c r="N20" s="1362"/>
      <c r="O20" s="246" t="s">
        <v>704</v>
      </c>
      <c r="P20" s="247"/>
    </row>
    <row r="21" spans="2:16" ht="34.5" customHeight="1">
      <c r="B21" s="242" t="s">
        <v>373</v>
      </c>
      <c r="C21" s="879" t="s">
        <v>717</v>
      </c>
      <c r="D21" s="879"/>
      <c r="E21" s="879"/>
      <c r="F21" s="879"/>
      <c r="G21" s="879"/>
      <c r="H21" s="879"/>
      <c r="I21" s="879"/>
      <c r="J21" s="879"/>
      <c r="K21" s="879"/>
      <c r="L21" s="754" t="s">
        <v>50</v>
      </c>
      <c r="M21" s="1360"/>
      <c r="N21" s="1363"/>
      <c r="O21" s="246" t="s">
        <v>704</v>
      </c>
      <c r="P21" s="247"/>
    </row>
    <row r="22" spans="2:16" ht="33.75" customHeight="1">
      <c r="B22" s="248" t="s">
        <v>216</v>
      </c>
      <c r="C22" s="879" t="s">
        <v>375</v>
      </c>
      <c r="D22" s="879"/>
      <c r="E22" s="879"/>
      <c r="F22" s="879"/>
      <c r="G22" s="879"/>
      <c r="H22" s="879"/>
      <c r="I22" s="879"/>
      <c r="J22" s="879"/>
      <c r="K22" s="879"/>
      <c r="L22" s="745" t="s">
        <v>663</v>
      </c>
      <c r="M22" s="1360"/>
      <c r="N22" s="1363"/>
      <c r="O22" s="246" t="s">
        <v>704</v>
      </c>
      <c r="P22" s="247"/>
    </row>
    <row r="23" spans="2:16" ht="62.25" customHeight="1" thickBot="1">
      <c r="B23" s="249" t="s">
        <v>376</v>
      </c>
      <c r="C23" s="913" t="s">
        <v>73</v>
      </c>
      <c r="D23" s="913"/>
      <c r="E23" s="1006"/>
      <c r="F23" s="797" t="s">
        <v>49</v>
      </c>
      <c r="G23" s="1365" t="s">
        <v>378</v>
      </c>
      <c r="H23" s="1366"/>
      <c r="I23" s="1367" t="s">
        <v>82</v>
      </c>
      <c r="J23" s="1368"/>
      <c r="K23" s="250" t="s">
        <v>379</v>
      </c>
      <c r="L23" s="251" t="s">
        <v>1465</v>
      </c>
      <c r="M23" s="1361"/>
      <c r="N23" s="1364"/>
      <c r="O23" s="252" t="s">
        <v>789</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345"/>
      <c r="M25" s="1346"/>
      <c r="N25" s="1347"/>
      <c r="O25" s="258" t="s">
        <v>834</v>
      </c>
      <c r="P25" s="738"/>
    </row>
    <row r="26" spans="2:16" ht="59.25" customHeight="1">
      <c r="B26" s="242" t="s">
        <v>385</v>
      </c>
      <c r="C26" s="879" t="s">
        <v>721</v>
      </c>
      <c r="D26" s="879"/>
      <c r="E26" s="879"/>
      <c r="F26" s="879"/>
      <c r="G26" s="879"/>
      <c r="H26" s="879"/>
      <c r="I26" s="880"/>
      <c r="J26" s="402">
        <v>215200</v>
      </c>
      <c r="K26" s="1343"/>
      <c r="L26" s="1348"/>
      <c r="M26" s="1349"/>
      <c r="N26" s="1350"/>
      <c r="O26" s="810" t="s">
        <v>722</v>
      </c>
      <c r="P26" s="247"/>
    </row>
    <row r="27" spans="2:16" ht="36.75" customHeight="1">
      <c r="B27" s="242" t="s">
        <v>387</v>
      </c>
      <c r="C27" s="875" t="s">
        <v>388</v>
      </c>
      <c r="D27" s="875"/>
      <c r="E27" s="875"/>
      <c r="F27" s="990"/>
      <c r="G27" s="259" t="s">
        <v>389</v>
      </c>
      <c r="H27" s="403">
        <v>42370</v>
      </c>
      <c r="I27" s="261" t="s">
        <v>390</v>
      </c>
      <c r="J27" s="403">
        <v>42705</v>
      </c>
      <c r="K27" s="1343"/>
      <c r="L27" s="1348"/>
      <c r="M27" s="1349"/>
      <c r="N27" s="1350"/>
      <c r="O27" s="810" t="s">
        <v>722</v>
      </c>
      <c r="P27" s="247"/>
    </row>
    <row r="28" spans="2:16" ht="25.5" customHeight="1">
      <c r="B28" s="262" t="s">
        <v>216</v>
      </c>
      <c r="C28" s="875" t="s">
        <v>391</v>
      </c>
      <c r="D28" s="875"/>
      <c r="E28" s="875"/>
      <c r="F28" s="875"/>
      <c r="G28" s="990"/>
      <c r="H28" s="1354" t="s">
        <v>1466</v>
      </c>
      <c r="I28" s="1355"/>
      <c r="J28" s="1356"/>
      <c r="K28" s="1343"/>
      <c r="L28" s="1348"/>
      <c r="M28" s="1349"/>
      <c r="N28" s="1350"/>
      <c r="O28" s="810" t="s">
        <v>722</v>
      </c>
      <c r="P28" s="247"/>
    </row>
    <row r="29" spans="2:16" ht="23.25" customHeight="1">
      <c r="B29" s="262" t="s">
        <v>218</v>
      </c>
      <c r="C29" s="875" t="s">
        <v>392</v>
      </c>
      <c r="D29" s="875"/>
      <c r="E29" s="875"/>
      <c r="F29" s="875"/>
      <c r="G29" s="990"/>
      <c r="H29" s="1091" t="s">
        <v>655</v>
      </c>
      <c r="I29" s="1094"/>
      <c r="J29" s="1095"/>
      <c r="K29" s="1344"/>
      <c r="L29" s="1351"/>
      <c r="M29" s="1352"/>
      <c r="N29" s="1353"/>
      <c r="O29" s="810" t="s">
        <v>1433</v>
      </c>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332">
        <v>137580</v>
      </c>
      <c r="K33" s="404">
        <v>228269</v>
      </c>
      <c r="L33" s="1319">
        <f t="shared" ref="L33:L51" si="0">ABS(J33-K33)/J33</f>
        <v>0.65917284489024563</v>
      </c>
      <c r="M33" s="1320"/>
      <c r="N33" s="1321"/>
      <c r="O33" s="1335"/>
      <c r="P33" s="1335"/>
    </row>
    <row r="34" spans="2:16" ht="21" customHeight="1">
      <c r="B34" s="248"/>
      <c r="C34" s="1317" t="s">
        <v>837</v>
      </c>
      <c r="D34" s="1317"/>
      <c r="E34" s="1317"/>
      <c r="F34" s="1317"/>
      <c r="G34" s="1317"/>
      <c r="H34" s="1317"/>
      <c r="I34" s="1318"/>
      <c r="J34" s="329" t="s">
        <v>71</v>
      </c>
      <c r="K34" s="263" t="s">
        <v>71</v>
      </c>
      <c r="L34" s="1398" t="s">
        <v>71</v>
      </c>
      <c r="M34" s="1399"/>
      <c r="N34" s="1400"/>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v>20416</v>
      </c>
      <c r="K37" s="404">
        <v>32000</v>
      </c>
      <c r="L37" s="1322">
        <f>ABS(J37-K37)/J37</f>
        <v>0.56739811912225702</v>
      </c>
      <c r="M37" s="1323"/>
      <c r="N37" s="1324"/>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726</v>
      </c>
      <c r="D40" s="1317"/>
      <c r="E40" s="1317"/>
      <c r="F40" s="1317"/>
      <c r="G40" s="1317"/>
      <c r="H40" s="1317"/>
      <c r="I40" s="1318"/>
      <c r="J40" s="329" t="s">
        <v>71</v>
      </c>
      <c r="K40" s="263" t="s">
        <v>71</v>
      </c>
      <c r="L40" s="1398" t="s">
        <v>71</v>
      </c>
      <c r="M40" s="1399"/>
      <c r="N40" s="1400"/>
      <c r="O40" s="1335"/>
      <c r="P40" s="1335"/>
    </row>
    <row r="41" spans="2:16" ht="21" customHeight="1">
      <c r="B41" s="248"/>
      <c r="C41" s="1317" t="s">
        <v>727</v>
      </c>
      <c r="D41" s="1317"/>
      <c r="E41" s="1317"/>
      <c r="F41" s="1317"/>
      <c r="G41" s="1317"/>
      <c r="H41" s="1317"/>
      <c r="I41" s="1318"/>
      <c r="J41" s="332">
        <v>51812</v>
      </c>
      <c r="K41" s="404">
        <v>100000</v>
      </c>
      <c r="L41" s="1319">
        <f t="shared" si="0"/>
        <v>0.93005481355670505</v>
      </c>
      <c r="M41" s="1320"/>
      <c r="N41" s="1321"/>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728</v>
      </c>
      <c r="D45" s="1317"/>
      <c r="E45" s="1317"/>
      <c r="F45" s="1317"/>
      <c r="G45" s="1317"/>
      <c r="H45" s="1317"/>
      <c r="I45" s="1318"/>
      <c r="J45" s="332">
        <v>670</v>
      </c>
      <c r="K45" s="404">
        <v>1070</v>
      </c>
      <c r="L45" s="1319">
        <f t="shared" si="0"/>
        <v>0.59701492537313428</v>
      </c>
      <c r="M45" s="1320"/>
      <c r="N45" s="1321"/>
      <c r="O45" s="1335"/>
      <c r="P45" s="1335"/>
    </row>
    <row r="46" spans="2:16" ht="21" customHeight="1">
      <c r="B46" s="248"/>
      <c r="C46" s="1317" t="s">
        <v>411</v>
      </c>
      <c r="D46" s="1317"/>
      <c r="E46" s="1317"/>
      <c r="F46" s="1317"/>
      <c r="G46" s="1317"/>
      <c r="H46" s="1317"/>
      <c r="I46" s="1318"/>
      <c r="J46" s="329" t="s">
        <v>71</v>
      </c>
      <c r="K46" s="263" t="s">
        <v>71</v>
      </c>
      <c r="L46" s="1398" t="s">
        <v>71</v>
      </c>
      <c r="M46" s="1399"/>
      <c r="N46" s="1400"/>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729</v>
      </c>
      <c r="D48" s="1317"/>
      <c r="E48" s="1317"/>
      <c r="F48" s="1317"/>
      <c r="G48" s="1317"/>
      <c r="H48" s="1317"/>
      <c r="I48" s="1318"/>
      <c r="J48" s="332">
        <v>499</v>
      </c>
      <c r="K48" s="404">
        <v>1000</v>
      </c>
      <c r="L48" s="1319">
        <f t="shared" si="0"/>
        <v>1.0040080160320641</v>
      </c>
      <c r="M48" s="1320"/>
      <c r="N48" s="1321"/>
      <c r="O48" s="1335"/>
      <c r="P48" s="1335"/>
    </row>
    <row r="49" spans="2:17" ht="21" customHeight="1">
      <c r="B49" s="248" t="s">
        <v>415</v>
      </c>
      <c r="C49" s="1317" t="s">
        <v>730</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332">
        <v>1572464</v>
      </c>
      <c r="K50" s="335">
        <v>2251827</v>
      </c>
      <c r="L50" s="1319">
        <f t="shared" si="0"/>
        <v>0.43203723582861037</v>
      </c>
      <c r="M50" s="1320"/>
      <c r="N50" s="1321"/>
      <c r="O50" s="1335"/>
      <c r="P50" s="1335"/>
    </row>
    <row r="51" spans="2:17" ht="21" customHeight="1">
      <c r="B51" s="248" t="s">
        <v>418</v>
      </c>
      <c r="C51" s="1317" t="s">
        <v>134</v>
      </c>
      <c r="D51" s="1317"/>
      <c r="E51" s="1317"/>
      <c r="F51" s="1317"/>
      <c r="G51" s="1317"/>
      <c r="H51" s="1317"/>
      <c r="I51" s="1318"/>
      <c r="J51" s="332">
        <v>8470</v>
      </c>
      <c r="K51" s="404">
        <v>39000</v>
      </c>
      <c r="L51" s="1319">
        <f t="shared" si="0"/>
        <v>3.6044864226682409</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29" t="s">
        <v>71</v>
      </c>
      <c r="K53" s="263" t="s">
        <v>71</v>
      </c>
      <c r="L53" s="1398" t="s">
        <v>71</v>
      </c>
      <c r="M53" s="1399"/>
      <c r="N53" s="1400"/>
      <c r="O53" s="1335"/>
      <c r="P53" s="1335"/>
    </row>
    <row r="54" spans="2:17" ht="21" customHeight="1">
      <c r="B54" s="248"/>
      <c r="C54" s="1317" t="s">
        <v>264</v>
      </c>
      <c r="D54" s="1317"/>
      <c r="E54" s="1317"/>
      <c r="F54" s="1317"/>
      <c r="G54" s="1317"/>
      <c r="H54" s="1317"/>
      <c r="I54" s="1318"/>
      <c r="J54" s="329" t="s">
        <v>71</v>
      </c>
      <c r="K54" s="263" t="s">
        <v>71</v>
      </c>
      <c r="L54" s="1398" t="s">
        <v>71</v>
      </c>
      <c r="M54" s="1399"/>
      <c r="N54" s="1400"/>
      <c r="O54" s="1335"/>
      <c r="P54" s="1335"/>
    </row>
    <row r="55" spans="2:17" ht="21" customHeight="1">
      <c r="B55" s="248" t="s">
        <v>420</v>
      </c>
      <c r="C55" s="1317" t="s">
        <v>731</v>
      </c>
      <c r="D55" s="1317"/>
      <c r="E55" s="1317"/>
      <c r="F55" s="1317"/>
      <c r="G55" s="1317"/>
      <c r="H55" s="1317"/>
      <c r="I55" s="1318"/>
      <c r="J55" s="329" t="s">
        <v>71</v>
      </c>
      <c r="K55" s="263" t="s">
        <v>71</v>
      </c>
      <c r="L55" s="1398" t="s">
        <v>71</v>
      </c>
      <c r="M55" s="1399"/>
      <c r="N55" s="1400"/>
      <c r="O55" s="1336"/>
      <c r="P55" s="1336"/>
    </row>
    <row r="56" spans="2:17" ht="72" customHeight="1" thickBot="1">
      <c r="B56" s="265" t="s">
        <v>422</v>
      </c>
      <c r="C56" s="1309" t="s">
        <v>732</v>
      </c>
      <c r="D56" s="1309"/>
      <c r="E56" s="1309"/>
      <c r="F56" s="1309"/>
      <c r="G56" s="1309"/>
      <c r="H56" s="1309"/>
      <c r="I56" s="1309"/>
      <c r="J56" s="1742" t="s">
        <v>50</v>
      </c>
      <c r="K56" s="1743"/>
      <c r="L56" s="266" t="s">
        <v>424</v>
      </c>
      <c r="M56" s="1744" t="s">
        <v>1467</v>
      </c>
      <c r="N56" s="1745"/>
      <c r="O56" s="253" t="s">
        <v>840</v>
      </c>
      <c r="P56" s="253"/>
    </row>
    <row r="57" spans="2:17" ht="46.5" customHeight="1">
      <c r="B57" s="1314" t="s">
        <v>733</v>
      </c>
      <c r="C57" s="1315"/>
      <c r="D57" s="1315"/>
      <c r="E57" s="1315"/>
      <c r="F57" s="1315"/>
      <c r="G57" s="1315"/>
      <c r="H57" s="1315"/>
      <c r="I57" s="1315"/>
      <c r="J57" s="1315"/>
      <c r="K57" s="1315"/>
      <c r="L57" s="1315"/>
      <c r="M57" s="1315"/>
      <c r="N57" s="1315"/>
      <c r="O57" s="1315"/>
      <c r="P57" s="1316"/>
    </row>
    <row r="58" spans="2:17" ht="64.5" customHeight="1" thickBot="1">
      <c r="B58" s="267" t="s">
        <v>426</v>
      </c>
      <c r="C58" s="1152" t="s">
        <v>734</v>
      </c>
      <c r="D58" s="1152"/>
      <c r="E58" s="1152"/>
      <c r="F58" s="1152"/>
      <c r="G58" s="1152"/>
      <c r="H58" s="1152"/>
      <c r="I58" s="1152"/>
      <c r="J58" s="1310" t="s">
        <v>49</v>
      </c>
      <c r="K58" s="1311"/>
      <c r="L58" s="266" t="s">
        <v>424</v>
      </c>
      <c r="M58" s="1396" t="s">
        <v>1468</v>
      </c>
      <c r="N58" s="1397"/>
      <c r="O58" s="268" t="s">
        <v>841</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736</v>
      </c>
      <c r="H60" s="271" t="s">
        <v>737</v>
      </c>
      <c r="I60" s="1240" t="s">
        <v>738</v>
      </c>
      <c r="J60" s="1281"/>
      <c r="K60" s="1240" t="s">
        <v>384</v>
      </c>
      <c r="L60" s="1241"/>
      <c r="M60" s="1241"/>
      <c r="N60" s="1242"/>
      <c r="O60" s="1304"/>
      <c r="P60" s="1304"/>
    </row>
    <row r="61" spans="2:17" ht="49.5" customHeight="1">
      <c r="B61" s="262" t="s">
        <v>216</v>
      </c>
      <c r="C61" s="1307" t="s">
        <v>739</v>
      </c>
      <c r="D61" s="1307"/>
      <c r="E61" s="1307"/>
      <c r="F61" s="1308"/>
      <c r="G61" s="337">
        <v>172160</v>
      </c>
      <c r="H61" s="273" t="s">
        <v>1052</v>
      </c>
      <c r="I61" s="405" t="s">
        <v>1469</v>
      </c>
      <c r="J61" s="406" t="s">
        <v>1470</v>
      </c>
      <c r="K61" s="1275"/>
      <c r="L61" s="1276"/>
      <c r="M61" s="1276"/>
      <c r="N61" s="1277"/>
      <c r="O61" s="1305"/>
      <c r="P61" s="1305"/>
    </row>
    <row r="62" spans="2:17" ht="54" customHeight="1">
      <c r="B62" s="262" t="s">
        <v>218</v>
      </c>
      <c r="C62" s="1307" t="s">
        <v>741</v>
      </c>
      <c r="D62" s="1307"/>
      <c r="E62" s="1307"/>
      <c r="F62" s="1308"/>
      <c r="G62" s="337">
        <v>0</v>
      </c>
      <c r="H62" s="273"/>
      <c r="I62" s="405"/>
      <c r="J62" s="406"/>
      <c r="K62" s="1275"/>
      <c r="L62" s="1276"/>
      <c r="M62" s="1276"/>
      <c r="N62" s="1277"/>
      <c r="O62" s="1305"/>
      <c r="P62" s="1305"/>
    </row>
    <row r="63" spans="2:17" ht="54" customHeight="1" thickBot="1">
      <c r="B63" s="248" t="s">
        <v>220</v>
      </c>
      <c r="C63" s="921" t="s">
        <v>742</v>
      </c>
      <c r="D63" s="921"/>
      <c r="E63" s="921"/>
      <c r="F63" s="956"/>
      <c r="G63" s="338">
        <f>G61+G62</f>
        <v>172160</v>
      </c>
      <c r="H63" s="275"/>
      <c r="I63" s="1264"/>
      <c r="J63" s="1265"/>
      <c r="K63" s="1264"/>
      <c r="L63" s="1266"/>
      <c r="M63" s="1266"/>
      <c r="N63" s="1267"/>
      <c r="O63" s="1306"/>
      <c r="P63" s="1306"/>
      <c r="Q63" s="198"/>
    </row>
    <row r="64" spans="2:17" ht="57.75" customHeight="1">
      <c r="B64" s="1296" t="s">
        <v>743</v>
      </c>
      <c r="C64" s="1297"/>
      <c r="D64" s="1297"/>
      <c r="E64" s="1297"/>
      <c r="F64" s="1297"/>
      <c r="G64" s="1297"/>
      <c r="H64" s="1297"/>
      <c r="I64" s="1297"/>
      <c r="J64" s="1297"/>
      <c r="K64" s="1297"/>
      <c r="L64" s="1297"/>
      <c r="M64" s="1297"/>
      <c r="N64" s="1297"/>
      <c r="O64" s="1297"/>
      <c r="P64" s="1298"/>
    </row>
    <row r="65" spans="2:16" ht="58.5" customHeight="1" thickBot="1">
      <c r="B65" s="276" t="s">
        <v>438</v>
      </c>
      <c r="C65" s="1284" t="s">
        <v>744</v>
      </c>
      <c r="D65" s="1284"/>
      <c r="E65" s="1284"/>
      <c r="F65" s="1284"/>
      <c r="G65" s="1284"/>
      <c r="H65" s="1284"/>
      <c r="I65" s="1284"/>
      <c r="J65" s="1284"/>
      <c r="K65" s="1284"/>
      <c r="L65" s="1284"/>
      <c r="M65" s="1285"/>
      <c r="N65" s="407" t="s">
        <v>49</v>
      </c>
      <c r="O65" s="268" t="s">
        <v>841</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746</v>
      </c>
      <c r="G67" s="1240" t="s">
        <v>747</v>
      </c>
      <c r="H67" s="1281"/>
      <c r="I67" s="1240" t="s">
        <v>748</v>
      </c>
      <c r="J67" s="1281"/>
      <c r="K67" s="1240" t="s">
        <v>384</v>
      </c>
      <c r="L67" s="1241"/>
      <c r="M67" s="1241"/>
      <c r="N67" s="1242"/>
      <c r="O67" s="1183"/>
      <c r="P67" s="1183"/>
    </row>
    <row r="68" spans="2:16" ht="28.5" customHeight="1">
      <c r="B68" s="262" t="s">
        <v>216</v>
      </c>
      <c r="C68" s="1290" t="s">
        <v>749</v>
      </c>
      <c r="D68" s="1290"/>
      <c r="E68" s="1291"/>
      <c r="F68" s="746" t="s">
        <v>49</v>
      </c>
      <c r="G68" s="1251">
        <v>172160</v>
      </c>
      <c r="H68" s="1252"/>
      <c r="I68" s="1209" t="s">
        <v>1052</v>
      </c>
      <c r="J68" s="1210"/>
      <c r="K68" s="1275"/>
      <c r="L68" s="1276"/>
      <c r="M68" s="1276"/>
      <c r="N68" s="1277"/>
      <c r="O68" s="1184"/>
      <c r="P68" s="1184"/>
    </row>
    <row r="69" spans="2:16" ht="31.5" customHeight="1">
      <c r="B69" s="278"/>
      <c r="C69" s="1290" t="s">
        <v>750</v>
      </c>
      <c r="D69" s="1290"/>
      <c r="E69" s="1291"/>
      <c r="F69" s="1096" t="s">
        <v>1470</v>
      </c>
      <c r="G69" s="1097"/>
      <c r="H69" s="1097"/>
      <c r="I69" s="1097"/>
      <c r="J69" s="1097"/>
      <c r="K69" s="1275"/>
      <c r="L69" s="1276"/>
      <c r="M69" s="1276"/>
      <c r="N69" s="1277"/>
      <c r="O69" s="1184"/>
      <c r="P69" s="1184"/>
    </row>
    <row r="70" spans="2:16" ht="65.25" customHeight="1">
      <c r="B70" s="262" t="s">
        <v>218</v>
      </c>
      <c r="C70" s="1290" t="s">
        <v>751</v>
      </c>
      <c r="D70" s="1290"/>
      <c r="E70" s="1291"/>
      <c r="F70" s="746" t="s">
        <v>50</v>
      </c>
      <c r="G70" s="1251">
        <v>0</v>
      </c>
      <c r="H70" s="1252"/>
      <c r="I70" s="1209" t="s">
        <v>60</v>
      </c>
      <c r="J70" s="1210"/>
      <c r="K70" s="1275"/>
      <c r="L70" s="1276"/>
      <c r="M70" s="1276"/>
      <c r="N70" s="1277"/>
      <c r="O70" s="1184"/>
      <c r="P70" s="1184"/>
    </row>
    <row r="71" spans="2:16" ht="35.25" customHeight="1">
      <c r="B71" s="278"/>
      <c r="C71" s="1290" t="s">
        <v>752</v>
      </c>
      <c r="D71" s="1290"/>
      <c r="E71" s="1291"/>
      <c r="F71" s="1096" t="s">
        <v>60</v>
      </c>
      <c r="G71" s="1097"/>
      <c r="H71" s="1097"/>
      <c r="I71" s="1097"/>
      <c r="J71" s="1097"/>
      <c r="K71" s="1275"/>
      <c r="L71" s="1276"/>
      <c r="M71" s="1276"/>
      <c r="N71" s="1277"/>
      <c r="O71" s="1184"/>
      <c r="P71" s="1184"/>
    </row>
    <row r="72" spans="2:16" ht="51" customHeight="1" thickBot="1">
      <c r="B72" s="279" t="s">
        <v>220</v>
      </c>
      <c r="C72" s="1292" t="s">
        <v>753</v>
      </c>
      <c r="D72" s="1292"/>
      <c r="E72" s="1293"/>
      <c r="F72" s="280"/>
      <c r="G72" s="1294">
        <f>G68+G70</f>
        <v>172160</v>
      </c>
      <c r="H72" s="1295"/>
      <c r="I72" s="1264"/>
      <c r="J72" s="1265"/>
      <c r="K72" s="1264"/>
      <c r="L72" s="1266"/>
      <c r="M72" s="1266"/>
      <c r="N72" s="1267"/>
      <c r="O72" s="1200"/>
      <c r="P72" s="1200"/>
    </row>
    <row r="73" spans="2:16" ht="56.25" customHeight="1">
      <c r="B73" s="1278" t="s">
        <v>754</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748</v>
      </c>
      <c r="J74" s="1281"/>
      <c r="K74" s="1240" t="s">
        <v>457</v>
      </c>
      <c r="L74" s="1241"/>
      <c r="M74" s="1241"/>
      <c r="N74" s="1242"/>
      <c r="O74" s="246" t="s">
        <v>1471</v>
      </c>
      <c r="P74" s="247"/>
    </row>
    <row r="75" spans="2:16" s="282" customFormat="1" ht="32.25" customHeight="1">
      <c r="B75" s="262" t="s">
        <v>216</v>
      </c>
      <c r="C75" s="875" t="s">
        <v>118</v>
      </c>
      <c r="D75" s="875"/>
      <c r="E75" s="990"/>
      <c r="F75" s="755" t="s">
        <v>659</v>
      </c>
      <c r="G75" s="1441">
        <v>4707</v>
      </c>
      <c r="H75" s="1442"/>
      <c r="I75" s="1443" t="s">
        <v>1472</v>
      </c>
      <c r="J75" s="1444"/>
      <c r="K75" s="1445" t="s">
        <v>1473</v>
      </c>
      <c r="L75" s="1446"/>
      <c r="M75" s="1446"/>
      <c r="N75" s="1447"/>
      <c r="O75" s="1183"/>
      <c r="P75" s="1183"/>
    </row>
    <row r="76" spans="2:16" s="282" customFormat="1" ht="75.599999999999994" customHeight="1">
      <c r="B76" s="262" t="s">
        <v>218</v>
      </c>
      <c r="C76" s="875" t="s">
        <v>54</v>
      </c>
      <c r="D76" s="875"/>
      <c r="E76" s="990"/>
      <c r="F76" s="755" t="s">
        <v>659</v>
      </c>
      <c r="G76" s="1441">
        <f>83300+86794+90705+15854</f>
        <v>276653</v>
      </c>
      <c r="H76" s="1442"/>
      <c r="I76" s="1443" t="s">
        <v>1472</v>
      </c>
      <c r="J76" s="1444"/>
      <c r="K76" s="1445" t="s">
        <v>1474</v>
      </c>
      <c r="L76" s="1446"/>
      <c r="M76" s="1446"/>
      <c r="N76" s="1447"/>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121</v>
      </c>
      <c r="D78" s="875"/>
      <c r="E78" s="990"/>
      <c r="F78" s="746" t="s">
        <v>663</v>
      </c>
      <c r="G78" s="1251">
        <v>0</v>
      </c>
      <c r="H78" s="1252"/>
      <c r="I78" s="1251" t="s">
        <v>60</v>
      </c>
      <c r="J78" s="1252"/>
      <c r="K78" s="1251"/>
      <c r="L78" s="1282"/>
      <c r="M78" s="1282"/>
      <c r="N78" s="1283"/>
      <c r="O78" s="1184"/>
      <c r="P78" s="1184"/>
    </row>
    <row r="79" spans="2:16" s="282" customFormat="1" ht="32.25" customHeight="1">
      <c r="B79" s="262" t="s">
        <v>224</v>
      </c>
      <c r="C79" s="875" t="s">
        <v>122</v>
      </c>
      <c r="D79" s="875"/>
      <c r="E79" s="990"/>
      <c r="F79" s="746" t="s">
        <v>663</v>
      </c>
      <c r="G79" s="1251">
        <v>0</v>
      </c>
      <c r="H79" s="1252"/>
      <c r="I79" s="1209" t="s">
        <v>60</v>
      </c>
      <c r="J79" s="1210"/>
      <c r="K79" s="1211"/>
      <c r="L79" s="1212"/>
      <c r="M79" s="1212"/>
      <c r="N79" s="1213"/>
      <c r="O79" s="1184"/>
      <c r="P79" s="1184"/>
    </row>
    <row r="80" spans="2:16" ht="53.25" customHeight="1" thickBot="1">
      <c r="B80" s="248" t="s">
        <v>226</v>
      </c>
      <c r="C80" s="921" t="s">
        <v>759</v>
      </c>
      <c r="D80" s="921"/>
      <c r="E80" s="956"/>
      <c r="F80" s="283"/>
      <c r="G80" s="1262">
        <f>G75+G76+G77+G78+G79</f>
        <v>281360</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760</v>
      </c>
      <c r="D82" s="1271"/>
      <c r="E82" s="1271"/>
      <c r="F82" s="1271"/>
      <c r="G82" s="1272"/>
      <c r="H82" s="1255">
        <f>G72/(G72+G80)</f>
        <v>0.37960839654260009</v>
      </c>
      <c r="I82" s="1256"/>
      <c r="J82" s="1257"/>
      <c r="K82" s="1273" t="s">
        <v>462</v>
      </c>
      <c r="L82" s="1274"/>
      <c r="M82" s="1274"/>
      <c r="N82" s="1274"/>
      <c r="O82" s="246" t="s">
        <v>848</v>
      </c>
      <c r="P82" s="247"/>
    </row>
    <row r="83" spans="1:16" ht="66.75" customHeight="1">
      <c r="B83" s="285" t="s">
        <v>761</v>
      </c>
      <c r="C83" s="1253" t="s">
        <v>762</v>
      </c>
      <c r="D83" s="1253"/>
      <c r="E83" s="1253"/>
      <c r="F83" s="1253"/>
      <c r="G83" s="1254"/>
      <c r="H83" s="1255">
        <f>G68/G72</f>
        <v>1</v>
      </c>
      <c r="I83" s="1256"/>
      <c r="J83" s="1257"/>
      <c r="K83" s="1258" t="s">
        <v>465</v>
      </c>
      <c r="L83" s="1259"/>
      <c r="M83" s="1259"/>
      <c r="N83" s="1259"/>
      <c r="O83" s="246" t="s">
        <v>849</v>
      </c>
      <c r="P83" s="247"/>
    </row>
    <row r="84" spans="1:16" ht="66" customHeight="1">
      <c r="B84" s="286" t="s">
        <v>466</v>
      </c>
      <c r="C84" s="879" t="s">
        <v>763</v>
      </c>
      <c r="D84" s="879"/>
      <c r="E84" s="1260"/>
      <c r="F84" s="1260"/>
      <c r="G84" s="1261"/>
      <c r="H84" s="1255">
        <f>(G72+G80)/J26</f>
        <v>2.1074349442379181</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t="s">
        <v>1475</v>
      </c>
      <c r="I86" s="1097"/>
      <c r="J86" s="1097"/>
      <c r="K86" s="1249" t="s">
        <v>465</v>
      </c>
      <c r="L86" s="1250"/>
      <c r="M86" s="1250"/>
      <c r="N86" s="1250"/>
      <c r="O86" s="1003" t="s">
        <v>1476</v>
      </c>
      <c r="P86" s="1003"/>
    </row>
    <row r="87" spans="1:16" ht="23.25" customHeight="1">
      <c r="B87" s="10" t="s">
        <v>216</v>
      </c>
      <c r="C87" s="879" t="s">
        <v>473</v>
      </c>
      <c r="D87" s="879"/>
      <c r="E87" s="879"/>
      <c r="F87" s="879"/>
      <c r="G87" s="879"/>
      <c r="H87" s="1073" t="s">
        <v>78</v>
      </c>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764</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49</v>
      </c>
      <c r="I90" s="1226" t="s">
        <v>424</v>
      </c>
      <c r="J90" s="1227"/>
      <c r="K90" s="986"/>
      <c r="L90" s="987"/>
      <c r="M90" s="987"/>
      <c r="N90" s="988"/>
      <c r="O90" s="246" t="s">
        <v>841</v>
      </c>
      <c r="P90" s="247"/>
    </row>
    <row r="91" spans="1:16" ht="30.75" customHeight="1">
      <c r="B91" s="1228" t="s">
        <v>479</v>
      </c>
      <c r="C91" s="1229"/>
      <c r="D91" s="1229"/>
      <c r="E91" s="1230"/>
      <c r="F91" s="1237" t="s">
        <v>765</v>
      </c>
      <c r="G91" s="1238"/>
      <c r="H91" s="1239"/>
      <c r="I91" s="1240" t="s">
        <v>481</v>
      </c>
      <c r="J91" s="1241"/>
      <c r="K91" s="1240" t="s">
        <v>384</v>
      </c>
      <c r="L91" s="1241"/>
      <c r="M91" s="1241"/>
      <c r="N91" s="1242"/>
      <c r="O91" s="1183"/>
      <c r="P91" s="1183"/>
    </row>
    <row r="92" spans="1:16" ht="21" customHeight="1">
      <c r="B92" s="1231"/>
      <c r="C92" s="1232"/>
      <c r="D92" s="1232"/>
      <c r="E92" s="1233"/>
      <c r="F92" s="1737" t="s">
        <v>1470</v>
      </c>
      <c r="G92" s="1738"/>
      <c r="H92" s="1739"/>
      <c r="I92" s="1740">
        <v>22950</v>
      </c>
      <c r="J92" s="1741"/>
      <c r="K92" s="986" t="s">
        <v>1477</v>
      </c>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62.45" customHeight="1">
      <c r="B101" s="291" t="s">
        <v>216</v>
      </c>
      <c r="C101" s="1065" t="s">
        <v>767</v>
      </c>
      <c r="D101" s="1065"/>
      <c r="E101" s="1065"/>
      <c r="F101" s="1066"/>
      <c r="G101" s="1032" t="s">
        <v>49</v>
      </c>
      <c r="H101" s="1199"/>
      <c r="I101" s="1032" t="s">
        <v>49</v>
      </c>
      <c r="J101" s="1199"/>
      <c r="K101" s="745" t="s">
        <v>49</v>
      </c>
      <c r="L101" s="1032" t="s">
        <v>663</v>
      </c>
      <c r="M101" s="1033"/>
      <c r="N101" s="1116"/>
      <c r="O101" s="1183"/>
      <c r="P101" s="1183"/>
    </row>
    <row r="102" spans="2:16" ht="49.15" customHeight="1">
      <c r="B102" s="291" t="s">
        <v>218</v>
      </c>
      <c r="C102" s="1065" t="s">
        <v>768</v>
      </c>
      <c r="D102" s="1065"/>
      <c r="E102" s="1065"/>
      <c r="F102" s="1066"/>
      <c r="G102" s="1032" t="s">
        <v>49</v>
      </c>
      <c r="H102" s="1199"/>
      <c r="I102" s="1032" t="s">
        <v>49</v>
      </c>
      <c r="J102" s="1199"/>
      <c r="K102" s="745" t="s">
        <v>49</v>
      </c>
      <c r="L102" s="1032" t="s">
        <v>663</v>
      </c>
      <c r="M102" s="1033"/>
      <c r="N102" s="1116"/>
      <c r="O102" s="1184"/>
      <c r="P102" s="1184"/>
    </row>
    <row r="103" spans="2:16" ht="44.45" customHeight="1">
      <c r="B103" s="291" t="s">
        <v>490</v>
      </c>
      <c r="C103" s="1065" t="s">
        <v>769</v>
      </c>
      <c r="D103" s="1065"/>
      <c r="E103" s="1065"/>
      <c r="F103" s="1066"/>
      <c r="G103" s="1032" t="s">
        <v>50</v>
      </c>
      <c r="H103" s="1199"/>
      <c r="I103" s="1032" t="s">
        <v>49</v>
      </c>
      <c r="J103" s="1199"/>
      <c r="K103" s="745" t="s">
        <v>49</v>
      </c>
      <c r="L103" s="1032" t="s">
        <v>663</v>
      </c>
      <c r="M103" s="1033"/>
      <c r="N103" s="1116"/>
      <c r="O103" s="1184"/>
      <c r="P103" s="1184"/>
    </row>
    <row r="104" spans="2:16" ht="33.6" customHeight="1">
      <c r="B104" s="291" t="s">
        <v>492</v>
      </c>
      <c r="C104" s="1065" t="s">
        <v>770</v>
      </c>
      <c r="D104" s="1065"/>
      <c r="E104" s="1065"/>
      <c r="F104" s="1066"/>
      <c r="G104" s="1032" t="s">
        <v>50</v>
      </c>
      <c r="H104" s="1199"/>
      <c r="I104" s="1032" t="s">
        <v>49</v>
      </c>
      <c r="J104" s="1199"/>
      <c r="K104" s="745" t="s">
        <v>49</v>
      </c>
      <c r="L104" s="1032" t="s">
        <v>663</v>
      </c>
      <c r="M104" s="1033"/>
      <c r="N104" s="1116"/>
      <c r="O104" s="1184"/>
      <c r="P104" s="1184"/>
    </row>
    <row r="105" spans="2:16" ht="31.5" customHeight="1">
      <c r="B105" s="291" t="s">
        <v>494</v>
      </c>
      <c r="C105" s="1065" t="s">
        <v>771</v>
      </c>
      <c r="D105" s="1065"/>
      <c r="E105" s="1065"/>
      <c r="F105" s="1066"/>
      <c r="G105" s="1032" t="s">
        <v>49</v>
      </c>
      <c r="H105" s="1199"/>
      <c r="I105" s="1032" t="s">
        <v>49</v>
      </c>
      <c r="J105" s="1199"/>
      <c r="K105" s="745" t="s">
        <v>49</v>
      </c>
      <c r="L105" s="1032" t="s">
        <v>663</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663</v>
      </c>
      <c r="M106" s="1033"/>
      <c r="N106" s="1116"/>
      <c r="O106" s="1184"/>
      <c r="P106" s="1184"/>
    </row>
    <row r="107" spans="2:16" ht="24.75" customHeight="1">
      <c r="B107" s="291" t="s">
        <v>228</v>
      </c>
      <c r="C107" s="1065" t="s">
        <v>134</v>
      </c>
      <c r="D107" s="1065"/>
      <c r="E107" s="1065"/>
      <c r="F107" s="1066"/>
      <c r="G107" s="1032" t="s">
        <v>50</v>
      </c>
      <c r="H107" s="1199"/>
      <c r="I107" s="1032" t="s">
        <v>49</v>
      </c>
      <c r="J107" s="1199"/>
      <c r="K107" s="745" t="s">
        <v>49</v>
      </c>
      <c r="L107" s="1032" t="s">
        <v>663</v>
      </c>
      <c r="M107" s="1033"/>
      <c r="N107" s="1116"/>
      <c r="O107" s="1184"/>
      <c r="P107" s="1184"/>
    </row>
    <row r="108" spans="2:16" ht="33" customHeight="1">
      <c r="B108" s="291" t="s">
        <v>229</v>
      </c>
      <c r="C108" s="1065" t="s">
        <v>772</v>
      </c>
      <c r="D108" s="1065"/>
      <c r="E108" s="1065"/>
      <c r="F108" s="1066"/>
      <c r="G108" s="1032" t="s">
        <v>49</v>
      </c>
      <c r="H108" s="1199"/>
      <c r="I108" s="1032" t="s">
        <v>50</v>
      </c>
      <c r="J108" s="1199"/>
      <c r="K108" s="745" t="s">
        <v>50</v>
      </c>
      <c r="L108" s="1032" t="s">
        <v>663</v>
      </c>
      <c r="M108" s="1033"/>
      <c r="N108" s="1116"/>
      <c r="O108" s="1184"/>
      <c r="P108" s="1184"/>
    </row>
    <row r="109" spans="2:16" ht="24" customHeight="1">
      <c r="B109" s="291" t="s">
        <v>230</v>
      </c>
      <c r="C109" s="1065" t="s">
        <v>136</v>
      </c>
      <c r="D109" s="1065"/>
      <c r="E109" s="1065"/>
      <c r="F109" s="1066"/>
      <c r="G109" s="1032" t="s">
        <v>50</v>
      </c>
      <c r="H109" s="1199"/>
      <c r="I109" s="1032" t="s">
        <v>49</v>
      </c>
      <c r="J109" s="1199"/>
      <c r="K109" s="745" t="s">
        <v>50</v>
      </c>
      <c r="L109" s="1032" t="s">
        <v>663</v>
      </c>
      <c r="M109" s="1033"/>
      <c r="N109" s="1116"/>
      <c r="O109" s="1184"/>
      <c r="P109" s="1184"/>
    </row>
    <row r="110" spans="2:16" ht="24" customHeight="1">
      <c r="B110" s="291" t="s">
        <v>231</v>
      </c>
      <c r="C110" s="1065" t="s">
        <v>137</v>
      </c>
      <c r="D110" s="1065"/>
      <c r="E110" s="1065"/>
      <c r="F110" s="1066"/>
      <c r="G110" s="1032" t="s">
        <v>50</v>
      </c>
      <c r="H110" s="1199"/>
      <c r="I110" s="1032" t="s">
        <v>49</v>
      </c>
      <c r="J110" s="1199"/>
      <c r="K110" s="745" t="s">
        <v>50</v>
      </c>
      <c r="L110" s="1032" t="s">
        <v>663</v>
      </c>
      <c r="M110" s="1033"/>
      <c r="N110" s="1116"/>
      <c r="O110" s="1184"/>
      <c r="P110" s="1184"/>
    </row>
    <row r="111" spans="2:16" ht="21" customHeight="1">
      <c r="B111" s="291" t="s">
        <v>233</v>
      </c>
      <c r="C111" s="1065" t="s">
        <v>773</v>
      </c>
      <c r="D111" s="1065"/>
      <c r="E111" s="1065"/>
      <c r="F111" s="1066"/>
      <c r="G111" s="1032" t="s">
        <v>50</v>
      </c>
      <c r="H111" s="1199"/>
      <c r="I111" s="1032" t="s">
        <v>50</v>
      </c>
      <c r="J111" s="1199"/>
      <c r="K111" s="745" t="s">
        <v>50</v>
      </c>
      <c r="L111" s="1032" t="s">
        <v>663</v>
      </c>
      <c r="M111" s="1033"/>
      <c r="N111" s="1116"/>
      <c r="O111" s="1184"/>
      <c r="P111" s="1184"/>
    </row>
    <row r="112" spans="2:16" ht="29.25" customHeight="1">
      <c r="B112" s="291" t="s">
        <v>500</v>
      </c>
      <c r="C112" s="1065" t="s">
        <v>774</v>
      </c>
      <c r="D112" s="1065"/>
      <c r="E112" s="1065"/>
      <c r="F112" s="1066"/>
      <c r="G112" s="1032" t="s">
        <v>663</v>
      </c>
      <c r="H112" s="1199"/>
      <c r="I112" s="1032" t="s">
        <v>663</v>
      </c>
      <c r="J112" s="1199"/>
      <c r="K112" s="745" t="s">
        <v>663</v>
      </c>
      <c r="L112" s="1032" t="s">
        <v>663</v>
      </c>
      <c r="M112" s="1033"/>
      <c r="N112" s="1116"/>
      <c r="O112" s="1184"/>
      <c r="P112" s="1184"/>
    </row>
    <row r="113" spans="2:16" ht="21" customHeight="1">
      <c r="B113" s="291" t="s">
        <v>236</v>
      </c>
      <c r="C113" s="1065" t="s">
        <v>775</v>
      </c>
      <c r="D113" s="1065"/>
      <c r="E113" s="1065"/>
      <c r="F113" s="1066"/>
      <c r="G113" s="1032" t="s">
        <v>663</v>
      </c>
      <c r="H113" s="1199"/>
      <c r="I113" s="1032" t="s">
        <v>663</v>
      </c>
      <c r="J113" s="1199"/>
      <c r="K113" s="745" t="s">
        <v>663</v>
      </c>
      <c r="L113" s="1032" t="s">
        <v>663</v>
      </c>
      <c r="M113" s="1033"/>
      <c r="N113" s="1116"/>
      <c r="O113" s="1184"/>
      <c r="P113" s="1184"/>
    </row>
    <row r="114" spans="2:16" ht="32.25" customHeight="1">
      <c r="B114" s="292" t="s">
        <v>503</v>
      </c>
      <c r="C114" s="1065" t="s">
        <v>776</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0.15" customHeight="1">
      <c r="B120" s="254" t="s">
        <v>507</v>
      </c>
      <c r="C120" s="1191" t="s">
        <v>508</v>
      </c>
      <c r="D120" s="1191"/>
      <c r="E120" s="1191"/>
      <c r="F120" s="1191"/>
      <c r="G120" s="763" t="s">
        <v>49</v>
      </c>
      <c r="H120" s="1192" t="s">
        <v>509</v>
      </c>
      <c r="I120" s="1193"/>
      <c r="J120" s="1194"/>
      <c r="K120" s="1195"/>
      <c r="L120" s="1195"/>
      <c r="M120" s="1195"/>
      <c r="N120" s="1196"/>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1073" t="s">
        <v>1478</v>
      </c>
      <c r="I122" s="1074"/>
      <c r="J122" s="1733"/>
      <c r="K122" s="1735" t="s">
        <v>424</v>
      </c>
      <c r="L122" s="971"/>
      <c r="M122" s="971"/>
      <c r="N122" s="972"/>
      <c r="O122" s="1183"/>
      <c r="P122" s="1183"/>
    </row>
    <row r="123" spans="2:16" ht="19.5" customHeight="1">
      <c r="B123" s="10" t="s">
        <v>218</v>
      </c>
      <c r="C123" s="879" t="s">
        <v>513</v>
      </c>
      <c r="D123" s="879"/>
      <c r="E123" s="879"/>
      <c r="F123" s="879"/>
      <c r="G123" s="879"/>
      <c r="H123" s="1651" t="s">
        <v>1479</v>
      </c>
      <c r="I123" s="1652"/>
      <c r="J123" s="1736"/>
      <c r="K123" s="1735"/>
      <c r="L123" s="1181"/>
      <c r="M123" s="1181"/>
      <c r="N123" s="1182"/>
      <c r="O123" s="1184"/>
      <c r="P123" s="1184"/>
    </row>
    <row r="124" spans="2:16" ht="19.5" customHeight="1">
      <c r="B124" s="10" t="s">
        <v>220</v>
      </c>
      <c r="C124" s="879" t="s">
        <v>514</v>
      </c>
      <c r="D124" s="879"/>
      <c r="E124" s="879"/>
      <c r="F124" s="879"/>
      <c r="G124" s="879"/>
      <c r="H124" s="1073" t="s">
        <v>954</v>
      </c>
      <c r="I124" s="1074"/>
      <c r="J124" s="1733"/>
      <c r="K124" s="1735"/>
      <c r="L124" s="974"/>
      <c r="M124" s="974"/>
      <c r="N124" s="975"/>
      <c r="O124" s="1184"/>
      <c r="P124" s="1184"/>
    </row>
    <row r="125" spans="2:16" ht="24" customHeight="1">
      <c r="B125" s="10" t="s">
        <v>222</v>
      </c>
      <c r="C125" s="879" t="s">
        <v>515</v>
      </c>
      <c r="D125" s="879"/>
      <c r="E125" s="879"/>
      <c r="F125" s="879"/>
      <c r="G125" s="879"/>
      <c r="H125" s="879"/>
      <c r="I125" s="879"/>
      <c r="J125" s="1734"/>
      <c r="K125" s="1735"/>
      <c r="L125" s="1167"/>
      <c r="M125" s="1168"/>
      <c r="N125" s="1169"/>
      <c r="O125" s="1184"/>
      <c r="P125" s="1184"/>
    </row>
    <row r="126" spans="2:16" ht="20.25" customHeight="1">
      <c r="B126" s="10"/>
      <c r="C126" s="716" t="s">
        <v>230</v>
      </c>
      <c r="D126" s="879" t="s">
        <v>516</v>
      </c>
      <c r="E126" s="879"/>
      <c r="F126" s="879"/>
      <c r="G126" s="880"/>
      <c r="H126" s="968" t="s">
        <v>49</v>
      </c>
      <c r="I126" s="969"/>
      <c r="J126" s="1730"/>
      <c r="K126" s="1735"/>
      <c r="L126" s="1170"/>
      <c r="M126" s="1171"/>
      <c r="N126" s="1172"/>
      <c r="O126" s="1184"/>
      <c r="P126" s="1184"/>
    </row>
    <row r="127" spans="2:16" ht="34.5" customHeight="1">
      <c r="B127" s="10"/>
      <c r="C127" s="716" t="s">
        <v>401</v>
      </c>
      <c r="D127" s="879" t="s">
        <v>517</v>
      </c>
      <c r="E127" s="879"/>
      <c r="F127" s="879"/>
      <c r="G127" s="880"/>
      <c r="H127" s="968" t="s">
        <v>49</v>
      </c>
      <c r="I127" s="969"/>
      <c r="J127" s="1730"/>
      <c r="K127" s="1735"/>
      <c r="L127" s="1173"/>
      <c r="M127" s="1174"/>
      <c r="N127" s="1175"/>
      <c r="O127" s="1185"/>
      <c r="P127" s="1185"/>
    </row>
    <row r="128" spans="2:16" ht="26.45" customHeight="1">
      <c r="B128" s="294" t="s">
        <v>518</v>
      </c>
      <c r="C128" s="879" t="s">
        <v>519</v>
      </c>
      <c r="D128" s="879"/>
      <c r="E128" s="879"/>
      <c r="F128" s="879"/>
      <c r="G128" s="880"/>
      <c r="H128" s="968" t="s">
        <v>50</v>
      </c>
      <c r="I128" s="969"/>
      <c r="J128" s="1730"/>
      <c r="K128" s="1735"/>
      <c r="L128" s="1104"/>
      <c r="M128" s="1105"/>
      <c r="N128" s="1106"/>
      <c r="O128" s="1003" t="s">
        <v>1480</v>
      </c>
      <c r="P128" s="1003"/>
    </row>
    <row r="129" spans="1:16" ht="25.5" customHeight="1">
      <c r="B129" s="10" t="s">
        <v>216</v>
      </c>
      <c r="C129" s="879" t="s">
        <v>520</v>
      </c>
      <c r="D129" s="879"/>
      <c r="E129" s="879"/>
      <c r="F129" s="879"/>
      <c r="G129" s="880"/>
      <c r="H129" s="1164" t="s">
        <v>663</v>
      </c>
      <c r="I129" s="1165"/>
      <c r="J129" s="1731"/>
      <c r="K129" s="1735"/>
      <c r="L129" s="1107"/>
      <c r="M129" s="1108"/>
      <c r="N129" s="1109"/>
      <c r="O129" s="1004"/>
      <c r="P129" s="1004"/>
    </row>
    <row r="130" spans="1:16" ht="23.25" customHeight="1">
      <c r="B130" s="10" t="s">
        <v>218</v>
      </c>
      <c r="C130" s="879" t="s">
        <v>521</v>
      </c>
      <c r="D130" s="879"/>
      <c r="E130" s="879"/>
      <c r="F130" s="879"/>
      <c r="G130" s="880"/>
      <c r="H130" s="1032" t="s">
        <v>663</v>
      </c>
      <c r="I130" s="1033"/>
      <c r="J130" s="1732"/>
      <c r="K130" s="1735"/>
      <c r="L130" s="1110"/>
      <c r="M130" s="1111"/>
      <c r="N130" s="1112"/>
      <c r="O130" s="1007"/>
      <c r="P130" s="1007"/>
    </row>
    <row r="131" spans="1:16" ht="49.5" customHeight="1">
      <c r="B131" s="294" t="s">
        <v>522</v>
      </c>
      <c r="C131" s="879" t="s">
        <v>781</v>
      </c>
      <c r="D131" s="879"/>
      <c r="E131" s="879"/>
      <c r="F131" s="879"/>
      <c r="G131" s="879"/>
      <c r="H131" s="968" t="s">
        <v>50</v>
      </c>
      <c r="I131" s="969"/>
      <c r="J131" s="1730"/>
      <c r="K131" s="1735"/>
      <c r="L131" s="1186"/>
      <c r="M131" s="1186"/>
      <c r="N131" s="1187"/>
      <c r="O131" s="1003" t="s">
        <v>782</v>
      </c>
      <c r="P131" s="1003"/>
    </row>
    <row r="132" spans="1:16" ht="19.149999999999999" customHeight="1">
      <c r="B132" s="10" t="s">
        <v>216</v>
      </c>
      <c r="C132" s="879" t="s">
        <v>524</v>
      </c>
      <c r="D132" s="879"/>
      <c r="E132" s="879"/>
      <c r="F132" s="879"/>
      <c r="G132" s="880"/>
      <c r="H132" s="968" t="s">
        <v>663</v>
      </c>
      <c r="I132" s="969"/>
      <c r="J132" s="1730"/>
      <c r="K132" s="1735"/>
      <c r="L132" s="1188"/>
      <c r="M132" s="1188"/>
      <c r="N132" s="1189"/>
      <c r="O132" s="1007"/>
      <c r="P132" s="1007"/>
    </row>
    <row r="133" spans="1:16" ht="80.45" customHeight="1">
      <c r="B133" s="294" t="s">
        <v>525</v>
      </c>
      <c r="C133" s="879" t="s">
        <v>783</v>
      </c>
      <c r="D133" s="879"/>
      <c r="E133" s="879"/>
      <c r="F133" s="879"/>
      <c r="G133" s="879"/>
      <c r="H133" s="968" t="s">
        <v>49</v>
      </c>
      <c r="I133" s="969"/>
      <c r="J133" s="969"/>
      <c r="K133" s="1179"/>
      <c r="L133" s="1139"/>
      <c r="M133" s="1139"/>
      <c r="N133" s="1079"/>
      <c r="O133" s="1003" t="s">
        <v>782</v>
      </c>
      <c r="P133" s="1003"/>
    </row>
    <row r="134" spans="1:16" ht="65.099999999999994" customHeight="1">
      <c r="A134" s="295"/>
      <c r="B134" s="9" t="s">
        <v>216</v>
      </c>
      <c r="C134" s="913" t="s">
        <v>524</v>
      </c>
      <c r="D134" s="913"/>
      <c r="E134" s="913"/>
      <c r="F134" s="913"/>
      <c r="G134" s="1006"/>
      <c r="H134" s="1671" t="s">
        <v>1481</v>
      </c>
      <c r="I134" s="1672"/>
      <c r="J134" s="1672"/>
      <c r="K134" s="1179"/>
      <c r="L134" s="1140"/>
      <c r="M134" s="1140"/>
      <c r="N134" s="1083"/>
      <c r="O134" s="1004"/>
      <c r="P134" s="1004"/>
    </row>
    <row r="135" spans="1:16" ht="58.15" customHeight="1" thickBot="1">
      <c r="B135" s="296" t="s">
        <v>527</v>
      </c>
      <c r="C135" s="1152" t="s">
        <v>528</v>
      </c>
      <c r="D135" s="1152"/>
      <c r="E135" s="1152"/>
      <c r="F135" s="1152"/>
      <c r="G135" s="1153"/>
      <c r="H135" s="1695" t="s">
        <v>1482</v>
      </c>
      <c r="I135" s="1696"/>
      <c r="J135" s="1696"/>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787</v>
      </c>
      <c r="H137" s="1148"/>
      <c r="I137" s="1149"/>
      <c r="J137" s="1147" t="s">
        <v>788</v>
      </c>
      <c r="K137" s="1148"/>
      <c r="L137" s="1149"/>
      <c r="M137" s="1150" t="s">
        <v>384</v>
      </c>
      <c r="N137" s="1151"/>
      <c r="O137" s="1137" t="s">
        <v>925</v>
      </c>
      <c r="P137" s="1137"/>
    </row>
    <row r="138" spans="1:16" ht="42" customHeight="1">
      <c r="B138" s="298" t="s">
        <v>511</v>
      </c>
      <c r="C138" s="1065" t="s">
        <v>767</v>
      </c>
      <c r="D138" s="1065"/>
      <c r="E138" s="1065"/>
      <c r="F138" s="1066"/>
      <c r="G138" s="1132" t="s">
        <v>790</v>
      </c>
      <c r="H138" s="1134"/>
      <c r="I138" s="1133"/>
      <c r="J138" s="1132" t="s">
        <v>790</v>
      </c>
      <c r="K138" s="1134"/>
      <c r="L138" s="1133"/>
      <c r="M138" s="1138"/>
      <c r="N138" s="1136"/>
      <c r="O138" s="1043"/>
      <c r="P138" s="1043"/>
    </row>
    <row r="139" spans="1:16" ht="42" customHeight="1">
      <c r="B139" s="298" t="s">
        <v>218</v>
      </c>
      <c r="C139" s="1065" t="s">
        <v>768</v>
      </c>
      <c r="D139" s="1065"/>
      <c r="E139" s="1065"/>
      <c r="F139" s="1066"/>
      <c r="G139" s="1132" t="s">
        <v>790</v>
      </c>
      <c r="H139" s="1134"/>
      <c r="I139" s="1133"/>
      <c r="J139" s="1132" t="s">
        <v>790</v>
      </c>
      <c r="K139" s="1134"/>
      <c r="L139" s="1133"/>
      <c r="M139" s="1138"/>
      <c r="N139" s="1136"/>
      <c r="O139" s="1043"/>
      <c r="P139" s="1043"/>
    </row>
    <row r="140" spans="1:16" ht="42" customHeight="1">
      <c r="B140" s="298" t="s">
        <v>220</v>
      </c>
      <c r="C140" s="1065" t="s">
        <v>769</v>
      </c>
      <c r="D140" s="1065"/>
      <c r="E140" s="1065"/>
      <c r="F140" s="1066"/>
      <c r="G140" s="1132" t="s">
        <v>790</v>
      </c>
      <c r="H140" s="1134"/>
      <c r="I140" s="1133"/>
      <c r="J140" s="1132" t="s">
        <v>790</v>
      </c>
      <c r="K140" s="1134"/>
      <c r="L140" s="1133"/>
      <c r="M140" s="1138"/>
      <c r="N140" s="1136"/>
      <c r="O140" s="1043"/>
      <c r="P140" s="1043"/>
    </row>
    <row r="141" spans="1:16" ht="33.75" customHeight="1">
      <c r="B141" s="298" t="s">
        <v>222</v>
      </c>
      <c r="C141" s="1065" t="s">
        <v>770</v>
      </c>
      <c r="D141" s="1065"/>
      <c r="E141" s="1065"/>
      <c r="F141" s="1066"/>
      <c r="G141" s="1132" t="s">
        <v>790</v>
      </c>
      <c r="H141" s="1134"/>
      <c r="I141" s="1133"/>
      <c r="J141" s="1132" t="s">
        <v>790</v>
      </c>
      <c r="K141" s="1134"/>
      <c r="L141" s="1133"/>
      <c r="M141" s="1138"/>
      <c r="N141" s="1136"/>
      <c r="O141" s="1043"/>
      <c r="P141" s="1043"/>
    </row>
    <row r="142" spans="1:16" ht="33.75" customHeight="1">
      <c r="B142" s="298" t="s">
        <v>224</v>
      </c>
      <c r="C142" s="1065" t="s">
        <v>792</v>
      </c>
      <c r="D142" s="1065"/>
      <c r="E142" s="1065"/>
      <c r="F142" s="1066"/>
      <c r="G142" s="1132" t="s">
        <v>683</v>
      </c>
      <c r="H142" s="1134"/>
      <c r="I142" s="1133"/>
      <c r="J142" s="1132" t="s">
        <v>683</v>
      </c>
      <c r="K142" s="1134"/>
      <c r="L142" s="1133"/>
      <c r="M142" s="1138"/>
      <c r="N142" s="1136"/>
      <c r="O142" s="1043"/>
      <c r="P142" s="1043"/>
    </row>
    <row r="143" spans="1:16" ht="33.75" customHeight="1">
      <c r="B143" s="298" t="s">
        <v>226</v>
      </c>
      <c r="C143" s="1065" t="s">
        <v>133</v>
      </c>
      <c r="D143" s="1065"/>
      <c r="E143" s="1065"/>
      <c r="F143" s="1066"/>
      <c r="G143" s="1132" t="s">
        <v>1483</v>
      </c>
      <c r="H143" s="1134"/>
      <c r="I143" s="1133"/>
      <c r="J143" s="1132" t="s">
        <v>1483</v>
      </c>
      <c r="K143" s="1134"/>
      <c r="L143" s="1133"/>
      <c r="M143" s="1138"/>
      <c r="N143" s="1136"/>
      <c r="O143" s="1043"/>
      <c r="P143" s="1043"/>
    </row>
    <row r="144" spans="1:16" ht="33.75" customHeight="1">
      <c r="B144" s="298" t="s">
        <v>228</v>
      </c>
      <c r="C144" s="1065" t="s">
        <v>134</v>
      </c>
      <c r="D144" s="1065"/>
      <c r="E144" s="1065"/>
      <c r="F144" s="1066"/>
      <c r="G144" s="1132" t="s">
        <v>1483</v>
      </c>
      <c r="H144" s="1134"/>
      <c r="I144" s="1133"/>
      <c r="J144" s="1132" t="s">
        <v>1483</v>
      </c>
      <c r="K144" s="1134"/>
      <c r="L144" s="1133"/>
      <c r="M144" s="1138"/>
      <c r="N144" s="1136"/>
      <c r="O144" s="1043"/>
      <c r="P144" s="1043"/>
    </row>
    <row r="145" spans="1:16" ht="33.75" customHeight="1">
      <c r="B145" s="298" t="s">
        <v>229</v>
      </c>
      <c r="C145" s="1065" t="s">
        <v>793</v>
      </c>
      <c r="D145" s="1065"/>
      <c r="E145" s="1065"/>
      <c r="F145" s="1066"/>
      <c r="G145" s="1132" t="s">
        <v>663</v>
      </c>
      <c r="H145" s="1134"/>
      <c r="I145" s="1133"/>
      <c r="J145" s="1132" t="s">
        <v>663</v>
      </c>
      <c r="K145" s="1134"/>
      <c r="L145" s="1133"/>
      <c r="M145" s="1135"/>
      <c r="N145" s="1136"/>
      <c r="O145" s="1044"/>
      <c r="P145" s="1044"/>
    </row>
    <row r="146" spans="1:16" ht="33.75" customHeight="1">
      <c r="B146" s="298" t="s">
        <v>230</v>
      </c>
      <c r="C146" s="1065" t="s">
        <v>136</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137</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773</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774</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775</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795</v>
      </c>
      <c r="D151" s="1065"/>
      <c r="E151" s="1065"/>
      <c r="F151" s="300" t="s">
        <v>537</v>
      </c>
      <c r="G151" s="301"/>
      <c r="H151" s="1132"/>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1484</v>
      </c>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8.75" customHeight="1">
      <c r="A156" s="11"/>
      <c r="B156" s="796" t="s">
        <v>543</v>
      </c>
      <c r="C156" s="879" t="s">
        <v>796</v>
      </c>
      <c r="D156" s="879"/>
      <c r="E156" s="880"/>
      <c r="F156" s="125" t="s">
        <v>540</v>
      </c>
      <c r="G156" s="1126" t="s">
        <v>541</v>
      </c>
      <c r="H156" s="1127"/>
      <c r="I156" s="1127"/>
      <c r="J156" s="1127"/>
      <c r="K156" s="1128"/>
      <c r="L156" s="1129" t="s">
        <v>542</v>
      </c>
      <c r="M156" s="1130"/>
      <c r="N156" s="1131"/>
      <c r="O156" s="1003" t="s">
        <v>1484</v>
      </c>
      <c r="P156" s="1003"/>
    </row>
    <row r="157" spans="1:16" ht="34.5" customHeight="1">
      <c r="B157" s="244" t="s">
        <v>216</v>
      </c>
      <c r="C157" s="1011" t="s">
        <v>198</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304"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1485</v>
      </c>
      <c r="P160" s="1001"/>
    </row>
    <row r="161" spans="2:16" ht="21.75" customHeight="1">
      <c r="B161" s="10" t="s">
        <v>216</v>
      </c>
      <c r="C161" s="879" t="s">
        <v>547</v>
      </c>
      <c r="D161" s="879"/>
      <c r="E161" s="880"/>
      <c r="F161" s="1099" t="s">
        <v>49</v>
      </c>
      <c r="G161" s="1100"/>
      <c r="H161" s="1100"/>
      <c r="I161" s="1100"/>
      <c r="J161" s="1101"/>
      <c r="K161" s="1103" t="s">
        <v>424</v>
      </c>
      <c r="L161" s="1104" t="s">
        <v>1486</v>
      </c>
      <c r="M161" s="1105"/>
      <c r="N161" s="1106"/>
      <c r="O161" s="1102"/>
      <c r="P161" s="1102"/>
    </row>
    <row r="162" spans="2:16" ht="21.75" customHeight="1">
      <c r="B162" s="10" t="s">
        <v>218</v>
      </c>
      <c r="C162" s="879" t="s">
        <v>548</v>
      </c>
      <c r="D162" s="879"/>
      <c r="E162" s="880"/>
      <c r="F162" s="1099" t="s">
        <v>49</v>
      </c>
      <c r="G162" s="1100"/>
      <c r="H162" s="1100"/>
      <c r="I162" s="1100"/>
      <c r="J162" s="1101"/>
      <c r="K162" s="1103"/>
      <c r="L162" s="1107"/>
      <c r="M162" s="1108"/>
      <c r="N162" s="1109"/>
      <c r="O162" s="1102"/>
      <c r="P162" s="1102"/>
    </row>
    <row r="163" spans="2:16" ht="21.75" customHeight="1">
      <c r="B163" s="10" t="s">
        <v>220</v>
      </c>
      <c r="C163" s="879" t="s">
        <v>549</v>
      </c>
      <c r="D163" s="879"/>
      <c r="E163" s="880"/>
      <c r="F163" s="1099" t="s">
        <v>49</v>
      </c>
      <c r="G163" s="1100"/>
      <c r="H163" s="1100"/>
      <c r="I163" s="1100"/>
      <c r="J163" s="1101"/>
      <c r="K163" s="1103"/>
      <c r="L163" s="1107"/>
      <c r="M163" s="1108"/>
      <c r="N163" s="1109"/>
      <c r="O163" s="1102"/>
      <c r="P163" s="1102"/>
    </row>
    <row r="164" spans="2:16" ht="33" customHeight="1">
      <c r="B164" s="294"/>
      <c r="C164" s="879" t="s">
        <v>550</v>
      </c>
      <c r="D164" s="879"/>
      <c r="E164" s="880"/>
      <c r="F164" s="1096" t="s">
        <v>1487</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704</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49</v>
      </c>
      <c r="I167" s="958"/>
      <c r="J167" s="977"/>
      <c r="K167" s="1103"/>
      <c r="L167" s="1107"/>
      <c r="M167" s="1108"/>
      <c r="N167" s="1109"/>
      <c r="O167" s="1004" t="s">
        <v>870</v>
      </c>
      <c r="P167" s="1004"/>
    </row>
    <row r="168" spans="2:16" ht="27" customHeight="1">
      <c r="B168" s="9" t="s">
        <v>216</v>
      </c>
      <c r="C168" s="879" t="s">
        <v>555</v>
      </c>
      <c r="D168" s="879"/>
      <c r="E168" s="879"/>
      <c r="F168" s="879"/>
      <c r="G168" s="879"/>
      <c r="H168" s="1138">
        <v>1</v>
      </c>
      <c r="I168" s="1100"/>
      <c r="J168" s="1101"/>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c r="P169" s="1003"/>
    </row>
    <row r="170" spans="2:16" ht="23.25" customHeight="1">
      <c r="B170" s="1087"/>
      <c r="C170" s="978"/>
      <c r="D170" s="978"/>
      <c r="E170" s="978"/>
      <c r="F170" s="978"/>
      <c r="G170" s="978"/>
      <c r="H170" s="1088"/>
      <c r="I170" s="306" t="s">
        <v>813</v>
      </c>
      <c r="J170" s="306" t="s">
        <v>813</v>
      </c>
      <c r="K170" s="306" t="s">
        <v>813</v>
      </c>
      <c r="L170" s="306" t="s">
        <v>813</v>
      </c>
      <c r="M170" s="1091" t="s">
        <v>813</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767</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768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799</v>
      </c>
      <c r="D174" s="1065"/>
      <c r="E174" s="1065"/>
      <c r="F174" s="1065"/>
      <c r="G174" s="1065"/>
      <c r="H174" s="1065"/>
      <c r="I174" s="1065"/>
      <c r="J174" s="1066"/>
      <c r="K174" s="745" t="s">
        <v>49</v>
      </c>
      <c r="L174" s="1076"/>
      <c r="M174" s="1080"/>
      <c r="N174" s="1081"/>
      <c r="O174" s="1044"/>
      <c r="P174" s="1044"/>
    </row>
    <row r="175" spans="2:16" ht="21.75" customHeight="1">
      <c r="B175" s="33" t="s">
        <v>222</v>
      </c>
      <c r="C175" s="1065" t="s">
        <v>770</v>
      </c>
      <c r="D175" s="1065"/>
      <c r="E175" s="1065"/>
      <c r="F175" s="1065"/>
      <c r="G175" s="1065"/>
      <c r="H175" s="1065"/>
      <c r="I175" s="1065"/>
      <c r="J175" s="1066"/>
      <c r="K175" s="745" t="s">
        <v>49</v>
      </c>
      <c r="L175" s="1076"/>
      <c r="M175" s="1080"/>
      <c r="N175" s="1081"/>
      <c r="O175" s="1044"/>
      <c r="P175" s="1044"/>
    </row>
    <row r="176" spans="2:16" ht="21.75" customHeight="1">
      <c r="B176" s="33" t="s">
        <v>224</v>
      </c>
      <c r="C176" s="1065" t="s">
        <v>800</v>
      </c>
      <c r="D176" s="1065"/>
      <c r="E176" s="1065"/>
      <c r="F176" s="1065"/>
      <c r="G176" s="1065"/>
      <c r="H176" s="1065"/>
      <c r="I176" s="1065"/>
      <c r="J176" s="1066"/>
      <c r="K176" s="745" t="s">
        <v>49</v>
      </c>
      <c r="L176" s="1076"/>
      <c r="M176" s="1080"/>
      <c r="N176" s="1081"/>
      <c r="O176" s="1044"/>
      <c r="P176" s="1044"/>
    </row>
    <row r="177" spans="2:16" ht="21.75" customHeight="1">
      <c r="B177" s="33" t="s">
        <v>226</v>
      </c>
      <c r="C177" s="1065" t="s">
        <v>730</v>
      </c>
      <c r="D177" s="1065"/>
      <c r="E177" s="1065"/>
      <c r="F177" s="1065"/>
      <c r="G177" s="1065"/>
      <c r="H177" s="1065"/>
      <c r="I177" s="1065"/>
      <c r="J177" s="1066"/>
      <c r="K177" s="745"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801</v>
      </c>
      <c r="D180" s="1065"/>
      <c r="E180" s="1065"/>
      <c r="F180" s="1065"/>
      <c r="G180" s="1065"/>
      <c r="H180" s="1065"/>
      <c r="I180" s="1065"/>
      <c r="J180" s="1066"/>
      <c r="K180" s="745" t="s">
        <v>49</v>
      </c>
      <c r="L180" s="1076"/>
      <c r="M180" s="1080"/>
      <c r="N180" s="1081"/>
      <c r="O180" s="1044"/>
      <c r="P180" s="1044"/>
    </row>
    <row r="181" spans="2:16" ht="21.75" customHeight="1">
      <c r="B181" s="33" t="s">
        <v>231</v>
      </c>
      <c r="C181" s="1065" t="s">
        <v>773</v>
      </c>
      <c r="D181" s="1065"/>
      <c r="E181" s="1065"/>
      <c r="F181" s="1065"/>
      <c r="G181" s="1065"/>
      <c r="H181" s="1065"/>
      <c r="I181" s="1065"/>
      <c r="J181" s="1066"/>
      <c r="K181" s="745" t="s">
        <v>50</v>
      </c>
      <c r="L181" s="1076"/>
      <c r="M181" s="1080"/>
      <c r="N181" s="1081"/>
      <c r="O181" s="1044"/>
      <c r="P181" s="1044"/>
    </row>
    <row r="182" spans="2:16" ht="21.75" customHeight="1">
      <c r="B182" s="33" t="s">
        <v>233</v>
      </c>
      <c r="C182" s="1065" t="s">
        <v>802</v>
      </c>
      <c r="D182" s="1065"/>
      <c r="E182" s="1065"/>
      <c r="F182" s="1065"/>
      <c r="G182" s="1065"/>
      <c r="H182" s="1065"/>
      <c r="I182" s="1065"/>
      <c r="J182" s="1066"/>
      <c r="K182" s="745" t="s">
        <v>50</v>
      </c>
      <c r="L182" s="1076"/>
      <c r="M182" s="1080"/>
      <c r="N182" s="1081"/>
      <c r="O182" s="1044"/>
      <c r="P182" s="1044"/>
    </row>
    <row r="183" spans="2:16" ht="21.75" customHeight="1">
      <c r="B183" s="33" t="s">
        <v>234</v>
      </c>
      <c r="C183" s="1065" t="s">
        <v>775</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62">
        <v>2015</v>
      </c>
      <c r="L186" s="1077"/>
      <c r="M186" s="1082"/>
      <c r="N186" s="1083"/>
      <c r="O186" s="1044"/>
      <c r="P186" s="1044"/>
    </row>
    <row r="187" spans="2:16" ht="23.25" customHeight="1">
      <c r="B187" s="294" t="s">
        <v>574</v>
      </c>
      <c r="C187" s="879" t="s">
        <v>575</v>
      </c>
      <c r="D187" s="879"/>
      <c r="E187" s="880"/>
      <c r="F187" s="1073" t="s">
        <v>1488</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50</v>
      </c>
      <c r="O189" s="1058"/>
      <c r="P189" s="1060"/>
    </row>
    <row r="190" spans="2:16" ht="36.75" customHeight="1">
      <c r="B190" s="9" t="s">
        <v>216</v>
      </c>
      <c r="C190" s="879" t="s">
        <v>580</v>
      </c>
      <c r="D190" s="879"/>
      <c r="E190" s="879"/>
      <c r="F190" s="879"/>
      <c r="G190" s="879"/>
      <c r="H190" s="879"/>
      <c r="I190" s="879"/>
      <c r="J190" s="879"/>
      <c r="K190" s="1062" t="s">
        <v>60</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50</v>
      </c>
      <c r="L191" s="1033"/>
      <c r="M191" s="1033"/>
      <c r="N191" s="1033"/>
      <c r="O191" s="733"/>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806</v>
      </c>
      <c r="D193" s="1036"/>
      <c r="E193" s="1036"/>
      <c r="F193" s="1036"/>
      <c r="G193" s="1037"/>
      <c r="H193" s="1038" t="s">
        <v>807</v>
      </c>
      <c r="I193" s="1039"/>
      <c r="J193" s="1040"/>
      <c r="K193" s="1038" t="s">
        <v>808</v>
      </c>
      <c r="L193" s="1039"/>
      <c r="M193" s="1039"/>
      <c r="N193" s="1041"/>
      <c r="O193" s="1042" t="s">
        <v>874</v>
      </c>
      <c r="P193" s="1042"/>
    </row>
    <row r="194" spans="2:16" ht="107.25" customHeight="1">
      <c r="B194" s="1035"/>
      <c r="C194" s="1011"/>
      <c r="D194" s="1011"/>
      <c r="E194" s="1011"/>
      <c r="F194" s="1011"/>
      <c r="G194" s="1012"/>
      <c r="H194" s="311" t="s">
        <v>587</v>
      </c>
      <c r="I194" s="312" t="s">
        <v>588</v>
      </c>
      <c r="J194" s="312" t="s">
        <v>810</v>
      </c>
      <c r="K194" s="311" t="s">
        <v>590</v>
      </c>
      <c r="L194" s="311" t="s">
        <v>591</v>
      </c>
      <c r="M194" s="313" t="s">
        <v>811</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316">
        <v>0</v>
      </c>
      <c r="I196" s="317">
        <v>4</v>
      </c>
      <c r="J196" s="350">
        <f t="shared" ref="J196:J210" si="1">MIN(H196/I196,1)</f>
        <v>0</v>
      </c>
      <c r="K196" s="316">
        <v>0</v>
      </c>
      <c r="L196" s="316">
        <v>128</v>
      </c>
      <c r="M196" s="363">
        <f>MIN(K196/L196,1)</f>
        <v>0</v>
      </c>
      <c r="N196" s="1052"/>
      <c r="O196" s="1044"/>
      <c r="P196" s="1044"/>
    </row>
    <row r="197" spans="2:16" ht="24.75" customHeight="1">
      <c r="B197" s="244" t="s">
        <v>401</v>
      </c>
      <c r="C197" s="1050" t="s">
        <v>837</v>
      </c>
      <c r="D197" s="1050"/>
      <c r="E197" s="1050"/>
      <c r="F197" s="1050"/>
      <c r="G197" s="1051"/>
      <c r="H197" s="316" t="s">
        <v>60</v>
      </c>
      <c r="I197" s="317" t="s">
        <v>60</v>
      </c>
      <c r="J197" s="318" t="s">
        <v>71</v>
      </c>
      <c r="K197" s="316" t="s">
        <v>60</v>
      </c>
      <c r="L197" s="317" t="s">
        <v>60</v>
      </c>
      <c r="M197" s="318" t="s">
        <v>71</v>
      </c>
      <c r="N197" s="1053"/>
      <c r="O197" s="1044"/>
      <c r="P197" s="1044"/>
    </row>
    <row r="198" spans="2:16" ht="39" customHeight="1">
      <c r="B198" s="244" t="s">
        <v>404</v>
      </c>
      <c r="C198" s="1050" t="s">
        <v>814</v>
      </c>
      <c r="D198" s="1050"/>
      <c r="E198" s="1050"/>
      <c r="F198" s="1055"/>
      <c r="G198" s="1056"/>
      <c r="H198" s="316" t="s">
        <v>60</v>
      </c>
      <c r="I198" s="317" t="s">
        <v>60</v>
      </c>
      <c r="J198" s="318" t="s">
        <v>71</v>
      </c>
      <c r="K198" s="316" t="s">
        <v>60</v>
      </c>
      <c r="L198" s="317" t="s">
        <v>60</v>
      </c>
      <c r="M198" s="318" t="s">
        <v>71</v>
      </c>
      <c r="N198" s="1054"/>
      <c r="O198" s="1044"/>
      <c r="P198" s="1044"/>
    </row>
    <row r="199" spans="2:16" ht="24.75" customHeight="1">
      <c r="B199" s="319" t="s">
        <v>218</v>
      </c>
      <c r="C199" s="1031" t="s">
        <v>875</v>
      </c>
      <c r="D199" s="1031"/>
      <c r="E199" s="1031"/>
      <c r="F199" s="1031"/>
      <c r="G199" s="1057"/>
      <c r="H199" s="316">
        <v>0</v>
      </c>
      <c r="I199" s="317">
        <v>4</v>
      </c>
      <c r="J199" s="350">
        <f t="shared" si="1"/>
        <v>0</v>
      </c>
      <c r="K199" s="316">
        <v>0</v>
      </c>
      <c r="L199" s="316">
        <v>128</v>
      </c>
      <c r="M199" s="363">
        <f>MIN(K199/L199,1)</f>
        <v>0</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839</v>
      </c>
      <c r="D201" s="1009"/>
      <c r="E201" s="1009"/>
      <c r="F201" s="1009"/>
      <c r="G201" s="1028"/>
      <c r="H201" s="316" t="s">
        <v>60</v>
      </c>
      <c r="I201" s="317" t="s">
        <v>60</v>
      </c>
      <c r="J201" s="318" t="s">
        <v>71</v>
      </c>
      <c r="K201" s="316" t="s">
        <v>60</v>
      </c>
      <c r="L201" s="317" t="s">
        <v>60</v>
      </c>
      <c r="M201" s="318" t="s">
        <v>71</v>
      </c>
      <c r="N201" s="1029"/>
      <c r="O201" s="1044"/>
      <c r="P201" s="1044"/>
    </row>
    <row r="202" spans="2:16" ht="24.75" customHeight="1">
      <c r="B202" s="10" t="s">
        <v>401</v>
      </c>
      <c r="C202" s="1009" t="s">
        <v>727</v>
      </c>
      <c r="D202" s="1009"/>
      <c r="E202" s="1009"/>
      <c r="F202" s="1009"/>
      <c r="G202" s="766"/>
      <c r="H202" s="316">
        <v>0</v>
      </c>
      <c r="I202" s="317">
        <v>4</v>
      </c>
      <c r="J202" s="350">
        <f t="shared" si="1"/>
        <v>0</v>
      </c>
      <c r="K202" s="316">
        <v>0</v>
      </c>
      <c r="L202" s="316">
        <v>128</v>
      </c>
      <c r="M202" s="363">
        <f>MIN(K202/L202,1)</f>
        <v>0</v>
      </c>
      <c r="N202" s="1049"/>
      <c r="O202" s="1044"/>
      <c r="P202" s="1044"/>
    </row>
    <row r="203" spans="2:16" ht="24.75" customHeight="1">
      <c r="B203" s="10" t="s">
        <v>404</v>
      </c>
      <c r="C203" s="1009" t="s">
        <v>407</v>
      </c>
      <c r="D203" s="1009"/>
      <c r="E203" s="1009"/>
      <c r="F203" s="1009"/>
      <c r="G203" s="1028"/>
      <c r="H203" s="316" t="s">
        <v>60</v>
      </c>
      <c r="I203" s="317" t="s">
        <v>60</v>
      </c>
      <c r="J203" s="318" t="s">
        <v>71</v>
      </c>
      <c r="K203" s="316" t="s">
        <v>60</v>
      </c>
      <c r="L203" s="317" t="s">
        <v>60</v>
      </c>
      <c r="M203" s="318"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728</v>
      </c>
      <c r="D205" s="1009"/>
      <c r="E205" s="1009"/>
      <c r="F205" s="1009"/>
      <c r="G205" s="1028"/>
      <c r="H205" s="316">
        <v>0</v>
      </c>
      <c r="I205" s="317">
        <v>4</v>
      </c>
      <c r="J205" s="350">
        <f t="shared" si="1"/>
        <v>0</v>
      </c>
      <c r="K205" s="316">
        <v>0</v>
      </c>
      <c r="L205" s="316">
        <v>128</v>
      </c>
      <c r="M205" s="363">
        <f>MIN(K205/L205,1)</f>
        <v>0</v>
      </c>
      <c r="N205" s="1029"/>
      <c r="O205" s="1043"/>
      <c r="P205" s="1043"/>
    </row>
    <row r="206" spans="2:16" ht="22.5" customHeight="1">
      <c r="B206" s="10" t="s">
        <v>401</v>
      </c>
      <c r="C206" s="1009" t="s">
        <v>816</v>
      </c>
      <c r="D206" s="1009"/>
      <c r="E206" s="1009"/>
      <c r="F206" s="1009"/>
      <c r="G206" s="1028"/>
      <c r="H206" s="316" t="s">
        <v>60</v>
      </c>
      <c r="I206" s="317" t="s">
        <v>60</v>
      </c>
      <c r="J206" s="318" t="s">
        <v>71</v>
      </c>
      <c r="K206" s="316" t="s">
        <v>60</v>
      </c>
      <c r="L206" s="317" t="s">
        <v>60</v>
      </c>
      <c r="M206" s="318" t="s">
        <v>71</v>
      </c>
      <c r="N206" s="1030"/>
      <c r="O206" s="1043"/>
      <c r="P206" s="1043"/>
    </row>
    <row r="207" spans="2:16" ht="22.5" customHeight="1">
      <c r="B207" s="319" t="s">
        <v>224</v>
      </c>
      <c r="C207" s="1031" t="s">
        <v>729</v>
      </c>
      <c r="D207" s="1031"/>
      <c r="E207" s="1031"/>
      <c r="F207" s="1031"/>
      <c r="G207" s="1031"/>
      <c r="H207" s="316">
        <v>0</v>
      </c>
      <c r="I207" s="317">
        <v>4</v>
      </c>
      <c r="J207" s="350">
        <f t="shared" si="1"/>
        <v>0</v>
      </c>
      <c r="K207" s="316">
        <v>0</v>
      </c>
      <c r="L207" s="316">
        <v>128</v>
      </c>
      <c r="M207" s="363">
        <f>MIN(K207/L207,1)</f>
        <v>0</v>
      </c>
      <c r="N207" s="321"/>
      <c r="O207" s="1043"/>
      <c r="P207" s="1043"/>
    </row>
    <row r="208" spans="2:16" ht="22.5" customHeight="1">
      <c r="B208" s="319" t="s">
        <v>226</v>
      </c>
      <c r="C208" s="1031" t="s">
        <v>730</v>
      </c>
      <c r="D208" s="1031"/>
      <c r="E208" s="1031"/>
      <c r="F208" s="1031"/>
      <c r="G208" s="1031"/>
      <c r="H208" s="316" t="s">
        <v>60</v>
      </c>
      <c r="I208" s="317" t="s">
        <v>60</v>
      </c>
      <c r="J208" s="318" t="s">
        <v>71</v>
      </c>
      <c r="K208" s="316" t="s">
        <v>60</v>
      </c>
      <c r="L208" s="317" t="s">
        <v>60</v>
      </c>
      <c r="M208" s="318" t="s">
        <v>71</v>
      </c>
      <c r="N208" s="321"/>
      <c r="O208" s="1043"/>
      <c r="P208" s="1043"/>
    </row>
    <row r="209" spans="2:16" ht="22.5" customHeight="1">
      <c r="B209" s="319" t="s">
        <v>228</v>
      </c>
      <c r="C209" s="1031" t="s">
        <v>133</v>
      </c>
      <c r="D209" s="1031"/>
      <c r="E209" s="1031"/>
      <c r="F209" s="1031"/>
      <c r="G209" s="1031"/>
      <c r="H209" s="316">
        <v>0</v>
      </c>
      <c r="I209" s="317">
        <v>4</v>
      </c>
      <c r="J209" s="350">
        <f t="shared" si="1"/>
        <v>0</v>
      </c>
      <c r="K209" s="316">
        <v>0</v>
      </c>
      <c r="L209" s="316">
        <v>128</v>
      </c>
      <c r="M209" s="363">
        <f t="shared" ref="M209:M210" si="2">MIN(K209/L209,1)</f>
        <v>0</v>
      </c>
      <c r="N209" s="321"/>
      <c r="O209" s="1043"/>
      <c r="P209" s="1043"/>
    </row>
    <row r="210" spans="2:16" ht="22.5" customHeight="1">
      <c r="B210" s="319" t="s">
        <v>229</v>
      </c>
      <c r="C210" s="1031" t="s">
        <v>134</v>
      </c>
      <c r="D210" s="1031"/>
      <c r="E210" s="1031"/>
      <c r="F210" s="1031"/>
      <c r="G210" s="1031"/>
      <c r="H210" s="316">
        <v>0</v>
      </c>
      <c r="I210" s="317">
        <v>4</v>
      </c>
      <c r="J210" s="350">
        <f t="shared" si="1"/>
        <v>0</v>
      </c>
      <c r="K210" s="316">
        <v>0</v>
      </c>
      <c r="L210" s="316">
        <v>128</v>
      </c>
      <c r="M210" s="363">
        <f t="shared" si="2"/>
        <v>0</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t="s">
        <v>60</v>
      </c>
      <c r="I212" s="317" t="s">
        <v>60</v>
      </c>
      <c r="J212" s="318" t="s">
        <v>71</v>
      </c>
      <c r="K212" s="316" t="s">
        <v>60</v>
      </c>
      <c r="L212" s="317" t="s">
        <v>60</v>
      </c>
      <c r="M212" s="318" t="s">
        <v>71</v>
      </c>
      <c r="N212" s="1029"/>
      <c r="O212" s="1043"/>
      <c r="P212" s="1043"/>
    </row>
    <row r="213" spans="2:16" ht="22.5" customHeight="1">
      <c r="B213" s="10" t="s">
        <v>401</v>
      </c>
      <c r="C213" s="1009" t="s">
        <v>264</v>
      </c>
      <c r="D213" s="1009"/>
      <c r="E213" s="1009"/>
      <c r="F213" s="1009"/>
      <c r="G213" s="1028"/>
      <c r="H213" s="316" t="s">
        <v>60</v>
      </c>
      <c r="I213" s="317" t="s">
        <v>60</v>
      </c>
      <c r="J213" s="318" t="s">
        <v>71</v>
      </c>
      <c r="K213" s="316" t="s">
        <v>60</v>
      </c>
      <c r="L213" s="317" t="s">
        <v>60</v>
      </c>
      <c r="M213" s="318" t="s">
        <v>71</v>
      </c>
      <c r="N213" s="1030"/>
      <c r="O213" s="1043"/>
      <c r="P213" s="1043"/>
    </row>
    <row r="214" spans="2:16" ht="22.5" customHeight="1">
      <c r="B214" s="319" t="s">
        <v>231</v>
      </c>
      <c r="C214" s="1031" t="s">
        <v>731</v>
      </c>
      <c r="D214" s="1031"/>
      <c r="E214" s="1031"/>
      <c r="F214" s="1031"/>
      <c r="G214" s="1031"/>
      <c r="H214" s="316" t="s">
        <v>60</v>
      </c>
      <c r="I214" s="317" t="s">
        <v>60</v>
      </c>
      <c r="J214" s="318" t="s">
        <v>71</v>
      </c>
      <c r="K214" s="316" t="s">
        <v>60</v>
      </c>
      <c r="L214" s="317" t="s">
        <v>60</v>
      </c>
      <c r="M214" s="318" t="s">
        <v>71</v>
      </c>
      <c r="N214" s="321"/>
      <c r="O214" s="1043"/>
      <c r="P214" s="1043"/>
    </row>
    <row r="215" spans="2:16" ht="35.25" customHeight="1">
      <c r="B215" s="9" t="s">
        <v>233</v>
      </c>
      <c r="C215" s="879" t="s">
        <v>817</v>
      </c>
      <c r="D215" s="879"/>
      <c r="E215" s="879"/>
      <c r="F215" s="879"/>
      <c r="G215" s="880"/>
      <c r="H215" s="364">
        <f>SUM(H196+H199+H202+H205+H207+H209+H210)</f>
        <v>0</v>
      </c>
      <c r="I215" s="364">
        <f>SUM(I196+I199+I202+I205+I207+I209+I210)</f>
        <v>28</v>
      </c>
      <c r="J215" s="350">
        <f>MIN(H215/I215,1)</f>
        <v>0</v>
      </c>
      <c r="K215" s="364">
        <f>SUM(K196+K199+K202+K205+K207+K209+K210)</f>
        <v>0</v>
      </c>
      <c r="L215" s="364">
        <f>SUM(L196+L199+L202+L205+L207+L209+L210)</f>
        <v>896</v>
      </c>
      <c r="M215" s="363">
        <f>MIN(K215/L215,1)</f>
        <v>0</v>
      </c>
      <c r="N215" s="321"/>
      <c r="O215" s="1045"/>
      <c r="P215" s="1045"/>
    </row>
    <row r="216" spans="2:16" ht="66" customHeight="1" thickBot="1">
      <c r="B216" s="309" t="s">
        <v>606</v>
      </c>
      <c r="C216" s="913" t="s">
        <v>607</v>
      </c>
      <c r="D216" s="913"/>
      <c r="E216" s="913"/>
      <c r="F216" s="913"/>
      <c r="G216" s="913"/>
      <c r="H216" s="1373" t="s">
        <v>1489</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39" customHeight="1">
      <c r="B218" s="254" t="s">
        <v>608</v>
      </c>
      <c r="C218" s="978" t="s">
        <v>609</v>
      </c>
      <c r="D218" s="978"/>
      <c r="E218" s="978"/>
      <c r="F218" s="978"/>
      <c r="G218" s="978"/>
      <c r="H218" s="1729" t="s">
        <v>1490</v>
      </c>
      <c r="I218" s="1022"/>
      <c r="J218" s="1022"/>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1491</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1491</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1"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50</v>
      </c>
      <c r="I226" s="969"/>
      <c r="J226" s="969"/>
      <c r="K226" s="980"/>
      <c r="L226" s="995"/>
      <c r="M226" s="996"/>
      <c r="N226" s="997"/>
      <c r="O226" s="1004"/>
      <c r="P226" s="1004"/>
    </row>
    <row r="227" spans="1:16" ht="21.75" customHeight="1">
      <c r="B227" s="10" t="s">
        <v>216</v>
      </c>
      <c r="C227" s="879" t="s">
        <v>619</v>
      </c>
      <c r="D227" s="879"/>
      <c r="E227" s="879"/>
      <c r="F227" s="879"/>
      <c r="G227" s="880"/>
      <c r="H227" s="968" t="s">
        <v>60</v>
      </c>
      <c r="I227" s="969"/>
      <c r="J227" s="969"/>
      <c r="K227" s="980"/>
      <c r="L227" s="995"/>
      <c r="M227" s="996"/>
      <c r="N227" s="997"/>
      <c r="O227" s="1007"/>
      <c r="P227" s="1007"/>
    </row>
    <row r="228" spans="1:16" ht="48.75" customHeight="1">
      <c r="B228" s="809" t="s">
        <v>620</v>
      </c>
      <c r="C228" s="879" t="s">
        <v>697</v>
      </c>
      <c r="D228" s="879"/>
      <c r="E228" s="879"/>
      <c r="F228" s="879"/>
      <c r="G228" s="880"/>
      <c r="H228" s="968" t="s">
        <v>49</v>
      </c>
      <c r="I228" s="969"/>
      <c r="J228" s="969"/>
      <c r="K228" s="980"/>
      <c r="L228" s="995"/>
      <c r="M228" s="996"/>
      <c r="N228" s="997"/>
      <c r="O228" s="246" t="s">
        <v>1493</v>
      </c>
      <c r="P228" s="247"/>
    </row>
    <row r="229" spans="1:16" ht="21" customHeight="1">
      <c r="B229" s="803" t="s">
        <v>622</v>
      </c>
      <c r="C229" s="875" t="s">
        <v>623</v>
      </c>
      <c r="D229" s="875"/>
      <c r="E229" s="875"/>
      <c r="F229" s="875"/>
      <c r="G229" s="990"/>
      <c r="H229" s="968" t="s">
        <v>49</v>
      </c>
      <c r="I229" s="969"/>
      <c r="J229" s="969"/>
      <c r="K229" s="980"/>
      <c r="L229" s="995"/>
      <c r="M229" s="996"/>
      <c r="N229" s="997"/>
      <c r="O229" s="1003" t="s">
        <v>1494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1495</v>
      </c>
      <c r="P233" s="985"/>
    </row>
    <row r="234" spans="1:16" ht="39" customHeight="1">
      <c r="B234" s="10" t="s">
        <v>216</v>
      </c>
      <c r="C234" s="879" t="s">
        <v>629</v>
      </c>
      <c r="D234" s="879"/>
      <c r="E234" s="879"/>
      <c r="F234" s="879"/>
      <c r="G234" s="880"/>
      <c r="H234" s="1418" t="s">
        <v>1496</v>
      </c>
      <c r="I234" s="1419"/>
      <c r="J234" s="1420"/>
      <c r="K234" s="980"/>
      <c r="L234" s="973"/>
      <c r="M234" s="974"/>
      <c r="N234" s="975"/>
      <c r="O234" s="976"/>
      <c r="P234" s="976"/>
    </row>
    <row r="235" spans="1:16" ht="33" customHeight="1">
      <c r="B235" s="760" t="s">
        <v>630</v>
      </c>
      <c r="C235" s="1307" t="s">
        <v>822</v>
      </c>
      <c r="D235" s="1307"/>
      <c r="E235" s="1307"/>
      <c r="F235" s="1307"/>
      <c r="G235" s="1308"/>
      <c r="H235" s="968" t="s">
        <v>50</v>
      </c>
      <c r="I235" s="969"/>
      <c r="J235" s="969"/>
      <c r="K235" s="980"/>
      <c r="L235" s="970"/>
      <c r="M235" s="971"/>
      <c r="N235" s="972"/>
      <c r="O235" s="960"/>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824</v>
      </c>
      <c r="D237" s="921"/>
      <c r="E237" s="921"/>
      <c r="F237" s="921"/>
      <c r="G237" s="956"/>
      <c r="H237" s="957" t="s">
        <v>813</v>
      </c>
      <c r="I237" s="958"/>
      <c r="J237" s="958"/>
      <c r="K237" s="958"/>
      <c r="L237" s="958"/>
      <c r="M237" s="958"/>
      <c r="N237" s="959"/>
      <c r="O237" s="761"/>
      <c r="P237" s="761"/>
    </row>
    <row r="238" spans="1:16" ht="77.25" customHeight="1">
      <c r="A238" s="11"/>
      <c r="B238" s="720" t="s">
        <v>634</v>
      </c>
      <c r="C238" s="921" t="s">
        <v>826</v>
      </c>
      <c r="D238" s="921"/>
      <c r="E238" s="921"/>
      <c r="F238" s="921"/>
      <c r="G238" s="956"/>
      <c r="H238" s="160" t="s">
        <v>49</v>
      </c>
      <c r="I238" s="753" t="s">
        <v>424</v>
      </c>
      <c r="J238" s="1074" t="s">
        <v>1497</v>
      </c>
      <c r="K238" s="1074"/>
      <c r="L238" s="1074"/>
      <c r="M238" s="1074"/>
      <c r="N238" s="1724"/>
      <c r="O238" s="960" t="s">
        <v>943</v>
      </c>
      <c r="P238" s="960"/>
    </row>
    <row r="239" spans="1:16" ht="66.75" customHeight="1" thickBot="1">
      <c r="A239" s="11"/>
      <c r="B239" s="326"/>
      <c r="C239" s="962" t="s">
        <v>636</v>
      </c>
      <c r="D239" s="963"/>
      <c r="E239" s="963"/>
      <c r="F239" s="963"/>
      <c r="G239" s="963"/>
      <c r="H239" s="1725" t="s">
        <v>1498</v>
      </c>
      <c r="I239" s="1726"/>
      <c r="J239" s="1725"/>
      <c r="K239" s="1725"/>
      <c r="L239" s="1725"/>
      <c r="M239" s="1727"/>
      <c r="N239" s="1728"/>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4">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C63:F63"/>
    <mergeCell ref="I63:J63"/>
    <mergeCell ref="K63:N63"/>
    <mergeCell ref="B64:P64"/>
    <mergeCell ref="C65:M65"/>
    <mergeCell ref="B66:P66"/>
    <mergeCell ref="B59:P59"/>
    <mergeCell ref="C60:F60"/>
    <mergeCell ref="I60:J60"/>
    <mergeCell ref="K60:N60"/>
    <mergeCell ref="O60:O63"/>
    <mergeCell ref="P60:P63"/>
    <mergeCell ref="C61:F61"/>
    <mergeCell ref="K61:N61"/>
    <mergeCell ref="C62:F62"/>
    <mergeCell ref="K62:N62"/>
    <mergeCell ref="C67:E67"/>
    <mergeCell ref="G67:H67"/>
    <mergeCell ref="I67:J67"/>
    <mergeCell ref="K67:N67"/>
    <mergeCell ref="O67:O72"/>
    <mergeCell ref="P67:P72"/>
    <mergeCell ref="C68:E68"/>
    <mergeCell ref="G68:H68"/>
    <mergeCell ref="I68:J68"/>
    <mergeCell ref="K68:N68"/>
    <mergeCell ref="C71:E71"/>
    <mergeCell ref="F71:J71"/>
    <mergeCell ref="K71:N71"/>
    <mergeCell ref="C72:E72"/>
    <mergeCell ref="G72:H72"/>
    <mergeCell ref="I72:J72"/>
    <mergeCell ref="K72:N72"/>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30">
    <cfRule type="expression" dxfId="5037" priority="177">
      <formula>$H$134="Don't know"</formula>
    </cfRule>
    <cfRule type="expression" dxfId="5036" priority="178">
      <formula>$H$134="no"</formula>
    </cfRule>
  </conditionalFormatting>
  <conditionalFormatting sqref="H132">
    <cfRule type="expression" dxfId="5035" priority="175">
      <formula>$H$138="Don't know"</formula>
    </cfRule>
    <cfRule type="expression" dxfId="5034" priority="176">
      <formula>$H$138="No"</formula>
    </cfRule>
  </conditionalFormatting>
  <conditionalFormatting sqref="H134">
    <cfRule type="expression" dxfId="5033" priority="173">
      <formula>$H$141="Don't know"</formula>
    </cfRule>
    <cfRule type="expression" dxfId="5032" priority="174">
      <formula>$H$141="No"</formula>
    </cfRule>
  </conditionalFormatting>
  <conditionalFormatting sqref="K122">
    <cfRule type="expression" dxfId="5031" priority="171">
      <formula>$N$128="Don't know"</formula>
    </cfRule>
    <cfRule type="expression" dxfId="5030" priority="172">
      <formula>$N$128="No"</formula>
    </cfRule>
  </conditionalFormatting>
  <conditionalFormatting sqref="L157:M157">
    <cfRule type="expression" dxfId="5029" priority="167">
      <formula>$F$163="Don't know"</formula>
    </cfRule>
    <cfRule type="expression" dxfId="5028" priority="170">
      <formula>$F$163="No"</formula>
    </cfRule>
  </conditionalFormatting>
  <conditionalFormatting sqref="L158:M158">
    <cfRule type="expression" dxfId="5027" priority="166">
      <formula>$F$164="Don't know"</formula>
    </cfRule>
    <cfRule type="expression" dxfId="5026" priority="169">
      <formula>$F$164="No"</formula>
    </cfRule>
  </conditionalFormatting>
  <conditionalFormatting sqref="L159:M159">
    <cfRule type="expression" dxfId="5025" priority="165">
      <formula>$F$171="Don't know"</formula>
    </cfRule>
    <cfRule type="expression" dxfId="5024" priority="168">
      <formula>$F$171="No"</formula>
    </cfRule>
  </conditionalFormatting>
  <conditionalFormatting sqref="H11:N11">
    <cfRule type="expression" dxfId="5023" priority="162">
      <formula>$F$17="Not applicable"</formula>
    </cfRule>
    <cfRule type="expression" dxfId="5022" priority="163">
      <formula>$F$17="Don't know"</formula>
    </cfRule>
    <cfRule type="expression" dxfId="5021" priority="164">
      <formula>$F$17="No"</formula>
    </cfRule>
  </conditionalFormatting>
  <conditionalFormatting sqref="H12:N19">
    <cfRule type="expression" dxfId="5020" priority="159">
      <formula>$F12="Not applicable"</formula>
    </cfRule>
    <cfRule type="expression" dxfId="5019" priority="160">
      <formula>$F12="Don't know"</formula>
    </cfRule>
    <cfRule type="expression" dxfId="5018" priority="161">
      <formula>$F12="No"</formula>
    </cfRule>
  </conditionalFormatting>
  <conditionalFormatting sqref="H11:N19 N20 F9:N9 F11:F19">
    <cfRule type="expression" dxfId="5017" priority="158">
      <formula>$N$14="Don't know"</formula>
    </cfRule>
  </conditionalFormatting>
  <conditionalFormatting sqref="H11:N19 N20 F9:N9 F11:F19">
    <cfRule type="expression" dxfId="5016" priority="157">
      <formula>$N$14="Not applicable"</formula>
    </cfRule>
  </conditionalFormatting>
  <conditionalFormatting sqref="H11:N19 N20 F9:N9 F11:F19">
    <cfRule type="expression" dxfId="5015" priority="156">
      <formula>$N$14="No"</formula>
    </cfRule>
  </conditionalFormatting>
  <conditionalFormatting sqref="L153:M153">
    <cfRule type="expression" dxfId="5014" priority="154">
      <formula>$F$163="Don't know"</formula>
    </cfRule>
    <cfRule type="expression" dxfId="5013" priority="155">
      <formula>$F$163="No"</formula>
    </cfRule>
  </conditionalFormatting>
  <conditionalFormatting sqref="L154:M154">
    <cfRule type="expression" dxfId="5012" priority="152">
      <formula>$F$163="Don't know"</formula>
    </cfRule>
    <cfRule type="expression" dxfId="5011" priority="153">
      <formula>$F$163="No"</formula>
    </cfRule>
  </conditionalFormatting>
  <conditionalFormatting sqref="L155:M155">
    <cfRule type="expression" dxfId="5010" priority="150">
      <formula>$F$163="Don't know"</formula>
    </cfRule>
    <cfRule type="expression" dxfId="5009" priority="151">
      <formula>$F$163="No"</formula>
    </cfRule>
  </conditionalFormatting>
  <conditionalFormatting sqref="L21:L22">
    <cfRule type="expression" dxfId="5008" priority="147">
      <formula>$N$14="No"</formula>
    </cfRule>
  </conditionalFormatting>
  <conditionalFormatting sqref="L21:L22">
    <cfRule type="expression" dxfId="5007" priority="149">
      <formula>$N$14="Don't know"</formula>
    </cfRule>
  </conditionalFormatting>
  <conditionalFormatting sqref="L21:L22">
    <cfRule type="expression" dxfId="5006" priority="148">
      <formula>$N$14="Not applicable"</formula>
    </cfRule>
  </conditionalFormatting>
  <conditionalFormatting sqref="I23:J23 H25 G61:G62 F68:J68 H87:N87 H90 H196:I197 K196:L196 K202:L202 H202:I202 H205:I205 K205:L205 H28:H29 F11:F19 F23 L21:L23 L8 F69:F71 G70:J70 G101:N113 J41:K41 H199:I199 H207:I207 H209:I210 K199:L199 K207:L207 K209:L210 F75:J79">
    <cfRule type="containsBlanks" dxfId="5005" priority="146">
      <formula>LEN(TRIM(F8))=0</formula>
    </cfRule>
  </conditionalFormatting>
  <conditionalFormatting sqref="F9:N9">
    <cfRule type="containsBlanks" dxfId="5004" priority="145">
      <formula>LEN(TRIM(F9))=0</formula>
    </cfRule>
  </conditionalFormatting>
  <conditionalFormatting sqref="J34:K34 J37:K37 J45:K45 K33 K50:K51 J48:K48">
    <cfRule type="containsBlanks" dxfId="5003" priority="144">
      <formula>LEN(TRIM(J33))=0</formula>
    </cfRule>
  </conditionalFormatting>
  <conditionalFormatting sqref="H85:J85">
    <cfRule type="containsBlanks" dxfId="5002" priority="143">
      <formula>LEN(TRIM(H85))=0</formula>
    </cfRule>
  </conditionalFormatting>
  <conditionalFormatting sqref="I170:L170 F187:N187 N189 K191:N191 G138 H130 K122 H218:H219 H134:H135 H132 F157:F159 F153:F155 K161 F161:F163 H167 K172:K184 H237:H238 L153:N155 L157:N159">
    <cfRule type="containsBlanks" dxfId="5001" priority="142">
      <formula>LEN(TRIM(F122))=0</formula>
    </cfRule>
  </conditionalFormatting>
  <conditionalFormatting sqref="M170:N170">
    <cfRule type="containsBlanks" dxfId="5000" priority="141">
      <formula>LEN(TRIM(M170))=0</formula>
    </cfRule>
  </conditionalFormatting>
  <conditionalFormatting sqref="G120">
    <cfRule type="containsBlanks" dxfId="4999" priority="140">
      <formula>LEN(TRIM(G120))=0</formula>
    </cfRule>
  </conditionalFormatting>
  <conditionalFormatting sqref="J140">
    <cfRule type="containsBlanks" dxfId="4998" priority="88">
      <formula>LEN(TRIM(J140))=0</formula>
    </cfRule>
  </conditionalFormatting>
  <conditionalFormatting sqref="J26">
    <cfRule type="containsBlanks" dxfId="4997" priority="139">
      <formula>LEN(TRIM(J26))=0</formula>
    </cfRule>
  </conditionalFormatting>
  <conditionalFormatting sqref="J56">
    <cfRule type="containsBlanks" dxfId="4996" priority="138">
      <formula>LEN(TRIM(J56))=0</formula>
    </cfRule>
  </conditionalFormatting>
  <conditionalFormatting sqref="J144">
    <cfRule type="containsBlanks" dxfId="4995" priority="84">
      <formula>LEN(TRIM(J144))=0</formula>
    </cfRule>
  </conditionalFormatting>
  <conditionalFormatting sqref="F23">
    <cfRule type="expression" dxfId="4994" priority="137">
      <formula>$N$14="Don't know"</formula>
    </cfRule>
  </conditionalFormatting>
  <conditionalFormatting sqref="F23">
    <cfRule type="expression" dxfId="4993" priority="136">
      <formula>$N$14="Not applicable"</formula>
    </cfRule>
  </conditionalFormatting>
  <conditionalFormatting sqref="F23">
    <cfRule type="expression" dxfId="4992" priority="135">
      <formula>$N$14="No"</formula>
    </cfRule>
  </conditionalFormatting>
  <conditionalFormatting sqref="L20">
    <cfRule type="containsBlanks" dxfId="4991" priority="131">
      <formula>LEN(TRIM(L20))=0</formula>
    </cfRule>
    <cfRule type="expression" dxfId="4990" priority="134">
      <formula>$M$14="Don't know"</formula>
    </cfRule>
  </conditionalFormatting>
  <conditionalFormatting sqref="L20">
    <cfRule type="expression" dxfId="4989" priority="133">
      <formula>$M$14="Not applicable"</formula>
    </cfRule>
  </conditionalFormatting>
  <conditionalFormatting sqref="L20">
    <cfRule type="expression" dxfId="4988" priority="132">
      <formula>$M$14="No"</formula>
    </cfRule>
  </conditionalFormatting>
  <conditionalFormatting sqref="L21">
    <cfRule type="expression" dxfId="4987" priority="130">
      <formula>$N$14="Don't know"</formula>
    </cfRule>
  </conditionalFormatting>
  <conditionalFormatting sqref="L21">
    <cfRule type="expression" dxfId="4986" priority="129">
      <formula>$N$14="Not applicable"</formula>
    </cfRule>
  </conditionalFormatting>
  <conditionalFormatting sqref="L21">
    <cfRule type="expression" dxfId="4985" priority="128">
      <formula>$N$14="No"</formula>
    </cfRule>
  </conditionalFormatting>
  <conditionalFormatting sqref="L22">
    <cfRule type="expression" dxfId="4984" priority="127">
      <formula>$N$14="Don't know"</formula>
    </cfRule>
  </conditionalFormatting>
  <conditionalFormatting sqref="L22">
    <cfRule type="expression" dxfId="4983" priority="126">
      <formula>$N$14="Not applicable"</formula>
    </cfRule>
  </conditionalFormatting>
  <conditionalFormatting sqref="L22">
    <cfRule type="expression" dxfId="4982" priority="125">
      <formula>$N$14="No"</formula>
    </cfRule>
  </conditionalFormatting>
  <conditionalFormatting sqref="L8">
    <cfRule type="expression" dxfId="4981" priority="124">
      <formula>$N$14="Don't know"</formula>
    </cfRule>
  </conditionalFormatting>
  <conditionalFormatting sqref="L8">
    <cfRule type="expression" dxfId="4980" priority="123">
      <formula>$N$14="Not applicable"</formula>
    </cfRule>
  </conditionalFormatting>
  <conditionalFormatting sqref="L8">
    <cfRule type="expression" dxfId="4979" priority="122">
      <formula>$N$14="No"</formula>
    </cfRule>
  </conditionalFormatting>
  <conditionalFormatting sqref="J25">
    <cfRule type="containsBlanks" dxfId="4978" priority="121">
      <formula>LEN(TRIM(J25))=0</formula>
    </cfRule>
  </conditionalFormatting>
  <conditionalFormatting sqref="J58">
    <cfRule type="containsBlanks" dxfId="4977" priority="120">
      <formula>LEN(TRIM(J58))=0</formula>
    </cfRule>
  </conditionalFormatting>
  <conditionalFormatting sqref="N65">
    <cfRule type="containsBlanks" dxfId="4976" priority="119">
      <formula>LEN(TRIM(N65))=0</formula>
    </cfRule>
  </conditionalFormatting>
  <conditionalFormatting sqref="H86:J86">
    <cfRule type="containsBlanks" dxfId="4975" priority="118">
      <formula>LEN(TRIM(H86))=0</formula>
    </cfRule>
  </conditionalFormatting>
  <conditionalFormatting sqref="K186">
    <cfRule type="containsBlanks" dxfId="4974" priority="65">
      <formula>LEN(TRIM(K186))=0</formula>
    </cfRule>
  </conditionalFormatting>
  <conditionalFormatting sqref="H126">
    <cfRule type="expression" dxfId="4973" priority="116">
      <formula>$N$128="Don't know"</formula>
    </cfRule>
    <cfRule type="expression" dxfId="4972" priority="117">
      <formula>$N$128="No"</formula>
    </cfRule>
  </conditionalFormatting>
  <conditionalFormatting sqref="H126">
    <cfRule type="containsBlanks" dxfId="4971" priority="115">
      <formula>LEN(TRIM(H126))=0</formula>
    </cfRule>
  </conditionalFormatting>
  <conditionalFormatting sqref="H127">
    <cfRule type="expression" dxfId="4970" priority="113">
      <formula>$N$128="Don't know"</formula>
    </cfRule>
    <cfRule type="expression" dxfId="4969" priority="114">
      <formula>$N$128="No"</formula>
    </cfRule>
  </conditionalFormatting>
  <conditionalFormatting sqref="H127">
    <cfRule type="containsBlanks" dxfId="4968" priority="112">
      <formula>LEN(TRIM(H127))=0</formula>
    </cfRule>
  </conditionalFormatting>
  <conditionalFormatting sqref="H128">
    <cfRule type="expression" dxfId="4967" priority="110">
      <formula>$N$128="Don't know"</formula>
    </cfRule>
    <cfRule type="expression" dxfId="4966" priority="111">
      <formula>$N$128="No"</formula>
    </cfRule>
  </conditionalFormatting>
  <conditionalFormatting sqref="H128">
    <cfRule type="containsBlanks" dxfId="4965" priority="109">
      <formula>LEN(TRIM(H128))=0</formula>
    </cfRule>
  </conditionalFormatting>
  <conditionalFormatting sqref="H133">
    <cfRule type="expression" dxfId="4964" priority="107">
      <formula>$N$128="Don't know"</formula>
    </cfRule>
    <cfRule type="expression" dxfId="4963" priority="108">
      <formula>$N$128="No"</formula>
    </cfRule>
  </conditionalFormatting>
  <conditionalFormatting sqref="H133">
    <cfRule type="containsBlanks" dxfId="4962" priority="106">
      <formula>LEN(TRIM(H133))=0</formula>
    </cfRule>
  </conditionalFormatting>
  <conditionalFormatting sqref="H131">
    <cfRule type="expression" dxfId="4961" priority="104">
      <formula>$N$128="Don't know"</formula>
    </cfRule>
    <cfRule type="expression" dxfId="4960" priority="105">
      <formula>$N$128="No"</formula>
    </cfRule>
  </conditionalFormatting>
  <conditionalFormatting sqref="H131">
    <cfRule type="containsBlanks" dxfId="4959" priority="103">
      <formula>LEN(TRIM(H131))=0</formula>
    </cfRule>
  </conditionalFormatting>
  <conditionalFormatting sqref="G139">
    <cfRule type="containsBlanks" dxfId="4958" priority="102">
      <formula>LEN(TRIM(G139))=0</formula>
    </cfRule>
  </conditionalFormatting>
  <conditionalFormatting sqref="G140">
    <cfRule type="containsBlanks" dxfId="4957" priority="101">
      <formula>LEN(TRIM(G140))=0</formula>
    </cfRule>
  </conditionalFormatting>
  <conditionalFormatting sqref="G141">
    <cfRule type="containsBlanks" dxfId="4956" priority="100">
      <formula>LEN(TRIM(G141))=0</formula>
    </cfRule>
  </conditionalFormatting>
  <conditionalFormatting sqref="G142">
    <cfRule type="containsBlanks" dxfId="4955" priority="99">
      <formula>LEN(TRIM(G142))=0</formula>
    </cfRule>
  </conditionalFormatting>
  <conditionalFormatting sqref="G143">
    <cfRule type="containsBlanks" dxfId="4954" priority="98">
      <formula>LEN(TRIM(G143))=0</formula>
    </cfRule>
  </conditionalFormatting>
  <conditionalFormatting sqref="G144">
    <cfRule type="containsBlanks" dxfId="4953" priority="97">
      <formula>LEN(TRIM(G144))=0</formula>
    </cfRule>
  </conditionalFormatting>
  <conditionalFormatting sqref="G145">
    <cfRule type="containsBlanks" dxfId="4952" priority="96">
      <formula>LEN(TRIM(G145))=0</formula>
    </cfRule>
  </conditionalFormatting>
  <conditionalFormatting sqref="G146">
    <cfRule type="containsBlanks" dxfId="4951" priority="95">
      <formula>LEN(TRIM(G146))=0</formula>
    </cfRule>
  </conditionalFormatting>
  <conditionalFormatting sqref="G147">
    <cfRule type="containsBlanks" dxfId="4950" priority="94">
      <formula>LEN(TRIM(G147))=0</formula>
    </cfRule>
  </conditionalFormatting>
  <conditionalFormatting sqref="G148">
    <cfRule type="containsBlanks" dxfId="4949" priority="93">
      <formula>LEN(TRIM(G148))=0</formula>
    </cfRule>
  </conditionalFormatting>
  <conditionalFormatting sqref="G149">
    <cfRule type="containsBlanks" dxfId="4948" priority="92">
      <formula>LEN(TRIM(G149))=0</formula>
    </cfRule>
  </conditionalFormatting>
  <conditionalFormatting sqref="G150">
    <cfRule type="containsBlanks" dxfId="4947" priority="91">
      <formula>LEN(TRIM(G150))=0</formula>
    </cfRule>
  </conditionalFormatting>
  <conditionalFormatting sqref="J138">
    <cfRule type="containsBlanks" dxfId="4946" priority="90">
      <formula>LEN(TRIM(J138))=0</formula>
    </cfRule>
  </conditionalFormatting>
  <conditionalFormatting sqref="J139">
    <cfRule type="containsBlanks" dxfId="4945" priority="89">
      <formula>LEN(TRIM(J139))=0</formula>
    </cfRule>
  </conditionalFormatting>
  <conditionalFormatting sqref="J142">
    <cfRule type="containsBlanks" dxfId="4944" priority="86">
      <formula>LEN(TRIM(J142))=0</formula>
    </cfRule>
  </conditionalFormatting>
  <conditionalFormatting sqref="J141">
    <cfRule type="containsBlanks" dxfId="4943" priority="87">
      <formula>LEN(TRIM(J141))=0</formula>
    </cfRule>
  </conditionalFormatting>
  <conditionalFormatting sqref="J143">
    <cfRule type="containsBlanks" dxfId="4942" priority="85">
      <formula>LEN(TRIM(J143))=0</formula>
    </cfRule>
  </conditionalFormatting>
  <conditionalFormatting sqref="J146">
    <cfRule type="containsBlanks" dxfId="4941" priority="82">
      <formula>LEN(TRIM(J146))=0</formula>
    </cfRule>
  </conditionalFormatting>
  <conditionalFormatting sqref="J145">
    <cfRule type="containsBlanks" dxfId="4940" priority="83">
      <formula>LEN(TRIM(J145))=0</formula>
    </cfRule>
  </conditionalFormatting>
  <conditionalFormatting sqref="J147">
    <cfRule type="containsBlanks" dxfId="4939" priority="81">
      <formula>LEN(TRIM(J147))=0</formula>
    </cfRule>
  </conditionalFormatting>
  <conditionalFormatting sqref="J148">
    <cfRule type="containsBlanks" dxfId="4938" priority="80">
      <formula>LEN(TRIM(J148))=0</formula>
    </cfRule>
  </conditionalFormatting>
  <conditionalFormatting sqref="J149">
    <cfRule type="containsBlanks" dxfId="4937" priority="79">
      <formula>LEN(TRIM(J149))=0</formula>
    </cfRule>
  </conditionalFormatting>
  <conditionalFormatting sqref="J150">
    <cfRule type="containsBlanks" dxfId="4936" priority="78">
      <formula>LEN(TRIM(J150))=0</formula>
    </cfRule>
  </conditionalFormatting>
  <conditionalFormatting sqref="J151">
    <cfRule type="containsBlanks" dxfId="4935" priority="77">
      <formula>LEN(TRIM(J151))=0</formula>
    </cfRule>
  </conditionalFormatting>
  <conditionalFormatting sqref="L158:M158">
    <cfRule type="expression" dxfId="4934" priority="75">
      <formula>$F$163="Don't know"</formula>
    </cfRule>
    <cfRule type="expression" dxfId="4933" priority="76">
      <formula>$F$163="No"</formula>
    </cfRule>
  </conditionalFormatting>
  <conditionalFormatting sqref="L159:M159">
    <cfRule type="expression" dxfId="4932" priority="73">
      <formula>$F$163="Don't know"</formula>
    </cfRule>
    <cfRule type="expression" dxfId="4931" priority="74">
      <formula>$F$163="No"</formula>
    </cfRule>
  </conditionalFormatting>
  <conditionalFormatting sqref="L153:M153">
    <cfRule type="expression" dxfId="4930" priority="71">
      <formula>$F$163="Don't know"</formula>
    </cfRule>
    <cfRule type="expression" dxfId="4929" priority="72">
      <formula>$F$163="No"</formula>
    </cfRule>
  </conditionalFormatting>
  <conditionalFormatting sqref="L154:M154">
    <cfRule type="expression" dxfId="4928" priority="69">
      <formula>$F$163="Don't know"</formula>
    </cfRule>
    <cfRule type="expression" dxfId="4927" priority="70">
      <formula>$F$163="No"</formula>
    </cfRule>
  </conditionalFormatting>
  <conditionalFormatting sqref="L155:M155">
    <cfRule type="expression" dxfId="4926" priority="67">
      <formula>$F$163="Don't know"</formula>
    </cfRule>
    <cfRule type="expression" dxfId="4925" priority="68">
      <formula>$F$163="No"</formula>
    </cfRule>
  </conditionalFormatting>
  <conditionalFormatting sqref="H221">
    <cfRule type="containsBlanks" dxfId="4924" priority="64">
      <formula>LEN(TRIM(H221))=0</formula>
    </cfRule>
  </conditionalFormatting>
  <conditionalFormatting sqref="H222">
    <cfRule type="containsBlanks" dxfId="4923" priority="63">
      <formula>LEN(TRIM(H222))=0</formula>
    </cfRule>
  </conditionalFormatting>
  <conditionalFormatting sqref="H224">
    <cfRule type="containsBlanks" dxfId="4922" priority="62">
      <formula>LEN(TRIM(H224))=0</formula>
    </cfRule>
  </conditionalFormatting>
  <conditionalFormatting sqref="H225">
    <cfRule type="containsBlanks" dxfId="4921" priority="61">
      <formula>LEN(TRIM(H225))=0</formula>
    </cfRule>
  </conditionalFormatting>
  <conditionalFormatting sqref="H226">
    <cfRule type="containsBlanks" dxfId="4920" priority="60">
      <formula>LEN(TRIM(H226))=0</formula>
    </cfRule>
  </conditionalFormatting>
  <conditionalFormatting sqref="H228">
    <cfRule type="containsBlanks" dxfId="4919" priority="59">
      <formula>LEN(TRIM(H228))=0</formula>
    </cfRule>
  </conditionalFormatting>
  <conditionalFormatting sqref="H229">
    <cfRule type="containsBlanks" dxfId="4918" priority="58">
      <formula>LEN(TRIM(H229))=0</formula>
    </cfRule>
  </conditionalFormatting>
  <conditionalFormatting sqref="H231">
    <cfRule type="containsBlanks" dxfId="4917" priority="57">
      <formula>LEN(TRIM(H231))=0</formula>
    </cfRule>
  </conditionalFormatting>
  <conditionalFormatting sqref="H233">
    <cfRule type="containsBlanks" dxfId="4916" priority="56">
      <formula>LEN(TRIM(H233))=0</formula>
    </cfRule>
  </conditionalFormatting>
  <conditionalFormatting sqref="H235">
    <cfRule type="containsBlanks" dxfId="4915" priority="55">
      <formula>LEN(TRIM(H235))=0</formula>
    </cfRule>
  </conditionalFormatting>
  <conditionalFormatting sqref="L154:M154">
    <cfRule type="expression" dxfId="4914" priority="53">
      <formula>$F$163="Don't know"</formula>
    </cfRule>
    <cfRule type="expression" dxfId="4913" priority="54">
      <formula>$F$163="No"</formula>
    </cfRule>
  </conditionalFormatting>
  <conditionalFormatting sqref="L154:M154">
    <cfRule type="expression" dxfId="4912" priority="51">
      <formula>$F$163="Don't know"</formula>
    </cfRule>
    <cfRule type="expression" dxfId="4911" priority="52">
      <formula>$F$163="No"</formula>
    </cfRule>
  </conditionalFormatting>
  <conditionalFormatting sqref="L155:M155">
    <cfRule type="expression" dxfId="4910" priority="49">
      <formula>$F$163="Don't know"</formula>
    </cfRule>
    <cfRule type="expression" dxfId="4909" priority="50">
      <formula>$F$163="No"</formula>
    </cfRule>
  </conditionalFormatting>
  <conditionalFormatting sqref="L155:M155">
    <cfRule type="expression" dxfId="4908" priority="47">
      <formula>$F$163="Don't know"</formula>
    </cfRule>
    <cfRule type="expression" dxfId="4907" priority="48">
      <formula>$F$163="No"</formula>
    </cfRule>
  </conditionalFormatting>
  <conditionalFormatting sqref="L157:M157">
    <cfRule type="expression" dxfId="4906" priority="45">
      <formula>$F$163="Don't know"</formula>
    </cfRule>
    <cfRule type="expression" dxfId="4905" priority="46">
      <formula>$F$163="No"</formula>
    </cfRule>
  </conditionalFormatting>
  <conditionalFormatting sqref="L157:M157">
    <cfRule type="expression" dxfId="4904" priority="43">
      <formula>$F$163="Don't know"</formula>
    </cfRule>
    <cfRule type="expression" dxfId="4903" priority="44">
      <formula>$F$163="No"</formula>
    </cfRule>
  </conditionalFormatting>
  <conditionalFormatting sqref="L158:M158">
    <cfRule type="expression" dxfId="4902" priority="41">
      <formula>$F$163="Don't know"</formula>
    </cfRule>
    <cfRule type="expression" dxfId="4901" priority="42">
      <formula>$F$163="No"</formula>
    </cfRule>
  </conditionalFormatting>
  <conditionalFormatting sqref="L158:M158">
    <cfRule type="expression" dxfId="4900" priority="39">
      <formula>$F$163="Don't know"</formula>
    </cfRule>
    <cfRule type="expression" dxfId="4899" priority="40">
      <formula>$F$163="No"</formula>
    </cfRule>
  </conditionalFormatting>
  <conditionalFormatting sqref="L159:M159">
    <cfRule type="expression" dxfId="4898" priority="37">
      <formula>$F$163="Don't know"</formula>
    </cfRule>
    <cfRule type="expression" dxfId="4897" priority="38">
      <formula>$F$163="No"</formula>
    </cfRule>
  </conditionalFormatting>
  <conditionalFormatting sqref="L159:M159">
    <cfRule type="expression" dxfId="4896" priority="35">
      <formula>$F$163="Don't know"</formula>
    </cfRule>
    <cfRule type="expression" dxfId="4895" priority="36">
      <formula>$F$163="No"</formula>
    </cfRule>
  </conditionalFormatting>
  <conditionalFormatting sqref="H122:J124">
    <cfRule type="expression" dxfId="4894" priority="33">
      <formula>$I$85="Ne sais pas"</formula>
    </cfRule>
    <cfRule type="expression" dxfId="4893" priority="34">
      <formula>$I$85="Non"</formula>
    </cfRule>
  </conditionalFormatting>
  <conditionalFormatting sqref="H129:J129">
    <cfRule type="expression" dxfId="4892" priority="31">
      <formula>$G$91="Ne sais pas"</formula>
    </cfRule>
    <cfRule type="expression" dxfId="4891" priority="32">
      <formula>$G$91="Non"</formula>
    </cfRule>
  </conditionalFormatting>
  <conditionalFormatting sqref="J33">
    <cfRule type="containsBlanks" dxfId="4890" priority="30">
      <formula>LEN(TRIM(J33))=0</formula>
    </cfRule>
  </conditionalFormatting>
  <conditionalFormatting sqref="K203:L203">
    <cfRule type="containsBlanks" dxfId="4889" priority="20">
      <formula>LEN(TRIM(K203))=0</formula>
    </cfRule>
  </conditionalFormatting>
  <conditionalFormatting sqref="J50:J51">
    <cfRule type="containsBlanks" dxfId="4888" priority="29">
      <formula>LEN(TRIM(J50))=0</formula>
    </cfRule>
  </conditionalFormatting>
  <conditionalFormatting sqref="H198:I198">
    <cfRule type="containsBlanks" dxfId="4887" priority="28">
      <formula>LEN(TRIM(H198))=0</formula>
    </cfRule>
  </conditionalFormatting>
  <conditionalFormatting sqref="H201:I201">
    <cfRule type="containsBlanks" dxfId="4886" priority="27">
      <formula>LEN(TRIM(H201))=0</formula>
    </cfRule>
  </conditionalFormatting>
  <conditionalFormatting sqref="H203:I203">
    <cfRule type="containsBlanks" dxfId="4885" priority="26">
      <formula>LEN(TRIM(H203))=0</formula>
    </cfRule>
  </conditionalFormatting>
  <conditionalFormatting sqref="H206:I206">
    <cfRule type="containsBlanks" dxfId="4884" priority="25">
      <formula>LEN(TRIM(H206))=0</formula>
    </cfRule>
  </conditionalFormatting>
  <conditionalFormatting sqref="H208:I208">
    <cfRule type="containsBlanks" dxfId="4883" priority="24">
      <formula>LEN(TRIM(H208))=0</formula>
    </cfRule>
  </conditionalFormatting>
  <conditionalFormatting sqref="K197:L197">
    <cfRule type="containsBlanks" dxfId="4882" priority="23">
      <formula>LEN(TRIM(K197))=0</formula>
    </cfRule>
  </conditionalFormatting>
  <conditionalFormatting sqref="K214:L214">
    <cfRule type="containsBlanks" dxfId="4881" priority="12">
      <formula>LEN(TRIM(K214))=0</formula>
    </cfRule>
  </conditionalFormatting>
  <conditionalFormatting sqref="K198:L198">
    <cfRule type="containsBlanks" dxfId="4880" priority="22">
      <formula>LEN(TRIM(K198))=0</formula>
    </cfRule>
  </conditionalFormatting>
  <conditionalFormatting sqref="K201:L201">
    <cfRule type="containsBlanks" dxfId="4879" priority="21">
      <formula>LEN(TRIM(K201))=0</formula>
    </cfRule>
  </conditionalFormatting>
  <conditionalFormatting sqref="K206:L206">
    <cfRule type="containsBlanks" dxfId="4878" priority="19">
      <formula>LEN(TRIM(K206))=0</formula>
    </cfRule>
  </conditionalFormatting>
  <conditionalFormatting sqref="K208:L208">
    <cfRule type="containsBlanks" dxfId="4877" priority="18">
      <formula>LEN(TRIM(K208))=0</formula>
    </cfRule>
  </conditionalFormatting>
  <conditionalFormatting sqref="H212:I212">
    <cfRule type="containsBlanks" dxfId="4876" priority="17">
      <formula>LEN(TRIM(H212))=0</formula>
    </cfRule>
  </conditionalFormatting>
  <conditionalFormatting sqref="H213:I213">
    <cfRule type="containsBlanks" dxfId="4875" priority="16">
      <formula>LEN(TRIM(H213))=0</formula>
    </cfRule>
  </conditionalFormatting>
  <conditionalFormatting sqref="H214:I214">
    <cfRule type="containsBlanks" dxfId="4874" priority="15">
      <formula>LEN(TRIM(H214))=0</formula>
    </cfRule>
  </conditionalFormatting>
  <conditionalFormatting sqref="K212:L212">
    <cfRule type="containsBlanks" dxfId="4873" priority="14">
      <formula>LEN(TRIM(K212))=0</formula>
    </cfRule>
  </conditionalFormatting>
  <conditionalFormatting sqref="K213:L213">
    <cfRule type="containsBlanks" dxfId="4872" priority="13">
      <formula>LEN(TRIM(K213))=0</formula>
    </cfRule>
  </conditionalFormatting>
  <conditionalFormatting sqref="J35:K35">
    <cfRule type="containsBlanks" dxfId="4871" priority="11">
      <formula>LEN(TRIM(J35))=0</formula>
    </cfRule>
  </conditionalFormatting>
  <conditionalFormatting sqref="J38:K38">
    <cfRule type="containsBlanks" dxfId="4870" priority="10">
      <formula>LEN(TRIM(J38))=0</formula>
    </cfRule>
  </conditionalFormatting>
  <conditionalFormatting sqref="J40:K40">
    <cfRule type="containsBlanks" dxfId="4869" priority="9">
      <formula>LEN(TRIM(J40))=0</formula>
    </cfRule>
  </conditionalFormatting>
  <conditionalFormatting sqref="J42:K42">
    <cfRule type="containsBlanks" dxfId="4868" priority="8">
      <formula>LEN(TRIM(J42))=0</formula>
    </cfRule>
  </conditionalFormatting>
  <conditionalFormatting sqref="J55:K55">
    <cfRule type="containsBlanks" dxfId="4867" priority="1">
      <formula>LEN(TRIM(J55))=0</formula>
    </cfRule>
  </conditionalFormatting>
  <conditionalFormatting sqref="J43:K43">
    <cfRule type="containsBlanks" dxfId="4866" priority="7">
      <formula>LEN(TRIM(J43))=0</formula>
    </cfRule>
  </conditionalFormatting>
  <conditionalFormatting sqref="J46:K46">
    <cfRule type="containsBlanks" dxfId="4865" priority="6">
      <formula>LEN(TRIM(J46))=0</formula>
    </cfRule>
  </conditionalFormatting>
  <conditionalFormatting sqref="J47:K47">
    <cfRule type="containsBlanks" dxfId="4864" priority="5">
      <formula>LEN(TRIM(J47))=0</formula>
    </cfRule>
  </conditionalFormatting>
  <conditionalFormatting sqref="J49:K49">
    <cfRule type="containsBlanks" dxfId="4863" priority="4">
      <formula>LEN(TRIM(J49))=0</formula>
    </cfRule>
  </conditionalFormatting>
  <conditionalFormatting sqref="J53:K53">
    <cfRule type="containsBlanks" dxfId="4862" priority="3">
      <formula>LEN(TRIM(J53))=0</formula>
    </cfRule>
  </conditionalFormatting>
  <conditionalFormatting sqref="J54:K54">
    <cfRule type="containsBlanks" dxfId="4861" priority="2">
      <formula>LEN(TRIM(J54))=0</formula>
    </cfRule>
  </conditionalFormatting>
  <hyperlinks>
    <hyperlink ref="F1:G1" location="'All Countries - Summary (2017)'!A1" display="Summary Page" xr:uid="{B9F7434E-B0DF-4924-8AA4-A20AE59C3504}"/>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3AC12-84E7-4EFA-9273-0AF6A7CEEE84}">
  <sheetPr>
    <tabColor theme="7"/>
  </sheetPr>
  <dimension ref="A1:Q241"/>
  <sheetViews>
    <sheetView showGridLines="0" zoomScaleNormal="100" workbookViewId="0">
      <selection activeCell="F165" sqref="F165:J166"/>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6.85546875" style="382" customWidth="1"/>
    <col min="15" max="15" width="60.28515625" style="382" customWidth="1"/>
    <col min="16" max="16" width="60.42578125" style="382" customWidth="1"/>
    <col min="17" max="16384" width="9.140625" style="382"/>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1499</v>
      </c>
      <c r="F3" s="8"/>
      <c r="G3" s="4"/>
      <c r="H3" s="3"/>
      <c r="I3" s="3"/>
      <c r="J3" s="3"/>
      <c r="K3" s="235"/>
      <c r="L3" s="235"/>
      <c r="M3" s="235"/>
      <c r="N3" s="236"/>
    </row>
    <row r="4" spans="2:16" ht="42" customHeight="1">
      <c r="B4" s="1764" t="s">
        <v>1500</v>
      </c>
      <c r="C4" s="1764"/>
      <c r="D4" s="1764"/>
      <c r="E4" s="1764"/>
      <c r="F4" s="1764"/>
      <c r="G4" s="1764"/>
      <c r="H4" s="1764"/>
      <c r="I4" s="1764"/>
      <c r="J4" s="1764"/>
      <c r="K4" s="1764"/>
      <c r="L4" s="1764"/>
      <c r="M4" s="1764"/>
      <c r="N4" s="1764"/>
    </row>
    <row r="5" spans="2:16" ht="19.5" customHeight="1" thickBot="1">
      <c r="B5" s="934"/>
      <c r="C5" s="935"/>
      <c r="D5" s="935"/>
      <c r="E5" s="935"/>
      <c r="F5" s="935"/>
      <c r="G5" s="935"/>
      <c r="H5" s="935"/>
      <c r="I5" s="935"/>
      <c r="J5" s="935"/>
      <c r="K5" s="935"/>
      <c r="L5" s="935"/>
      <c r="M5" s="935"/>
      <c r="N5" s="935"/>
    </row>
    <row r="6" spans="2:16" ht="23.45" customHeight="1" thickBot="1">
      <c r="B6" s="1370"/>
      <c r="C6" s="1370"/>
      <c r="D6" s="1370"/>
      <c r="E6" s="1370"/>
      <c r="F6" s="1370"/>
      <c r="G6" s="1370"/>
      <c r="H6" s="1370"/>
      <c r="I6" s="1370"/>
      <c r="J6" s="1370"/>
      <c r="K6" s="1370"/>
      <c r="L6" s="1370"/>
      <c r="M6" s="237"/>
      <c r="N6" s="715"/>
      <c r="O6" s="238" t="s">
        <v>949</v>
      </c>
      <c r="P6" s="239" t="s">
        <v>1501</v>
      </c>
    </row>
    <row r="7" spans="2:16" ht="16.5" customHeight="1" thickBot="1">
      <c r="B7" s="845" t="s">
        <v>951</v>
      </c>
      <c r="C7" s="846"/>
      <c r="D7" s="846"/>
      <c r="E7" s="846"/>
      <c r="F7" s="846"/>
      <c r="G7" s="846"/>
      <c r="H7" s="846"/>
      <c r="I7" s="846"/>
      <c r="J7" s="846"/>
      <c r="K7" s="846"/>
      <c r="L7" s="846"/>
      <c r="M7" s="846"/>
      <c r="N7" s="846"/>
      <c r="O7" s="846"/>
      <c r="P7" s="847"/>
    </row>
    <row r="8" spans="2:16" ht="51.6" customHeight="1">
      <c r="B8" s="240" t="s">
        <v>1261</v>
      </c>
      <c r="C8" s="1340" t="s">
        <v>953</v>
      </c>
      <c r="D8" s="1340"/>
      <c r="E8" s="1340"/>
      <c r="F8" s="1340"/>
      <c r="G8" s="1340"/>
      <c r="H8" s="1340"/>
      <c r="I8" s="1340"/>
      <c r="J8" s="1340"/>
      <c r="K8" s="1341"/>
      <c r="L8" s="797" t="s">
        <v>954</v>
      </c>
      <c r="M8" s="241" t="s">
        <v>955</v>
      </c>
      <c r="N8" s="763"/>
      <c r="O8" s="1215"/>
      <c r="P8" s="1215"/>
    </row>
    <row r="9" spans="2:16" ht="21.75" customHeight="1">
      <c r="B9" s="9" t="s">
        <v>216</v>
      </c>
      <c r="C9" s="879" t="s">
        <v>958</v>
      </c>
      <c r="D9" s="879"/>
      <c r="E9" s="880"/>
      <c r="F9" s="1113" t="s">
        <v>1502</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c r="P10" s="1003"/>
    </row>
    <row r="11" spans="2:16" ht="46.5" customHeight="1">
      <c r="B11" s="244" t="s">
        <v>216</v>
      </c>
      <c r="C11" s="1011" t="s">
        <v>963</v>
      </c>
      <c r="D11" s="1011"/>
      <c r="E11" s="1369"/>
      <c r="F11" s="797" t="s">
        <v>954</v>
      </c>
      <c r="G11" s="245" t="s">
        <v>964</v>
      </c>
      <c r="H11" s="1073" t="s">
        <v>1503</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1504</v>
      </c>
      <c r="I12" s="1074"/>
      <c r="J12" s="1074"/>
      <c r="K12" s="1074"/>
      <c r="L12" s="1074"/>
      <c r="M12" s="1074"/>
      <c r="N12" s="1074"/>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954</v>
      </c>
      <c r="G14" s="739" t="s">
        <v>971</v>
      </c>
      <c r="H14" s="1073" t="s">
        <v>1505</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78</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1506</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1507</v>
      </c>
      <c r="I17" s="1074"/>
      <c r="J17" s="1074"/>
      <c r="K17" s="1074"/>
      <c r="L17" s="1074"/>
      <c r="M17" s="1074"/>
      <c r="N17" s="1074"/>
      <c r="O17" s="1004"/>
      <c r="P17" s="1004"/>
    </row>
    <row r="18" spans="2:16" ht="46.5" customHeight="1">
      <c r="B18" s="10" t="s">
        <v>229</v>
      </c>
      <c r="C18" s="1011" t="s">
        <v>981</v>
      </c>
      <c r="D18" s="1011"/>
      <c r="E18" s="1011"/>
      <c r="F18" s="797" t="s">
        <v>969</v>
      </c>
      <c r="G18" s="739" t="s">
        <v>979</v>
      </c>
      <c r="H18" s="1073"/>
      <c r="I18" s="1074"/>
      <c r="J18" s="1074"/>
      <c r="K18" s="1074"/>
      <c r="L18" s="1074"/>
      <c r="M18" s="1074"/>
      <c r="N18" s="1074"/>
      <c r="O18" s="1004"/>
      <c r="P18" s="1004"/>
    </row>
    <row r="19" spans="2:16" ht="46.5" customHeight="1">
      <c r="B19" s="10" t="s">
        <v>230</v>
      </c>
      <c r="C19" s="1011" t="s">
        <v>982</v>
      </c>
      <c r="D19" s="1011"/>
      <c r="E19" s="1011"/>
      <c r="F19" s="797" t="s">
        <v>954</v>
      </c>
      <c r="G19" s="739" t="s">
        <v>979</v>
      </c>
      <c r="H19" s="1073" t="s">
        <v>1508</v>
      </c>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1509</v>
      </c>
      <c r="M20" s="1359" t="s">
        <v>1271</v>
      </c>
      <c r="N20" s="1721" t="s">
        <v>1510</v>
      </c>
      <c r="O20" s="246"/>
      <c r="P20" s="247"/>
    </row>
    <row r="21" spans="2:16" ht="30.6" customHeight="1">
      <c r="B21" s="242" t="s">
        <v>373</v>
      </c>
      <c r="C21" s="875" t="s">
        <v>1371</v>
      </c>
      <c r="D21" s="875"/>
      <c r="E21" s="875"/>
      <c r="F21" s="875"/>
      <c r="G21" s="875"/>
      <c r="H21" s="875"/>
      <c r="I21" s="875"/>
      <c r="J21" s="875"/>
      <c r="K21" s="875"/>
      <c r="L21" s="797" t="s">
        <v>954</v>
      </c>
      <c r="M21" s="1360"/>
      <c r="N21" s="1722"/>
      <c r="O21" s="246"/>
      <c r="P21" s="247"/>
    </row>
    <row r="22" spans="2:16" ht="33.75" customHeight="1">
      <c r="B22" s="248" t="s">
        <v>216</v>
      </c>
      <c r="C22" s="879" t="s">
        <v>988</v>
      </c>
      <c r="D22" s="879"/>
      <c r="E22" s="879"/>
      <c r="F22" s="879"/>
      <c r="G22" s="879"/>
      <c r="H22" s="879"/>
      <c r="I22" s="879"/>
      <c r="J22" s="879"/>
      <c r="K22" s="879"/>
      <c r="L22" s="797" t="s">
        <v>954</v>
      </c>
      <c r="M22" s="1360"/>
      <c r="N22" s="1722"/>
      <c r="O22" s="246"/>
      <c r="P22" s="247"/>
    </row>
    <row r="23" spans="2:16" ht="87.75" customHeight="1" thickBot="1">
      <c r="B23" s="249" t="s">
        <v>376</v>
      </c>
      <c r="C23" s="913" t="s">
        <v>989</v>
      </c>
      <c r="D23" s="913"/>
      <c r="E23" s="1006"/>
      <c r="F23" s="797" t="s">
        <v>954</v>
      </c>
      <c r="G23" s="1365" t="s">
        <v>990</v>
      </c>
      <c r="H23" s="1366"/>
      <c r="I23" s="1460" t="s">
        <v>1511</v>
      </c>
      <c r="J23" s="1461"/>
      <c r="K23" s="250" t="s">
        <v>991</v>
      </c>
      <c r="L23" s="408" t="s">
        <v>1512</v>
      </c>
      <c r="M23" s="1361"/>
      <c r="N23" s="1723"/>
      <c r="O23" s="252"/>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1758" t="s">
        <v>1513</v>
      </c>
      <c r="M25" s="1759"/>
      <c r="N25" s="1760"/>
      <c r="O25" s="258"/>
      <c r="P25" s="738"/>
    </row>
    <row r="26" spans="2:16" ht="80.25" customHeight="1">
      <c r="B26" s="242" t="s">
        <v>385</v>
      </c>
      <c r="C26" s="879" t="s">
        <v>1278</v>
      </c>
      <c r="D26" s="879"/>
      <c r="E26" s="879"/>
      <c r="F26" s="879"/>
      <c r="G26" s="879"/>
      <c r="H26" s="879"/>
      <c r="I26" s="880"/>
      <c r="J26" s="409">
        <v>1000000</v>
      </c>
      <c r="K26" s="1343"/>
      <c r="L26" s="1660"/>
      <c r="M26" s="1661"/>
      <c r="N26" s="1662"/>
      <c r="O26" s="810"/>
      <c r="P26" s="247"/>
    </row>
    <row r="27" spans="2:16" ht="34.5" customHeight="1">
      <c r="B27" s="242" t="s">
        <v>387</v>
      </c>
      <c r="C27" s="879" t="s">
        <v>1003</v>
      </c>
      <c r="D27" s="879"/>
      <c r="E27" s="879"/>
      <c r="F27" s="880"/>
      <c r="G27" s="259" t="s">
        <v>1004</v>
      </c>
      <c r="H27" s="260">
        <v>42370</v>
      </c>
      <c r="I27" s="259" t="s">
        <v>1005</v>
      </c>
      <c r="J27" s="260">
        <v>42705</v>
      </c>
      <c r="K27" s="1343"/>
      <c r="L27" s="1660"/>
      <c r="M27" s="1661"/>
      <c r="N27" s="1662"/>
      <c r="O27" s="810"/>
      <c r="P27" s="247"/>
    </row>
    <row r="28" spans="2:16" ht="33" customHeight="1">
      <c r="B28" s="262" t="s">
        <v>216</v>
      </c>
      <c r="C28" s="875" t="s">
        <v>1006</v>
      </c>
      <c r="D28" s="875"/>
      <c r="E28" s="875"/>
      <c r="F28" s="875"/>
      <c r="G28" s="990"/>
      <c r="H28" s="1354" t="s">
        <v>1514</v>
      </c>
      <c r="I28" s="1355"/>
      <c r="J28" s="1356"/>
      <c r="K28" s="1343"/>
      <c r="L28" s="1660"/>
      <c r="M28" s="1661"/>
      <c r="N28" s="1662"/>
      <c r="O28" s="810"/>
      <c r="P28" s="247"/>
    </row>
    <row r="29" spans="2:16" ht="23.25" customHeight="1">
      <c r="B29" s="262" t="s">
        <v>218</v>
      </c>
      <c r="C29" s="875" t="s">
        <v>1008</v>
      </c>
      <c r="D29" s="875"/>
      <c r="E29" s="875"/>
      <c r="F29" s="875"/>
      <c r="G29" s="990"/>
      <c r="H29" s="1091" t="s">
        <v>1009</v>
      </c>
      <c r="I29" s="1094"/>
      <c r="J29" s="1095"/>
      <c r="K29" s="1344"/>
      <c r="L29" s="1761"/>
      <c r="M29" s="1762"/>
      <c r="N29" s="1763"/>
      <c r="O29" s="810"/>
      <c r="P29" s="247"/>
    </row>
    <row r="30" spans="2:16" ht="68.25" customHeight="1">
      <c r="B30" s="262" t="s">
        <v>220</v>
      </c>
      <c r="C30" s="879" t="s">
        <v>1010</v>
      </c>
      <c r="D30" s="879"/>
      <c r="E30" s="879"/>
      <c r="F30" s="879"/>
      <c r="G30" s="879"/>
      <c r="H30" s="879"/>
      <c r="I30" s="879"/>
      <c r="J30" s="879"/>
      <c r="K30" s="879"/>
      <c r="L30" s="879"/>
      <c r="M30" s="879"/>
      <c r="N30" s="885"/>
      <c r="O30" s="1325"/>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1515</v>
      </c>
      <c r="D33" s="1317"/>
      <c r="E33" s="1317"/>
      <c r="F33" s="1317"/>
      <c r="G33" s="1317"/>
      <c r="H33" s="1317"/>
      <c r="I33" s="1318"/>
      <c r="J33" s="329" t="s">
        <v>60</v>
      </c>
      <c r="K33" s="263" t="s">
        <v>60</v>
      </c>
      <c r="L33" s="1627" t="s">
        <v>71</v>
      </c>
      <c r="M33" s="1628"/>
      <c r="N33" s="1629"/>
      <c r="O33" s="1335"/>
      <c r="P33" s="1335"/>
    </row>
    <row r="34" spans="2:16" ht="21" customHeight="1">
      <c r="B34" s="248"/>
      <c r="C34" s="1317" t="s">
        <v>1516</v>
      </c>
      <c r="D34" s="1317"/>
      <c r="E34" s="1317"/>
      <c r="F34" s="1317"/>
      <c r="G34" s="1317"/>
      <c r="H34" s="1317"/>
      <c r="I34" s="1318"/>
      <c r="J34" s="332">
        <v>301462</v>
      </c>
      <c r="K34" s="335">
        <v>346066</v>
      </c>
      <c r="L34" s="1580">
        <f t="shared" ref="L34:L53" si="0">ABS(J34-K34)/J34</f>
        <v>0.14795894673292156</v>
      </c>
      <c r="M34" s="1581"/>
      <c r="N34" s="1582"/>
      <c r="O34" s="1335"/>
      <c r="P34" s="1335"/>
    </row>
    <row r="35" spans="2:16" ht="31.5" customHeight="1">
      <c r="B35" s="248"/>
      <c r="C35" s="1317" t="s">
        <v>1018</v>
      </c>
      <c r="D35" s="1317"/>
      <c r="E35" s="1317"/>
      <c r="F35" s="197" t="s">
        <v>1019</v>
      </c>
      <c r="G35" s="1337"/>
      <c r="H35" s="1338"/>
      <c r="I35" s="1339"/>
      <c r="J35" s="329" t="s">
        <v>60</v>
      </c>
      <c r="K35" s="263" t="s">
        <v>60</v>
      </c>
      <c r="L35" s="1627" t="s">
        <v>71</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1517</v>
      </c>
      <c r="D37" s="1317"/>
      <c r="E37" s="1317"/>
      <c r="F37" s="1317"/>
      <c r="G37" s="1317"/>
      <c r="H37" s="1317"/>
      <c r="I37" s="1318"/>
      <c r="J37" s="332">
        <v>41861</v>
      </c>
      <c r="K37" s="335">
        <v>26760</v>
      </c>
      <c r="L37" s="1630">
        <f t="shared" ref="L37" si="1">ABS(J37-K37)/J37</f>
        <v>0.36074150163636798</v>
      </c>
      <c r="M37" s="1631"/>
      <c r="N37" s="1632"/>
      <c r="O37" s="1335"/>
      <c r="P37" s="1335"/>
    </row>
    <row r="38" spans="2:16" ht="27.75" customHeight="1">
      <c r="B38" s="248"/>
      <c r="C38" s="1317" t="s">
        <v>1021</v>
      </c>
      <c r="D38" s="1317"/>
      <c r="E38" s="1317"/>
      <c r="F38" s="197" t="s">
        <v>1019</v>
      </c>
      <c r="G38" s="1337"/>
      <c r="H38" s="1338"/>
      <c r="I38" s="1339"/>
      <c r="J38" s="329" t="s">
        <v>60</v>
      </c>
      <c r="K38" s="263" t="s">
        <v>60</v>
      </c>
      <c r="L38" s="1627" t="s">
        <v>71</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1518</v>
      </c>
      <c r="D40" s="1317"/>
      <c r="E40" s="1317"/>
      <c r="F40" s="1317"/>
      <c r="G40" s="1317"/>
      <c r="H40" s="1317"/>
      <c r="I40" s="1318"/>
      <c r="J40" s="332">
        <v>78562</v>
      </c>
      <c r="K40" s="335">
        <v>40741</v>
      </c>
      <c r="L40" s="1580">
        <f t="shared" ref="L40" si="2">ABS(J40-K40)/J40</f>
        <v>0.48141595173238971</v>
      </c>
      <c r="M40" s="1581"/>
      <c r="N40" s="1582"/>
      <c r="O40" s="1335"/>
      <c r="P40" s="1335"/>
    </row>
    <row r="41" spans="2:16" ht="21" customHeight="1">
      <c r="B41" s="248"/>
      <c r="C41" s="1009" t="s">
        <v>1519</v>
      </c>
      <c r="D41" s="1009"/>
      <c r="E41" s="1009"/>
      <c r="F41" s="1009"/>
      <c r="G41" s="1009"/>
      <c r="H41" s="1009"/>
      <c r="I41" s="1028"/>
      <c r="J41" s="332">
        <v>210706</v>
      </c>
      <c r="K41" s="335">
        <v>267031</v>
      </c>
      <c r="L41" s="1580">
        <f t="shared" si="0"/>
        <v>0.2673155961386956</v>
      </c>
      <c r="M41" s="1581"/>
      <c r="N41" s="1582"/>
      <c r="O41" s="1335"/>
      <c r="P41" s="1335"/>
    </row>
    <row r="42" spans="2:16" ht="21" customHeight="1">
      <c r="B42" s="248"/>
      <c r="C42" s="1317" t="s">
        <v>1025</v>
      </c>
      <c r="D42" s="1317"/>
      <c r="E42" s="1317"/>
      <c r="F42" s="1317"/>
      <c r="G42" s="1317"/>
      <c r="H42" s="1317"/>
      <c r="I42" s="1318"/>
      <c r="J42" s="332">
        <v>119952</v>
      </c>
      <c r="K42" s="335">
        <v>101028</v>
      </c>
      <c r="L42" s="1580">
        <f t="shared" si="0"/>
        <v>0.15776310524209683</v>
      </c>
      <c r="M42" s="1581"/>
      <c r="N42" s="1582"/>
      <c r="O42" s="1335"/>
      <c r="P42" s="1335"/>
    </row>
    <row r="43" spans="2:16" ht="32.25" customHeight="1">
      <c r="B43" s="248"/>
      <c r="C43" s="1317" t="s">
        <v>1026</v>
      </c>
      <c r="D43" s="1317"/>
      <c r="E43" s="1317"/>
      <c r="F43" s="197" t="s">
        <v>1027</v>
      </c>
      <c r="G43" s="1337"/>
      <c r="H43" s="1338"/>
      <c r="I43" s="1339"/>
      <c r="J43" s="329" t="s">
        <v>60</v>
      </c>
      <c r="K43" s="263" t="s">
        <v>60</v>
      </c>
      <c r="L43" s="1627" t="s">
        <v>71</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32">
        <v>49405</v>
      </c>
      <c r="K45" s="335">
        <v>96917</v>
      </c>
      <c r="L45" s="1580">
        <f t="shared" si="0"/>
        <v>0.96168404007691533</v>
      </c>
      <c r="M45" s="1581"/>
      <c r="N45" s="1582"/>
      <c r="O45" s="1335"/>
      <c r="P45" s="1335"/>
    </row>
    <row r="46" spans="2:16" ht="21" customHeight="1">
      <c r="B46" s="248"/>
      <c r="C46" s="1317" t="s">
        <v>1030</v>
      </c>
      <c r="D46" s="1317"/>
      <c r="E46" s="1317"/>
      <c r="F46" s="1317"/>
      <c r="G46" s="1317"/>
      <c r="H46" s="1317"/>
      <c r="I46" s="1318"/>
      <c r="J46" s="332">
        <v>37707</v>
      </c>
      <c r="K46" s="335">
        <v>135335</v>
      </c>
      <c r="L46" s="1580">
        <f t="shared" si="0"/>
        <v>2.5891213832975311</v>
      </c>
      <c r="M46" s="1581"/>
      <c r="N46" s="1582"/>
      <c r="O46" s="1335"/>
      <c r="P46" s="1335"/>
    </row>
    <row r="47" spans="2:16" ht="30" customHeight="1">
      <c r="B47" s="248"/>
      <c r="C47" s="1317" t="s">
        <v>1031</v>
      </c>
      <c r="D47" s="1317"/>
      <c r="E47" s="1317"/>
      <c r="F47" s="197" t="s">
        <v>1027</v>
      </c>
      <c r="G47" s="1067"/>
      <c r="H47" s="1068"/>
      <c r="I47" s="1069"/>
      <c r="J47" s="329" t="s">
        <v>60</v>
      </c>
      <c r="K47" s="263" t="s">
        <v>60</v>
      </c>
      <c r="L47" s="1627" t="s">
        <v>71</v>
      </c>
      <c r="M47" s="1628"/>
      <c r="N47" s="1629"/>
      <c r="O47" s="1335"/>
      <c r="P47" s="1335"/>
    </row>
    <row r="48" spans="2:16" ht="21" customHeight="1">
      <c r="B48" s="248" t="s">
        <v>413</v>
      </c>
      <c r="C48" s="1317" t="s">
        <v>1032</v>
      </c>
      <c r="D48" s="1317"/>
      <c r="E48" s="1317"/>
      <c r="F48" s="1317"/>
      <c r="G48" s="1317"/>
      <c r="H48" s="1317"/>
      <c r="I48" s="1318"/>
      <c r="J48" s="329" t="s">
        <v>60</v>
      </c>
      <c r="K48" s="263" t="s">
        <v>60</v>
      </c>
      <c r="L48" s="1627" t="s">
        <v>71</v>
      </c>
      <c r="M48" s="1628"/>
      <c r="N48" s="1629"/>
      <c r="O48" s="1335"/>
      <c r="P48" s="1335"/>
    </row>
    <row r="49" spans="2:17" ht="21" customHeight="1">
      <c r="B49" s="248" t="s">
        <v>415</v>
      </c>
      <c r="C49" s="1317" t="s">
        <v>1033</v>
      </c>
      <c r="D49" s="1317"/>
      <c r="E49" s="1317"/>
      <c r="F49" s="1317"/>
      <c r="G49" s="1317"/>
      <c r="H49" s="1317"/>
      <c r="I49" s="1318"/>
      <c r="J49" s="332">
        <v>6220</v>
      </c>
      <c r="K49" s="335">
        <v>4182</v>
      </c>
      <c r="L49" s="1580">
        <f t="shared" si="0"/>
        <v>0.32765273311897108</v>
      </c>
      <c r="M49" s="1581"/>
      <c r="N49" s="1582"/>
      <c r="O49" s="1335"/>
      <c r="P49" s="1335"/>
    </row>
    <row r="50" spans="2:17" ht="21" customHeight="1">
      <c r="B50" s="248" t="s">
        <v>417</v>
      </c>
      <c r="C50" s="1317" t="s">
        <v>1034</v>
      </c>
      <c r="D50" s="1317"/>
      <c r="E50" s="1317"/>
      <c r="F50" s="1317"/>
      <c r="G50" s="1317"/>
      <c r="H50" s="1317"/>
      <c r="I50" s="1318"/>
      <c r="J50" s="332">
        <v>983643</v>
      </c>
      <c r="K50" s="335">
        <v>1006194</v>
      </c>
      <c r="L50" s="1580">
        <f t="shared" si="0"/>
        <v>2.292600059167808E-2</v>
      </c>
      <c r="M50" s="1581"/>
      <c r="N50" s="1582"/>
      <c r="O50" s="1335"/>
      <c r="P50" s="1335"/>
    </row>
    <row r="51" spans="2:17" ht="21" customHeight="1">
      <c r="B51" s="248" t="s">
        <v>418</v>
      </c>
      <c r="C51" s="1317" t="s">
        <v>1035</v>
      </c>
      <c r="D51" s="1317"/>
      <c r="E51" s="1317"/>
      <c r="F51" s="1317"/>
      <c r="G51" s="1317"/>
      <c r="H51" s="1317"/>
      <c r="I51" s="1318"/>
      <c r="J51" s="332">
        <v>50887</v>
      </c>
      <c r="K51" s="335">
        <v>25111</v>
      </c>
      <c r="L51" s="1580">
        <f t="shared" si="0"/>
        <v>0.50653408532631128</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32">
        <v>2935</v>
      </c>
      <c r="K53" s="335">
        <v>4981</v>
      </c>
      <c r="L53" s="1580">
        <f t="shared" si="0"/>
        <v>0.69710391822827944</v>
      </c>
      <c r="M53" s="1581"/>
      <c r="N53" s="1582"/>
      <c r="O53" s="1335"/>
      <c r="P53" s="1335"/>
    </row>
    <row r="54" spans="2:17" ht="21" customHeight="1">
      <c r="B54" s="248"/>
      <c r="C54" s="1317" t="s">
        <v>1038</v>
      </c>
      <c r="D54" s="1317"/>
      <c r="E54" s="1317"/>
      <c r="F54" s="1317"/>
      <c r="G54" s="1317"/>
      <c r="H54" s="1317"/>
      <c r="I54" s="1318"/>
      <c r="J54" s="329" t="s">
        <v>60</v>
      </c>
      <c r="K54" s="263" t="s">
        <v>60</v>
      </c>
      <c r="L54" s="1627" t="s">
        <v>71</v>
      </c>
      <c r="M54" s="1628"/>
      <c r="N54" s="1629"/>
      <c r="O54" s="1335"/>
      <c r="P54" s="1335"/>
    </row>
    <row r="55" spans="2:17" ht="21" customHeight="1">
      <c r="B55" s="248" t="s">
        <v>420</v>
      </c>
      <c r="C55" s="1317" t="s">
        <v>1039</v>
      </c>
      <c r="D55" s="1317"/>
      <c r="E55" s="1317"/>
      <c r="F55" s="1317"/>
      <c r="G55" s="1317"/>
      <c r="H55" s="1317"/>
      <c r="I55" s="1318"/>
      <c r="J55" s="329" t="s">
        <v>60</v>
      </c>
      <c r="K55" s="263" t="s">
        <v>60</v>
      </c>
      <c r="L55" s="1627" t="s">
        <v>71</v>
      </c>
      <c r="M55" s="1628"/>
      <c r="N55" s="1629"/>
      <c r="O55" s="1336"/>
      <c r="P55" s="1336"/>
    </row>
    <row r="56" spans="2:17" ht="46.5" customHeight="1" thickBot="1">
      <c r="B56" s="265" t="s">
        <v>422</v>
      </c>
      <c r="C56" s="1309" t="s">
        <v>1286</v>
      </c>
      <c r="D56" s="1309"/>
      <c r="E56" s="1309"/>
      <c r="F56" s="1309"/>
      <c r="G56" s="1309"/>
      <c r="H56" s="1309"/>
      <c r="I56" s="1309"/>
      <c r="J56" s="1310" t="s">
        <v>954</v>
      </c>
      <c r="K56" s="1311"/>
      <c r="L56" s="266" t="s">
        <v>1041</v>
      </c>
      <c r="M56" s="1312"/>
      <c r="N56" s="1313"/>
      <c r="O56" s="253"/>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0</v>
      </c>
      <c r="H61" s="273" t="s">
        <v>60</v>
      </c>
      <c r="I61" s="1209" t="s">
        <v>60</v>
      </c>
      <c r="J61" s="1210"/>
      <c r="K61" s="1275"/>
      <c r="L61" s="1276"/>
      <c r="M61" s="1276"/>
      <c r="N61" s="1277"/>
      <c r="O61" s="1305"/>
      <c r="P61" s="1305"/>
    </row>
    <row r="62" spans="2:17" ht="82.5" customHeight="1">
      <c r="B62" s="262" t="s">
        <v>218</v>
      </c>
      <c r="C62" s="1307" t="s">
        <v>1053</v>
      </c>
      <c r="D62" s="1307"/>
      <c r="E62" s="1307"/>
      <c r="F62" s="1308"/>
      <c r="G62" s="410">
        <v>1000000</v>
      </c>
      <c r="H62" s="273" t="s">
        <v>1052</v>
      </c>
      <c r="I62" s="1209" t="s">
        <v>1520</v>
      </c>
      <c r="J62" s="1210"/>
      <c r="K62" s="1275"/>
      <c r="L62" s="1276"/>
      <c r="M62" s="1276"/>
      <c r="N62" s="1277"/>
      <c r="O62" s="1305"/>
      <c r="P62" s="1305"/>
    </row>
    <row r="63" spans="2:17" ht="54" customHeight="1" thickBot="1">
      <c r="B63" s="248" t="s">
        <v>220</v>
      </c>
      <c r="C63" s="921" t="s">
        <v>1293</v>
      </c>
      <c r="D63" s="921"/>
      <c r="E63" s="921"/>
      <c r="F63" s="956"/>
      <c r="G63" s="338">
        <f>G61+G62</f>
        <v>1000000</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49</v>
      </c>
      <c r="O65" s="268"/>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969</v>
      </c>
      <c r="G68" s="1251">
        <v>0</v>
      </c>
      <c r="H68" s="1252"/>
      <c r="I68" s="1209" t="s">
        <v>60</v>
      </c>
      <c r="J68" s="1210"/>
      <c r="K68" s="1275"/>
      <c r="L68" s="1276"/>
      <c r="M68" s="1276"/>
      <c r="N68" s="1277"/>
      <c r="O68" s="1184"/>
      <c r="P68" s="1184"/>
    </row>
    <row r="69" spans="2:16" ht="31.5" customHeight="1">
      <c r="B69" s="278"/>
      <c r="C69" s="1290" t="s">
        <v>1064</v>
      </c>
      <c r="D69" s="1290"/>
      <c r="E69" s="1291"/>
      <c r="F69" s="1096" t="s">
        <v>1521</v>
      </c>
      <c r="G69" s="1097"/>
      <c r="H69" s="1097"/>
      <c r="I69" s="1097"/>
      <c r="J69" s="1097"/>
      <c r="K69" s="1275"/>
      <c r="L69" s="1276"/>
      <c r="M69" s="1276"/>
      <c r="N69" s="1277"/>
      <c r="O69" s="1184"/>
      <c r="P69" s="1184"/>
    </row>
    <row r="70" spans="2:16" ht="78" customHeight="1">
      <c r="B70" s="262" t="s">
        <v>218</v>
      </c>
      <c r="C70" s="1290" t="s">
        <v>1300</v>
      </c>
      <c r="D70" s="1290"/>
      <c r="E70" s="1291"/>
      <c r="F70" s="797" t="s">
        <v>954</v>
      </c>
      <c r="G70" s="1251">
        <v>1000000</v>
      </c>
      <c r="H70" s="1252"/>
      <c r="I70" s="1209" t="s">
        <v>1522</v>
      </c>
      <c r="J70" s="1210"/>
      <c r="K70" s="1275"/>
      <c r="L70" s="1276"/>
      <c r="M70" s="1276"/>
      <c r="N70" s="1277"/>
      <c r="O70" s="1184"/>
      <c r="P70" s="1184"/>
    </row>
    <row r="71" spans="2:16" ht="35.25" customHeight="1">
      <c r="B71" s="278"/>
      <c r="C71" s="1290" t="s">
        <v>1067</v>
      </c>
      <c r="D71" s="1290"/>
      <c r="E71" s="1291"/>
      <c r="F71" s="1096"/>
      <c r="G71" s="1097"/>
      <c r="H71" s="1097"/>
      <c r="I71" s="1097"/>
      <c r="J71" s="1097"/>
      <c r="K71" s="1275"/>
      <c r="L71" s="1276"/>
      <c r="M71" s="1276"/>
      <c r="N71" s="1277"/>
      <c r="O71" s="1184"/>
      <c r="P71" s="1184"/>
    </row>
    <row r="72" spans="2:16" ht="51" customHeight="1" thickBot="1">
      <c r="B72" s="279" t="s">
        <v>220</v>
      </c>
      <c r="C72" s="1292" t="s">
        <v>1301</v>
      </c>
      <c r="D72" s="1292"/>
      <c r="E72" s="1293"/>
      <c r="F72" s="280"/>
      <c r="G72" s="1262">
        <f>G68+G70</f>
        <v>1000000</v>
      </c>
      <c r="H72" s="1263"/>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755</v>
      </c>
      <c r="P74" s="247" t="s">
        <v>1523</v>
      </c>
    </row>
    <row r="75" spans="2:16" s="386" customFormat="1" ht="32.25" customHeight="1">
      <c r="B75" s="262" t="s">
        <v>216</v>
      </c>
      <c r="C75" s="875" t="s">
        <v>118</v>
      </c>
      <c r="D75" s="875"/>
      <c r="E75" s="990"/>
      <c r="F75" s="746" t="s">
        <v>1076</v>
      </c>
      <c r="G75" s="1251">
        <v>796592</v>
      </c>
      <c r="H75" s="1252"/>
      <c r="I75" s="1209" t="s">
        <v>660</v>
      </c>
      <c r="J75" s="1210"/>
      <c r="K75" s="1211" t="s">
        <v>1524</v>
      </c>
      <c r="L75" s="1212"/>
      <c r="M75" s="1212"/>
      <c r="N75" s="1213"/>
      <c r="O75" s="1183"/>
      <c r="P75" s="1183"/>
    </row>
    <row r="76" spans="2:16" s="386" customFormat="1" ht="32.25" customHeight="1">
      <c r="B76" s="262" t="s">
        <v>218</v>
      </c>
      <c r="C76" s="875" t="s">
        <v>972</v>
      </c>
      <c r="D76" s="875"/>
      <c r="E76" s="990"/>
      <c r="F76" s="746" t="s">
        <v>1076</v>
      </c>
      <c r="G76" s="1251">
        <v>1733569</v>
      </c>
      <c r="H76" s="1252"/>
      <c r="I76" s="1209" t="s">
        <v>660</v>
      </c>
      <c r="J76" s="1210"/>
      <c r="K76" s="1211" t="s">
        <v>1525</v>
      </c>
      <c r="L76" s="1212"/>
      <c r="M76" s="1212"/>
      <c r="N76" s="1213"/>
      <c r="O76" s="1184"/>
      <c r="P76" s="1184"/>
    </row>
    <row r="77" spans="2:16" s="386" customFormat="1" ht="32.25" customHeight="1">
      <c r="B77" s="262" t="s">
        <v>220</v>
      </c>
      <c r="C77" s="875" t="s">
        <v>1079</v>
      </c>
      <c r="D77" s="875"/>
      <c r="E77" s="990"/>
      <c r="F77" s="746" t="s">
        <v>1080</v>
      </c>
      <c r="G77" s="1251">
        <v>0</v>
      </c>
      <c r="H77" s="1252"/>
      <c r="I77" s="1209"/>
      <c r="J77" s="1210"/>
      <c r="K77" s="1211"/>
      <c r="L77" s="1212"/>
      <c r="M77" s="1212"/>
      <c r="N77" s="1213"/>
      <c r="O77" s="1184"/>
      <c r="P77" s="1184"/>
    </row>
    <row r="78" spans="2:16" s="386" customFormat="1" ht="32.25" customHeight="1">
      <c r="B78" s="262" t="s">
        <v>222</v>
      </c>
      <c r="C78" s="875" t="s">
        <v>1081</v>
      </c>
      <c r="D78" s="875"/>
      <c r="E78" s="990"/>
      <c r="F78" s="746" t="s">
        <v>1080</v>
      </c>
      <c r="G78" s="1251">
        <v>0</v>
      </c>
      <c r="H78" s="1252"/>
      <c r="I78" s="1251"/>
      <c r="J78" s="1252"/>
      <c r="K78" s="1251"/>
      <c r="L78" s="1282"/>
      <c r="M78" s="1282"/>
      <c r="N78" s="1283"/>
      <c r="O78" s="1184"/>
      <c r="P78" s="1184"/>
    </row>
    <row r="79" spans="2:16" s="386" customFormat="1" ht="32.25" customHeight="1">
      <c r="B79" s="262" t="s">
        <v>224</v>
      </c>
      <c r="C79" s="875" t="s">
        <v>1082</v>
      </c>
      <c r="D79" s="875"/>
      <c r="E79" s="990"/>
      <c r="F79" s="746" t="s">
        <v>1076</v>
      </c>
      <c r="G79" s="1441">
        <v>688545</v>
      </c>
      <c r="H79" s="1442"/>
      <c r="I79" s="1443" t="s">
        <v>660</v>
      </c>
      <c r="J79" s="1444"/>
      <c r="K79" s="1445" t="s">
        <v>1526</v>
      </c>
      <c r="L79" s="1446"/>
      <c r="M79" s="1446"/>
      <c r="N79" s="1447"/>
      <c r="O79" s="1184"/>
      <c r="P79" s="1184"/>
    </row>
    <row r="80" spans="2:16" ht="53.25" customHeight="1" thickBot="1">
      <c r="B80" s="248" t="s">
        <v>226</v>
      </c>
      <c r="C80" s="921" t="s">
        <v>1307</v>
      </c>
      <c r="D80" s="921"/>
      <c r="E80" s="956"/>
      <c r="F80" s="283"/>
      <c r="G80" s="1262">
        <f>G75+G76+G77+G78+G79</f>
        <v>3218706</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0.23703950927132633</v>
      </c>
      <c r="I82" s="1256"/>
      <c r="J82" s="1257"/>
      <c r="K82" s="1273" t="s">
        <v>1086</v>
      </c>
      <c r="L82" s="1274"/>
      <c r="M82" s="1274"/>
      <c r="N82" s="1274"/>
      <c r="O82" s="246"/>
      <c r="P82" s="247"/>
    </row>
    <row r="83" spans="1:16" ht="66.75" customHeight="1">
      <c r="B83" s="285" t="s">
        <v>1309</v>
      </c>
      <c r="C83" s="1253" t="s">
        <v>1088</v>
      </c>
      <c r="D83" s="1253"/>
      <c r="E83" s="1253"/>
      <c r="F83" s="1253"/>
      <c r="G83" s="1254"/>
      <c r="H83" s="1255">
        <f>G68/G72</f>
        <v>0</v>
      </c>
      <c r="I83" s="1256"/>
      <c r="J83" s="1257"/>
      <c r="K83" s="1258" t="s">
        <v>1089</v>
      </c>
      <c r="L83" s="1259"/>
      <c r="M83" s="1259"/>
      <c r="N83" s="1259"/>
      <c r="O83" s="246"/>
      <c r="P83" s="247"/>
    </row>
    <row r="84" spans="1:16" ht="78.75" customHeight="1">
      <c r="B84" s="286" t="s">
        <v>466</v>
      </c>
      <c r="C84" s="879" t="s">
        <v>1310</v>
      </c>
      <c r="D84" s="879"/>
      <c r="E84" s="1260"/>
      <c r="F84" s="1260"/>
      <c r="G84" s="1261"/>
      <c r="H84" s="1255">
        <f>(G72+G80)/J26</f>
        <v>4.2187060000000001</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032" t="s">
        <v>969</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1527</v>
      </c>
      <c r="I86" s="1097"/>
      <c r="J86" s="1097"/>
      <c r="K86" s="1249" t="s">
        <v>1089</v>
      </c>
      <c r="L86" s="1250"/>
      <c r="M86" s="1250"/>
      <c r="N86" s="1250"/>
      <c r="O86" s="1003"/>
      <c r="P86" s="1003"/>
    </row>
    <row r="87" spans="1:16" ht="23.25" customHeight="1">
      <c r="B87" s="10" t="s">
        <v>216</v>
      </c>
      <c r="C87" s="879" t="s">
        <v>1097</v>
      </c>
      <c r="D87" s="879"/>
      <c r="E87" s="879"/>
      <c r="F87" s="879"/>
      <c r="G87" s="879"/>
      <c r="H87" s="1073" t="s">
        <v>78</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160" t="s">
        <v>954</v>
      </c>
      <c r="I90" s="1226" t="s">
        <v>1041</v>
      </c>
      <c r="J90" s="1227"/>
      <c r="K90" s="1611"/>
      <c r="L90" s="1612"/>
      <c r="M90" s="1612"/>
      <c r="N90" s="1613"/>
      <c r="O90" s="246"/>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737" t="s">
        <v>1521</v>
      </c>
      <c r="G92" s="1738"/>
      <c r="H92" s="1738"/>
      <c r="I92" s="1756">
        <v>1000000</v>
      </c>
      <c r="J92" s="1757"/>
      <c r="K92" s="1737" t="s">
        <v>1528</v>
      </c>
      <c r="L92" s="1738"/>
      <c r="M92" s="1738"/>
      <c r="N92" s="1739"/>
      <c r="O92" s="1184"/>
      <c r="P92" s="1184"/>
    </row>
    <row r="93" spans="1:16" ht="21" customHeight="1">
      <c r="B93" s="1231"/>
      <c r="C93" s="1232"/>
      <c r="D93" s="1232"/>
      <c r="E93" s="1233"/>
      <c r="F93" s="1611"/>
      <c r="G93" s="1612"/>
      <c r="H93" s="1613"/>
      <c r="I93" s="1754"/>
      <c r="J93" s="1755"/>
      <c r="K93" s="1611"/>
      <c r="L93" s="1612"/>
      <c r="M93" s="1612"/>
      <c r="N93" s="1613"/>
      <c r="O93" s="1184"/>
      <c r="P93" s="1184"/>
    </row>
    <row r="94" spans="1:16" ht="21" customHeight="1">
      <c r="B94" s="1231"/>
      <c r="C94" s="1232"/>
      <c r="D94" s="1232"/>
      <c r="E94" s="1233"/>
      <c r="F94" s="1611"/>
      <c r="G94" s="1612"/>
      <c r="H94" s="1613"/>
      <c r="I94" s="1754"/>
      <c r="J94" s="1755"/>
      <c r="K94" s="1611"/>
      <c r="L94" s="1612"/>
      <c r="M94" s="1612"/>
      <c r="N94" s="1613"/>
      <c r="O94" s="1184"/>
      <c r="P94" s="1184"/>
    </row>
    <row r="95" spans="1:16" ht="21" customHeight="1">
      <c r="B95" s="1231"/>
      <c r="C95" s="1232"/>
      <c r="D95" s="1232"/>
      <c r="E95" s="1233"/>
      <c r="F95" s="1611"/>
      <c r="G95" s="1612"/>
      <c r="H95" s="1613"/>
      <c r="I95" s="1754"/>
      <c r="J95" s="1755"/>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1529</v>
      </c>
      <c r="D102" s="1065"/>
      <c r="E102" s="1065"/>
      <c r="F102" s="1066"/>
      <c r="G102" s="1032" t="s">
        <v>1094</v>
      </c>
      <c r="H102" s="1199"/>
      <c r="I102" s="1032" t="s">
        <v>954</v>
      </c>
      <c r="J102" s="1199"/>
      <c r="K102" s="745" t="s">
        <v>1094</v>
      </c>
      <c r="L102" s="1032" t="s">
        <v>1094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1094</v>
      </c>
      <c r="L103" s="1032" t="s">
        <v>954</v>
      </c>
      <c r="M103" s="1033"/>
      <c r="N103" s="1116"/>
      <c r="O103" s="1184"/>
      <c r="P103" s="1184"/>
    </row>
    <row r="104" spans="2:16" ht="36" customHeight="1">
      <c r="B104" s="291" t="s">
        <v>492</v>
      </c>
      <c r="C104" s="1065" t="s">
        <v>1118</v>
      </c>
      <c r="D104" s="1065"/>
      <c r="E104" s="1065"/>
      <c r="F104" s="1066"/>
      <c r="G104" s="1032" t="s">
        <v>1094</v>
      </c>
      <c r="H104" s="1199"/>
      <c r="I104" s="1032" t="s">
        <v>954</v>
      </c>
      <c r="J104" s="1199"/>
      <c r="K104" s="745" t="s">
        <v>1094</v>
      </c>
      <c r="L104" s="1032" t="s">
        <v>1094</v>
      </c>
      <c r="M104" s="1033"/>
      <c r="N104" s="1116"/>
      <c r="O104" s="1184"/>
      <c r="P104" s="1184"/>
    </row>
    <row r="105" spans="2:16" ht="34.5" customHeight="1">
      <c r="B105" s="291" t="s">
        <v>494</v>
      </c>
      <c r="C105" s="1065" t="s">
        <v>1119</v>
      </c>
      <c r="D105" s="1065"/>
      <c r="E105" s="1065"/>
      <c r="F105" s="1066"/>
      <c r="G105" s="1032" t="s">
        <v>1094</v>
      </c>
      <c r="H105" s="1199"/>
      <c r="I105" s="1032" t="s">
        <v>954</v>
      </c>
      <c r="J105" s="1199"/>
      <c r="K105" s="745" t="s">
        <v>1094</v>
      </c>
      <c r="L105" s="1032" t="s">
        <v>1094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1094</v>
      </c>
      <c r="H107" s="1199"/>
      <c r="I107" s="1032" t="s">
        <v>954</v>
      </c>
      <c r="J107" s="1199"/>
      <c r="K107" s="745" t="s">
        <v>1094</v>
      </c>
      <c r="L107" s="1032" t="s">
        <v>1094</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1094</v>
      </c>
      <c r="L108" s="1032" t="s">
        <v>954</v>
      </c>
      <c r="M108" s="1033"/>
      <c r="N108" s="1116"/>
      <c r="O108" s="1184"/>
      <c r="P108" s="1184"/>
    </row>
    <row r="109" spans="2:16" ht="24" customHeight="1">
      <c r="B109" s="291" t="s">
        <v>230</v>
      </c>
      <c r="C109" s="1065" t="s">
        <v>1121</v>
      </c>
      <c r="D109" s="1065"/>
      <c r="E109" s="1065"/>
      <c r="F109" s="1066"/>
      <c r="G109" s="1032" t="s">
        <v>954</v>
      </c>
      <c r="H109" s="1199"/>
      <c r="I109" s="1032" t="s">
        <v>1094</v>
      </c>
      <c r="J109" s="1199"/>
      <c r="K109" s="745" t="s">
        <v>1094</v>
      </c>
      <c r="L109" s="1032" t="s">
        <v>1094</v>
      </c>
      <c r="M109" s="1033"/>
      <c r="N109" s="1116"/>
      <c r="O109" s="1184"/>
      <c r="P109" s="1184"/>
    </row>
    <row r="110" spans="2:16" ht="24" customHeight="1">
      <c r="B110" s="291" t="s">
        <v>231</v>
      </c>
      <c r="C110" s="1065" t="s">
        <v>1122</v>
      </c>
      <c r="D110" s="1065"/>
      <c r="E110" s="1065"/>
      <c r="F110" s="1066"/>
      <c r="G110" s="1032" t="s">
        <v>954</v>
      </c>
      <c r="H110" s="1199"/>
      <c r="I110" s="1032" t="s">
        <v>1094</v>
      </c>
      <c r="J110" s="1199"/>
      <c r="K110" s="745" t="s">
        <v>1094</v>
      </c>
      <c r="L110" s="1032" t="s">
        <v>1094</v>
      </c>
      <c r="M110" s="1033"/>
      <c r="N110" s="1116"/>
      <c r="O110" s="1184"/>
      <c r="P110" s="1184"/>
    </row>
    <row r="111" spans="2:16" ht="33" customHeight="1">
      <c r="B111" s="291" t="s">
        <v>233</v>
      </c>
      <c r="C111" s="1065" t="s">
        <v>1123</v>
      </c>
      <c r="D111" s="1065"/>
      <c r="E111" s="1065"/>
      <c r="F111" s="1066"/>
      <c r="G111" s="1032" t="s">
        <v>1094</v>
      </c>
      <c r="H111" s="1199"/>
      <c r="I111" s="1032" t="s">
        <v>1094</v>
      </c>
      <c r="J111" s="1199"/>
      <c r="K111" s="745" t="s">
        <v>1094</v>
      </c>
      <c r="L111" s="1032" t="s">
        <v>1094</v>
      </c>
      <c r="M111" s="1033"/>
      <c r="N111" s="1116"/>
      <c r="O111" s="1184"/>
      <c r="P111" s="1184"/>
    </row>
    <row r="112" spans="2:16" ht="35.25" customHeight="1">
      <c r="B112" s="291" t="s">
        <v>500</v>
      </c>
      <c r="C112" s="1065" t="s">
        <v>1124</v>
      </c>
      <c r="D112" s="1065"/>
      <c r="E112" s="1065"/>
      <c r="F112" s="1066"/>
      <c r="G112" s="1032" t="s">
        <v>1094</v>
      </c>
      <c r="H112" s="1199"/>
      <c r="I112" s="1032" t="s">
        <v>1094</v>
      </c>
      <c r="J112" s="1199"/>
      <c r="K112" s="745" t="s">
        <v>1094</v>
      </c>
      <c r="L112" s="1032" t="s">
        <v>1094</v>
      </c>
      <c r="M112" s="1033"/>
      <c r="N112" s="1116"/>
      <c r="O112" s="1184"/>
      <c r="P112" s="1184"/>
    </row>
    <row r="113" spans="2:16" ht="27.75" customHeight="1">
      <c r="B113" s="291" t="s">
        <v>236</v>
      </c>
      <c r="C113" s="1065" t="s">
        <v>1125</v>
      </c>
      <c r="D113" s="1065"/>
      <c r="E113" s="1065"/>
      <c r="F113" s="1066"/>
      <c r="G113" s="1032" t="s">
        <v>1094</v>
      </c>
      <c r="H113" s="1199"/>
      <c r="I113" s="1032" t="s">
        <v>1094</v>
      </c>
      <c r="J113" s="1199"/>
      <c r="K113" s="745" t="s">
        <v>1094</v>
      </c>
      <c r="L113" s="1032" t="s">
        <v>1094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751" t="s">
        <v>1530</v>
      </c>
      <c r="K120" s="1752"/>
      <c r="L120" s="1752"/>
      <c r="M120" s="1752"/>
      <c r="N120" s="1753"/>
      <c r="O120" s="293"/>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1135</v>
      </c>
      <c r="D122" s="879"/>
      <c r="E122" s="879"/>
      <c r="F122" s="879"/>
      <c r="G122" s="879"/>
      <c r="H122" s="968" t="s">
        <v>1531</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1532</v>
      </c>
      <c r="I123" s="969"/>
      <c r="J123" s="969"/>
      <c r="K123" s="1179"/>
      <c r="L123" s="1181"/>
      <c r="M123" s="1181"/>
      <c r="N123" s="1182"/>
      <c r="O123" s="1184"/>
      <c r="P123" s="1184"/>
    </row>
    <row r="124" spans="2:16" ht="19.5" customHeight="1">
      <c r="B124" s="10" t="s">
        <v>220</v>
      </c>
      <c r="C124" s="879" t="s">
        <v>1138</v>
      </c>
      <c r="D124" s="879"/>
      <c r="E124" s="879"/>
      <c r="F124" s="879"/>
      <c r="G124" s="879"/>
      <c r="H124" s="968" t="s">
        <v>1094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969</v>
      </c>
      <c r="I128" s="969"/>
      <c r="J128" s="969"/>
      <c r="K128" s="1179"/>
      <c r="L128" s="1158"/>
      <c r="M128" s="1159"/>
      <c r="N128" s="1160"/>
      <c r="O128" s="1003"/>
      <c r="P128" s="1003"/>
    </row>
    <row r="129" spans="1:16" ht="25.5" customHeight="1">
      <c r="B129" s="10" t="s">
        <v>216</v>
      </c>
      <c r="C129" s="879" t="s">
        <v>1143</v>
      </c>
      <c r="D129" s="879"/>
      <c r="E129" s="879"/>
      <c r="F129" s="879"/>
      <c r="G129" s="880"/>
      <c r="H129" s="1032" t="s">
        <v>1080</v>
      </c>
      <c r="I129" s="1033"/>
      <c r="J129" s="1033"/>
      <c r="K129" s="1179"/>
      <c r="L129" s="1161"/>
      <c r="M129" s="1162"/>
      <c r="N129" s="1163"/>
      <c r="O129" s="1004"/>
      <c r="P129" s="1004"/>
    </row>
    <row r="130" spans="1:16" ht="23.25" customHeight="1">
      <c r="B130" s="10" t="s">
        <v>218</v>
      </c>
      <c r="C130" s="879" t="s">
        <v>1145</v>
      </c>
      <c r="D130" s="879"/>
      <c r="E130" s="879"/>
      <c r="F130" s="879"/>
      <c r="G130" s="880"/>
      <c r="H130" s="1032" t="s">
        <v>1080</v>
      </c>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c r="P131" s="1003"/>
    </row>
    <row r="132" spans="1:16" ht="47.25" customHeight="1">
      <c r="B132" s="10" t="s">
        <v>216</v>
      </c>
      <c r="C132" s="879" t="s">
        <v>1147</v>
      </c>
      <c r="D132" s="879"/>
      <c r="E132" s="879"/>
      <c r="F132" s="879"/>
      <c r="G132" s="880"/>
      <c r="H132" s="1032" t="s">
        <v>1080</v>
      </c>
      <c r="I132" s="1033"/>
      <c r="J132" s="1033"/>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c r="P133" s="1003"/>
    </row>
    <row r="134" spans="1:16" ht="51.75" customHeight="1">
      <c r="A134" s="295"/>
      <c r="B134" s="9" t="s">
        <v>216</v>
      </c>
      <c r="C134" s="913" t="s">
        <v>1147</v>
      </c>
      <c r="D134" s="913"/>
      <c r="E134" s="913"/>
      <c r="F134" s="913"/>
      <c r="G134" s="1006"/>
      <c r="H134" s="968" t="s">
        <v>1533</v>
      </c>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t="s">
        <v>1533</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1393</v>
      </c>
      <c r="H137" s="1148"/>
      <c r="I137" s="1149"/>
      <c r="J137" s="1147" t="s">
        <v>1534</v>
      </c>
      <c r="K137" s="1148"/>
      <c r="L137" s="1149"/>
      <c r="M137" s="1150" t="s">
        <v>999</v>
      </c>
      <c r="N137" s="1151"/>
      <c r="O137" s="1137"/>
      <c r="P137" s="1137"/>
    </row>
    <row r="138" spans="1:16" ht="64.5" customHeight="1">
      <c r="B138" s="298" t="s">
        <v>511</v>
      </c>
      <c r="C138" s="1065" t="s">
        <v>1115</v>
      </c>
      <c r="D138" s="1065"/>
      <c r="E138" s="1065"/>
      <c r="F138" s="1066"/>
      <c r="G138" s="1132" t="s">
        <v>1333</v>
      </c>
      <c r="H138" s="1134"/>
      <c r="I138" s="1133"/>
      <c r="J138" s="1132" t="s">
        <v>1333</v>
      </c>
      <c r="K138" s="1134"/>
      <c r="L138" s="1133"/>
      <c r="M138" s="1138"/>
      <c r="N138" s="1136"/>
      <c r="O138" s="1043"/>
      <c r="P138" s="1043"/>
    </row>
    <row r="139" spans="1:16" ht="54.75" customHeight="1">
      <c r="B139" s="298" t="s">
        <v>218</v>
      </c>
      <c r="C139" s="1065" t="s">
        <v>1116</v>
      </c>
      <c r="D139" s="1065"/>
      <c r="E139" s="1065"/>
      <c r="F139" s="1066"/>
      <c r="G139" s="1132" t="s">
        <v>1333</v>
      </c>
      <c r="H139" s="1134"/>
      <c r="I139" s="1133"/>
      <c r="J139" s="1132" t="s">
        <v>1333</v>
      </c>
      <c r="K139" s="1134"/>
      <c r="L139" s="1133"/>
      <c r="M139" s="1138"/>
      <c r="N139" s="1136"/>
      <c r="O139" s="1043"/>
      <c r="P139" s="1043"/>
    </row>
    <row r="140" spans="1:16" ht="49.5" customHeight="1">
      <c r="B140" s="298" t="s">
        <v>220</v>
      </c>
      <c r="C140" s="1065" t="s">
        <v>1117</v>
      </c>
      <c r="D140" s="1065"/>
      <c r="E140" s="1065"/>
      <c r="F140" s="1066"/>
      <c r="G140" s="1132" t="s">
        <v>1333</v>
      </c>
      <c r="H140" s="1134"/>
      <c r="I140" s="1133"/>
      <c r="J140" s="1132" t="s">
        <v>1333</v>
      </c>
      <c r="K140" s="1134"/>
      <c r="L140" s="1133"/>
      <c r="M140" s="1138"/>
      <c r="N140" s="1136"/>
      <c r="O140" s="1043"/>
      <c r="P140" s="1043"/>
    </row>
    <row r="141" spans="1:16" ht="44.25" customHeight="1">
      <c r="B141" s="298" t="s">
        <v>222</v>
      </c>
      <c r="C141" s="1065" t="s">
        <v>1159</v>
      </c>
      <c r="D141" s="1065"/>
      <c r="E141" s="1065"/>
      <c r="F141" s="1066"/>
      <c r="G141" s="1132" t="s">
        <v>1333</v>
      </c>
      <c r="H141" s="1134"/>
      <c r="I141" s="1133"/>
      <c r="J141" s="1132" t="s">
        <v>1333</v>
      </c>
      <c r="K141" s="1134"/>
      <c r="L141" s="1133"/>
      <c r="M141" s="1138"/>
      <c r="N141" s="1136"/>
      <c r="O141" s="1043"/>
      <c r="P141" s="1043"/>
    </row>
    <row r="142" spans="1:16" ht="33.75" customHeight="1">
      <c r="B142" s="298" t="s">
        <v>224</v>
      </c>
      <c r="C142" s="1065" t="s">
        <v>1161</v>
      </c>
      <c r="D142" s="1065"/>
      <c r="E142" s="1065"/>
      <c r="F142" s="1066"/>
      <c r="G142" s="1132" t="s">
        <v>1333</v>
      </c>
      <c r="H142" s="1134"/>
      <c r="I142" s="1133"/>
      <c r="J142" s="1132" t="s">
        <v>1333</v>
      </c>
      <c r="K142" s="1134"/>
      <c r="L142" s="1133"/>
      <c r="M142" s="1138"/>
      <c r="N142" s="1136"/>
      <c r="O142" s="1043"/>
      <c r="P142" s="1043"/>
    </row>
    <row r="143" spans="1:16" ht="33.75" customHeight="1">
      <c r="B143" s="298" t="s">
        <v>226</v>
      </c>
      <c r="C143" s="1065" t="s">
        <v>1034</v>
      </c>
      <c r="D143" s="1065"/>
      <c r="E143" s="1065"/>
      <c r="F143" s="1066"/>
      <c r="G143" s="1132" t="s">
        <v>1333</v>
      </c>
      <c r="H143" s="1134"/>
      <c r="I143" s="1133"/>
      <c r="J143" s="1132" t="s">
        <v>1333</v>
      </c>
      <c r="K143" s="1134"/>
      <c r="L143" s="1133"/>
      <c r="M143" s="1138"/>
      <c r="N143" s="1136"/>
      <c r="O143" s="1043"/>
      <c r="P143" s="1043"/>
    </row>
    <row r="144" spans="1:16" ht="33.75" customHeight="1">
      <c r="B144" s="298" t="s">
        <v>228</v>
      </c>
      <c r="C144" s="1065" t="s">
        <v>1035</v>
      </c>
      <c r="D144" s="1065"/>
      <c r="E144" s="1065"/>
      <c r="F144" s="1066"/>
      <c r="G144" s="1132" t="s">
        <v>1333</v>
      </c>
      <c r="H144" s="1134"/>
      <c r="I144" s="1133"/>
      <c r="J144" s="1132" t="s">
        <v>1333</v>
      </c>
      <c r="K144" s="1134"/>
      <c r="L144" s="1133"/>
      <c r="M144" s="1138"/>
      <c r="N144" s="1136"/>
      <c r="O144" s="1043"/>
      <c r="P144" s="1043"/>
    </row>
    <row r="145" spans="1:16" ht="33.75" customHeight="1">
      <c r="B145" s="298" t="s">
        <v>229</v>
      </c>
      <c r="C145" s="1065" t="s">
        <v>1162</v>
      </c>
      <c r="D145" s="1065"/>
      <c r="E145" s="1065"/>
      <c r="F145" s="1066"/>
      <c r="G145" s="1132" t="s">
        <v>1333</v>
      </c>
      <c r="H145" s="1134"/>
      <c r="I145" s="1133"/>
      <c r="J145" s="1132" t="s">
        <v>1333</v>
      </c>
      <c r="K145" s="1134"/>
      <c r="L145" s="1133"/>
      <c r="M145" s="1135"/>
      <c r="N145" s="1136"/>
      <c r="O145" s="1044"/>
      <c r="P145" s="1044"/>
    </row>
    <row r="146" spans="1:16" ht="33.75" customHeight="1">
      <c r="B146" s="298" t="s">
        <v>230</v>
      </c>
      <c r="C146" s="1065" t="s">
        <v>1121</v>
      </c>
      <c r="D146" s="1065"/>
      <c r="E146" s="1065"/>
      <c r="F146" s="1066"/>
      <c r="G146" s="1132" t="s">
        <v>1336</v>
      </c>
      <c r="H146" s="1134"/>
      <c r="I146" s="1133"/>
      <c r="J146" s="1132" t="s">
        <v>1336</v>
      </c>
      <c r="K146" s="1134"/>
      <c r="L146" s="1133"/>
      <c r="M146" s="1135"/>
      <c r="N146" s="1136"/>
      <c r="O146" s="1044"/>
      <c r="P146" s="1044"/>
    </row>
    <row r="147" spans="1:16" ht="33.75" customHeight="1">
      <c r="B147" s="299" t="s">
        <v>231</v>
      </c>
      <c r="C147" s="1065" t="s">
        <v>1122</v>
      </c>
      <c r="D147" s="1065"/>
      <c r="E147" s="1065"/>
      <c r="F147" s="1066"/>
      <c r="G147" s="1132" t="s">
        <v>1336</v>
      </c>
      <c r="H147" s="1134"/>
      <c r="I147" s="1133"/>
      <c r="J147" s="1132" t="s">
        <v>1336</v>
      </c>
      <c r="K147" s="1134"/>
      <c r="L147" s="1133"/>
      <c r="M147" s="1135"/>
      <c r="N147" s="1136"/>
      <c r="O147" s="1044"/>
      <c r="P147" s="1044"/>
    </row>
    <row r="148" spans="1:16" ht="33.7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3.75" customHeight="1">
      <c r="B149" s="299" t="s">
        <v>500</v>
      </c>
      <c r="C149" s="1065" t="s">
        <v>1124</v>
      </c>
      <c r="D149" s="1065"/>
      <c r="E149" s="1065"/>
      <c r="F149" s="1066"/>
      <c r="G149" s="1132" t="s">
        <v>1336</v>
      </c>
      <c r="H149" s="1134"/>
      <c r="I149" s="1133"/>
      <c r="J149" s="1132" t="s">
        <v>1336</v>
      </c>
      <c r="K149" s="1134"/>
      <c r="L149" s="1133"/>
      <c r="M149" s="1135"/>
      <c r="N149" s="1136"/>
      <c r="O149" s="1044"/>
      <c r="P149" s="1044"/>
    </row>
    <row r="150" spans="1:16" ht="33.75" customHeight="1">
      <c r="B150" s="299" t="s">
        <v>236</v>
      </c>
      <c r="C150" s="1065" t="s">
        <v>1167</v>
      </c>
      <c r="D150" s="1065"/>
      <c r="E150" s="1065"/>
      <c r="F150" s="1066"/>
      <c r="G150" s="1132" t="s">
        <v>1336</v>
      </c>
      <c r="H150" s="1134"/>
      <c r="I150" s="1133"/>
      <c r="J150" s="1132" t="s">
        <v>1336</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c r="P152" s="1003"/>
    </row>
    <row r="153" spans="1:16" ht="34.5" customHeight="1">
      <c r="A153" s="387"/>
      <c r="B153" s="302" t="s">
        <v>216</v>
      </c>
      <c r="C153" s="879" t="s">
        <v>1174</v>
      </c>
      <c r="D153" s="879"/>
      <c r="E153" s="880"/>
      <c r="F153" s="763" t="s">
        <v>969</v>
      </c>
      <c r="G153" s="1117"/>
      <c r="H153" s="1118"/>
      <c r="I153" s="1118"/>
      <c r="J153" s="1118"/>
      <c r="K153" s="1119"/>
      <c r="L153" s="1032" t="s">
        <v>1080</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1080</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1080</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1080</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c r="P160" s="1001"/>
    </row>
    <row r="161" spans="2:16" ht="21.75" customHeight="1">
      <c r="B161" s="10" t="s">
        <v>216</v>
      </c>
      <c r="C161" s="879" t="s">
        <v>1179</v>
      </c>
      <c r="D161" s="879"/>
      <c r="E161" s="880"/>
      <c r="F161" s="1099" t="s">
        <v>969</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969</v>
      </c>
      <c r="G162" s="1100"/>
      <c r="H162" s="1100"/>
      <c r="I162" s="1100"/>
      <c r="J162" s="1101"/>
      <c r="K162" s="1103"/>
      <c r="L162" s="1107"/>
      <c r="M162" s="1108"/>
      <c r="N162" s="1109"/>
      <c r="O162" s="1102"/>
      <c r="P162" s="1102"/>
    </row>
    <row r="163" spans="2:16" ht="30" customHeight="1">
      <c r="B163" s="10" t="s">
        <v>220</v>
      </c>
      <c r="C163" s="879" t="s">
        <v>1182</v>
      </c>
      <c r="D163" s="879"/>
      <c r="E163" s="880"/>
      <c r="F163" s="1099" t="s">
        <v>1080</v>
      </c>
      <c r="G163" s="1100"/>
      <c r="H163" s="1100"/>
      <c r="I163" s="1100"/>
      <c r="J163" s="1101"/>
      <c r="K163" s="1103"/>
      <c r="L163" s="1107"/>
      <c r="M163" s="1108"/>
      <c r="N163" s="1109"/>
      <c r="O163" s="1102"/>
      <c r="P163" s="1102"/>
    </row>
    <row r="164" spans="2:16" ht="33" customHeight="1">
      <c r="B164" s="294"/>
      <c r="C164" s="879" t="s">
        <v>1183</v>
      </c>
      <c r="D164" s="879"/>
      <c r="E164" s="880"/>
      <c r="F164" s="1099" t="s">
        <v>1080</v>
      </c>
      <c r="G164" s="1100"/>
      <c r="H164" s="1100"/>
      <c r="I164" s="1100"/>
      <c r="J164" s="1101"/>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1080</v>
      </c>
      <c r="I167" s="958"/>
      <c r="J167" s="977"/>
      <c r="K167" s="1103"/>
      <c r="L167" s="1107"/>
      <c r="M167" s="1108"/>
      <c r="N167" s="1109"/>
      <c r="O167" s="1004"/>
      <c r="P167" s="1004"/>
    </row>
    <row r="168" spans="2:16" ht="27" customHeight="1">
      <c r="B168" s="9" t="s">
        <v>216</v>
      </c>
      <c r="C168" s="879" t="s">
        <v>1188</v>
      </c>
      <c r="D168" s="879"/>
      <c r="E168" s="879"/>
      <c r="F168" s="879"/>
      <c r="G168" s="879"/>
      <c r="H168" s="1091" t="s">
        <v>1080</v>
      </c>
      <c r="I168" s="1094"/>
      <c r="J168" s="1095"/>
      <c r="K168" s="1103"/>
      <c r="L168" s="1110"/>
      <c r="M168" s="1111"/>
      <c r="N168" s="1112"/>
      <c r="O168" s="1007"/>
      <c r="P168" s="1007"/>
    </row>
    <row r="169" spans="2:16" ht="49.1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c r="P169" s="1003"/>
    </row>
    <row r="170" spans="2:16" ht="23.25" customHeight="1">
      <c r="B170" s="1087"/>
      <c r="C170" s="978"/>
      <c r="D170" s="978"/>
      <c r="E170" s="978"/>
      <c r="F170" s="978"/>
      <c r="G170" s="978"/>
      <c r="H170" s="1088"/>
      <c r="I170" s="388">
        <v>0.19600000000000001</v>
      </c>
      <c r="J170" s="388">
        <v>0.156</v>
      </c>
      <c r="K170" s="388">
        <v>9.4E-2</v>
      </c>
      <c r="L170" s="388">
        <v>0.109</v>
      </c>
      <c r="M170" s="1603">
        <v>7.3999999999999996E-2</v>
      </c>
      <c r="N170" s="1092"/>
      <c r="O170" s="1007"/>
      <c r="P170" s="1007"/>
    </row>
    <row r="171" spans="2:16" ht="24" customHeight="1">
      <c r="B171" s="294" t="s">
        <v>563</v>
      </c>
      <c r="C171" s="879" t="s">
        <v>1535</v>
      </c>
      <c r="D171" s="879"/>
      <c r="E171" s="879"/>
      <c r="F171" s="879"/>
      <c r="G171" s="879"/>
      <c r="H171" s="1011"/>
      <c r="I171" s="1011"/>
      <c r="J171" s="1011"/>
      <c r="K171" s="1011"/>
      <c r="L171" s="1011"/>
      <c r="M171" s="1011"/>
      <c r="N171" s="1011"/>
      <c r="O171" s="960"/>
      <c r="P171" s="960"/>
    </row>
    <row r="172" spans="2:16" ht="34.5" customHeight="1">
      <c r="B172" s="33" t="s">
        <v>216</v>
      </c>
      <c r="C172" s="1065" t="s">
        <v>1195</v>
      </c>
      <c r="D172" s="1065"/>
      <c r="E172" s="1065"/>
      <c r="F172" s="1065"/>
      <c r="G172" s="1065"/>
      <c r="H172" s="1065"/>
      <c r="I172" s="1065"/>
      <c r="J172" s="1066"/>
      <c r="K172" s="745" t="s">
        <v>969</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969</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969</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969</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969</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1094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1094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1094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1094</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1094</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1094</v>
      </c>
      <c r="L183" s="1076"/>
      <c r="M183" s="1080"/>
      <c r="N183" s="1081"/>
      <c r="O183" s="1044"/>
      <c r="P183" s="1044"/>
    </row>
    <row r="184" spans="2:16" ht="21.75" customHeight="1">
      <c r="B184" s="33" t="s">
        <v>236</v>
      </c>
      <c r="C184" s="879" t="s">
        <v>1200</v>
      </c>
      <c r="D184" s="879"/>
      <c r="E184" s="879"/>
      <c r="F184" s="879"/>
      <c r="G184" s="879"/>
      <c r="H184" s="879"/>
      <c r="I184" s="879"/>
      <c r="J184" s="880"/>
      <c r="K184" s="745" t="s">
        <v>1094</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745" t="s">
        <v>1094</v>
      </c>
      <c r="L186" s="1077"/>
      <c r="M186" s="1082"/>
      <c r="N186" s="1083"/>
      <c r="O186" s="1044"/>
      <c r="P186" s="1044"/>
    </row>
    <row r="187" spans="2:16" ht="23.25" customHeight="1">
      <c r="B187" s="294" t="s">
        <v>574</v>
      </c>
      <c r="C187" s="879" t="s">
        <v>1203</v>
      </c>
      <c r="D187" s="879"/>
      <c r="E187" s="880"/>
      <c r="F187" s="1073" t="s">
        <v>1094</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c r="P189" s="1060"/>
    </row>
    <row r="190" spans="2:16" ht="36.75" customHeight="1">
      <c r="B190" s="9" t="s">
        <v>216</v>
      </c>
      <c r="C190" s="879" t="s">
        <v>1208</v>
      </c>
      <c r="D190" s="879"/>
      <c r="E190" s="879"/>
      <c r="F190" s="879"/>
      <c r="G190" s="879"/>
      <c r="H190" s="879"/>
      <c r="I190" s="879"/>
      <c r="J190" s="879"/>
      <c r="K190" s="1062" t="s">
        <v>1536</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954</v>
      </c>
      <c r="L191" s="1033"/>
      <c r="M191" s="1033"/>
      <c r="N191" s="1033"/>
      <c r="O191" s="733"/>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1537</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1539</v>
      </c>
      <c r="D196" s="1050"/>
      <c r="E196" s="1050"/>
      <c r="F196" s="1050"/>
      <c r="G196" s="1051"/>
      <c r="H196" s="345">
        <v>0</v>
      </c>
      <c r="I196" s="346">
        <v>3</v>
      </c>
      <c r="J196" s="350">
        <f t="shared" ref="J196:J212" si="3">MIN(H196/I196,1)</f>
        <v>0</v>
      </c>
      <c r="K196" s="316" t="s">
        <v>60</v>
      </c>
      <c r="L196" s="317" t="s">
        <v>60</v>
      </c>
      <c r="M196" s="318" t="s">
        <v>60</v>
      </c>
      <c r="N196" s="1052"/>
      <c r="O196" s="1044"/>
      <c r="P196" s="1044"/>
    </row>
    <row r="197" spans="2:16" ht="24.75" customHeight="1">
      <c r="B197" s="244" t="s">
        <v>401</v>
      </c>
      <c r="C197" s="1050" t="s">
        <v>1540</v>
      </c>
      <c r="D197" s="1050"/>
      <c r="E197" s="1050"/>
      <c r="F197" s="1050"/>
      <c r="G197" s="1051"/>
      <c r="H197" s="345" t="s">
        <v>60</v>
      </c>
      <c r="I197" s="346" t="s">
        <v>60</v>
      </c>
      <c r="J197" s="318" t="s">
        <v>71</v>
      </c>
      <c r="K197" s="316" t="s">
        <v>60</v>
      </c>
      <c r="L197" s="317" t="s">
        <v>60</v>
      </c>
      <c r="M197" s="318" t="s">
        <v>60</v>
      </c>
      <c r="N197" s="1053"/>
      <c r="O197" s="1044"/>
      <c r="P197" s="1044"/>
    </row>
    <row r="198" spans="2:16" ht="39" customHeight="1">
      <c r="B198" s="244" t="s">
        <v>404</v>
      </c>
      <c r="C198" s="1050" t="s">
        <v>1224</v>
      </c>
      <c r="D198" s="1050"/>
      <c r="E198" s="1050"/>
      <c r="F198" s="1055"/>
      <c r="G198" s="1056"/>
      <c r="H198" s="345" t="s">
        <v>60</v>
      </c>
      <c r="I198" s="346" t="s">
        <v>60</v>
      </c>
      <c r="J198" s="318" t="s">
        <v>71</v>
      </c>
      <c r="K198" s="316" t="s">
        <v>60</v>
      </c>
      <c r="L198" s="317" t="s">
        <v>60</v>
      </c>
      <c r="M198" s="318" t="s">
        <v>60</v>
      </c>
      <c r="N198" s="1054"/>
      <c r="O198" s="1044"/>
      <c r="P198" s="1044"/>
    </row>
    <row r="199" spans="2:16" ht="24.75" customHeight="1">
      <c r="B199" s="319" t="s">
        <v>218</v>
      </c>
      <c r="C199" s="1031" t="s">
        <v>1225</v>
      </c>
      <c r="D199" s="1031"/>
      <c r="E199" s="1031"/>
      <c r="F199" s="1031"/>
      <c r="G199" s="1057"/>
      <c r="H199" s="345">
        <v>0</v>
      </c>
      <c r="I199" s="346">
        <v>3</v>
      </c>
      <c r="J199" s="350">
        <f t="shared" si="3"/>
        <v>0</v>
      </c>
      <c r="K199" s="316" t="s">
        <v>60</v>
      </c>
      <c r="L199" s="317" t="s">
        <v>60</v>
      </c>
      <c r="M199" s="351" t="s">
        <v>60</v>
      </c>
      <c r="N199" s="320"/>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1518</v>
      </c>
      <c r="D201" s="1009"/>
      <c r="E201" s="1009"/>
      <c r="F201" s="1009"/>
      <c r="G201" s="1028"/>
      <c r="H201" s="345">
        <v>2</v>
      </c>
      <c r="I201" s="346">
        <v>3</v>
      </c>
      <c r="J201" s="350">
        <f t="shared" si="3"/>
        <v>0.66666666666666663</v>
      </c>
      <c r="K201" s="316" t="s">
        <v>60</v>
      </c>
      <c r="L201" s="317" t="s">
        <v>60</v>
      </c>
      <c r="M201" s="318" t="s">
        <v>60</v>
      </c>
      <c r="N201" s="1029"/>
      <c r="O201" s="1044"/>
      <c r="P201" s="1044"/>
    </row>
    <row r="202" spans="2:16" ht="24.75" customHeight="1">
      <c r="B202" s="10" t="s">
        <v>401</v>
      </c>
      <c r="C202" s="1009" t="s">
        <v>1541</v>
      </c>
      <c r="D202" s="1009"/>
      <c r="E202" s="1009"/>
      <c r="F202" s="1009"/>
      <c r="G202" s="766"/>
      <c r="H202" s="345">
        <v>2</v>
      </c>
      <c r="I202" s="346">
        <v>3</v>
      </c>
      <c r="J202" s="318" t="s">
        <v>71</v>
      </c>
      <c r="K202" s="316" t="s">
        <v>60</v>
      </c>
      <c r="L202" s="317" t="s">
        <v>60</v>
      </c>
      <c r="M202" s="318" t="s">
        <v>60</v>
      </c>
      <c r="N202" s="1049"/>
      <c r="O202" s="1044"/>
      <c r="P202" s="1044"/>
    </row>
    <row r="203" spans="2:16" ht="24.75" customHeight="1">
      <c r="B203" s="10" t="s">
        <v>404</v>
      </c>
      <c r="C203" s="1009" t="s">
        <v>1542</v>
      </c>
      <c r="D203" s="1009"/>
      <c r="E203" s="1009"/>
      <c r="F203" s="1009"/>
      <c r="G203" s="1028"/>
      <c r="H203" s="345">
        <v>0</v>
      </c>
      <c r="I203" s="346">
        <v>3</v>
      </c>
      <c r="J203" s="350">
        <f t="shared" si="3"/>
        <v>0</v>
      </c>
      <c r="K203" s="316" t="s">
        <v>60</v>
      </c>
      <c r="L203" s="317" t="s">
        <v>60</v>
      </c>
      <c r="M203" s="318" t="s">
        <v>60</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45">
        <v>0</v>
      </c>
      <c r="I205" s="346">
        <v>3</v>
      </c>
      <c r="J205" s="350">
        <f t="shared" si="3"/>
        <v>0</v>
      </c>
      <c r="K205" s="316" t="s">
        <v>60</v>
      </c>
      <c r="L205" s="317" t="s">
        <v>60</v>
      </c>
      <c r="M205" s="351" t="s">
        <v>60</v>
      </c>
      <c r="N205" s="1749"/>
      <c r="O205" s="1043"/>
      <c r="P205" s="1043"/>
    </row>
    <row r="206" spans="2:16" ht="22.5" customHeight="1">
      <c r="B206" s="10" t="s">
        <v>401</v>
      </c>
      <c r="C206" s="1009" t="s">
        <v>1230</v>
      </c>
      <c r="D206" s="1009"/>
      <c r="E206" s="1009"/>
      <c r="F206" s="1009"/>
      <c r="G206" s="1028"/>
      <c r="H206" s="345">
        <v>2</v>
      </c>
      <c r="I206" s="346">
        <v>3</v>
      </c>
      <c r="J206" s="350">
        <f t="shared" si="3"/>
        <v>0.66666666666666663</v>
      </c>
      <c r="K206" s="316" t="s">
        <v>60</v>
      </c>
      <c r="L206" s="317" t="s">
        <v>60</v>
      </c>
      <c r="M206" s="351" t="s">
        <v>60</v>
      </c>
      <c r="N206" s="1750"/>
      <c r="O206" s="1043"/>
      <c r="P206" s="1043"/>
    </row>
    <row r="207" spans="2:16" ht="22.5" customHeight="1">
      <c r="B207" s="319" t="s">
        <v>224</v>
      </c>
      <c r="C207" s="1031" t="s">
        <v>1197</v>
      </c>
      <c r="D207" s="1031"/>
      <c r="E207" s="1031"/>
      <c r="F207" s="1031"/>
      <c r="G207" s="1031"/>
      <c r="H207" s="345">
        <v>1</v>
      </c>
      <c r="I207" s="346">
        <v>3</v>
      </c>
      <c r="J207" s="350">
        <f t="shared" si="3"/>
        <v>0.33333333333333331</v>
      </c>
      <c r="K207" s="316" t="s">
        <v>60</v>
      </c>
      <c r="L207" s="317" t="s">
        <v>60</v>
      </c>
      <c r="M207" s="351" t="s">
        <v>60</v>
      </c>
      <c r="N207" s="321"/>
      <c r="O207" s="1043"/>
      <c r="P207" s="1043"/>
    </row>
    <row r="208" spans="2:16" ht="22.5" customHeight="1">
      <c r="B208" s="319" t="s">
        <v>226</v>
      </c>
      <c r="C208" s="1031" t="s">
        <v>1033</v>
      </c>
      <c r="D208" s="1031"/>
      <c r="E208" s="1031"/>
      <c r="F208" s="1031"/>
      <c r="G208" s="1031"/>
      <c r="H208" s="345" t="s">
        <v>60</v>
      </c>
      <c r="I208" s="346" t="s">
        <v>60</v>
      </c>
      <c r="J208" s="318" t="s">
        <v>71</v>
      </c>
      <c r="K208" s="316" t="s">
        <v>60</v>
      </c>
      <c r="L208" s="317" t="s">
        <v>60</v>
      </c>
      <c r="M208" s="351" t="s">
        <v>60</v>
      </c>
      <c r="N208" s="321"/>
      <c r="O208" s="1043"/>
      <c r="P208" s="1043"/>
    </row>
    <row r="209" spans="2:16" ht="22.5" customHeight="1">
      <c r="B209" s="319" t="s">
        <v>228</v>
      </c>
      <c r="C209" s="1031" t="s">
        <v>1034</v>
      </c>
      <c r="D209" s="1031"/>
      <c r="E209" s="1031"/>
      <c r="F209" s="1031"/>
      <c r="G209" s="1031"/>
      <c r="H209" s="345">
        <v>0</v>
      </c>
      <c r="I209" s="346">
        <v>3</v>
      </c>
      <c r="J209" s="350">
        <f t="shared" si="3"/>
        <v>0</v>
      </c>
      <c r="K209" s="316" t="s">
        <v>60</v>
      </c>
      <c r="L209" s="317" t="s">
        <v>60</v>
      </c>
      <c r="M209" s="351" t="s">
        <v>60</v>
      </c>
      <c r="N209" s="321"/>
      <c r="O209" s="1043"/>
      <c r="P209" s="1043"/>
    </row>
    <row r="210" spans="2:16" ht="22.5" customHeight="1">
      <c r="B210" s="319" t="s">
        <v>229</v>
      </c>
      <c r="C210" s="1031" t="s">
        <v>1035</v>
      </c>
      <c r="D210" s="1031"/>
      <c r="E210" s="1031"/>
      <c r="F210" s="1031"/>
      <c r="G210" s="1031"/>
      <c r="H210" s="345">
        <v>0</v>
      </c>
      <c r="I210" s="346">
        <v>3</v>
      </c>
      <c r="J210" s="350">
        <f t="shared" si="3"/>
        <v>0</v>
      </c>
      <c r="K210" s="316" t="s">
        <v>60</v>
      </c>
      <c r="L210" s="317" t="s">
        <v>60</v>
      </c>
      <c r="M210" s="351" t="s">
        <v>60</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1543</v>
      </c>
      <c r="D212" s="1009"/>
      <c r="E212" s="1009"/>
      <c r="F212" s="1009"/>
      <c r="G212" s="1028"/>
      <c r="H212" s="345">
        <v>3</v>
      </c>
      <c r="I212" s="346">
        <v>3</v>
      </c>
      <c r="J212" s="350">
        <f t="shared" si="3"/>
        <v>1</v>
      </c>
      <c r="K212" s="316" t="s">
        <v>60</v>
      </c>
      <c r="L212" s="317" t="s">
        <v>60</v>
      </c>
      <c r="M212" s="318" t="s">
        <v>60</v>
      </c>
      <c r="N212" s="1029"/>
      <c r="O212" s="1043"/>
      <c r="P212" s="1043"/>
    </row>
    <row r="213" spans="2:16" ht="22.5" customHeight="1">
      <c r="B213" s="10" t="s">
        <v>401</v>
      </c>
      <c r="C213" s="1009" t="s">
        <v>1544</v>
      </c>
      <c r="D213" s="1009"/>
      <c r="E213" s="1009"/>
      <c r="F213" s="1009"/>
      <c r="G213" s="1028"/>
      <c r="H213" s="316" t="s">
        <v>60</v>
      </c>
      <c r="I213" s="317" t="s">
        <v>60</v>
      </c>
      <c r="J213" s="318" t="s">
        <v>71</v>
      </c>
      <c r="K213" s="316" t="s">
        <v>60</v>
      </c>
      <c r="L213" s="317" t="s">
        <v>60</v>
      </c>
      <c r="M213" s="318" t="s">
        <v>60</v>
      </c>
      <c r="N213" s="1030"/>
      <c r="O213" s="1043"/>
      <c r="P213" s="1043"/>
    </row>
    <row r="214" spans="2:16" ht="22.5" customHeight="1">
      <c r="B214" s="319" t="s">
        <v>231</v>
      </c>
      <c r="C214" s="1031" t="s">
        <v>1125</v>
      </c>
      <c r="D214" s="1031"/>
      <c r="E214" s="1031"/>
      <c r="F214" s="1031"/>
      <c r="G214" s="1031"/>
      <c r="H214" s="316" t="s">
        <v>60</v>
      </c>
      <c r="I214" s="317" t="s">
        <v>60</v>
      </c>
      <c r="J214" s="318" t="s">
        <v>71</v>
      </c>
      <c r="K214" s="316" t="s">
        <v>60</v>
      </c>
      <c r="L214" s="317" t="s">
        <v>60</v>
      </c>
      <c r="M214" s="318" t="s">
        <v>60</v>
      </c>
      <c r="N214" s="411"/>
      <c r="O214" s="1043"/>
      <c r="P214" s="1043"/>
    </row>
    <row r="215" spans="2:16" ht="35.25" customHeight="1">
      <c r="B215" s="9" t="s">
        <v>233</v>
      </c>
      <c r="C215" s="879" t="s">
        <v>1231</v>
      </c>
      <c r="D215" s="879"/>
      <c r="E215" s="879"/>
      <c r="F215" s="879"/>
      <c r="G215" s="880"/>
      <c r="H215" s="364">
        <f>SUM(H196+H199+H201+H202+H203+H205+H206+H207+H209+H210+H212)</f>
        <v>10</v>
      </c>
      <c r="I215" s="364">
        <f>SUM(I196+I199+I201+I202+I203+I205+I206+I207+I209+I210+I212)</f>
        <v>33</v>
      </c>
      <c r="J215" s="350">
        <f>MIN(H215/I215,1)</f>
        <v>0.30303030303030304</v>
      </c>
      <c r="K215" s="318" t="s">
        <v>60</v>
      </c>
      <c r="L215" s="318" t="s">
        <v>60</v>
      </c>
      <c r="M215" s="318" t="s">
        <v>60</v>
      </c>
      <c r="N215" s="41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31.9" customHeight="1">
      <c r="B218" s="254" t="s">
        <v>608</v>
      </c>
      <c r="C218" s="978" t="s">
        <v>1235</v>
      </c>
      <c r="D218" s="978"/>
      <c r="E218" s="978"/>
      <c r="F218" s="978"/>
      <c r="G218" s="978"/>
      <c r="H218" s="1729" t="s">
        <v>1545</v>
      </c>
      <c r="I218" s="1748"/>
      <c r="J218" s="1748"/>
      <c r="K218" s="1023" t="s">
        <v>1041</v>
      </c>
      <c r="L218" s="1025"/>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c r="I224" s="969"/>
      <c r="J224" s="969"/>
      <c r="K224" s="979" t="s">
        <v>1041</v>
      </c>
      <c r="L224" s="992"/>
      <c r="M224" s="993"/>
      <c r="N224" s="994"/>
      <c r="O224" s="1001"/>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c r="P226" s="1004"/>
    </row>
    <row r="227" spans="1:16" ht="21.75" customHeight="1">
      <c r="B227" s="10" t="s">
        <v>216</v>
      </c>
      <c r="C227" s="879" t="s">
        <v>1245</v>
      </c>
      <c r="D227" s="879"/>
      <c r="E227" s="879"/>
      <c r="F227" s="879"/>
      <c r="G227" s="880"/>
      <c r="H227" s="968" t="s">
        <v>1094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c r="P228" s="247"/>
    </row>
    <row r="229" spans="1:16" ht="21" customHeight="1">
      <c r="B229" s="803" t="s">
        <v>622</v>
      </c>
      <c r="C229" s="875" t="s">
        <v>1247</v>
      </c>
      <c r="D229" s="875"/>
      <c r="E229" s="875"/>
      <c r="F229" s="875"/>
      <c r="G229" s="990"/>
      <c r="H229" s="968" t="s">
        <v>954</v>
      </c>
      <c r="I229" s="969"/>
      <c r="J229" s="969"/>
      <c r="K229" s="980"/>
      <c r="L229" s="995"/>
      <c r="M229" s="996"/>
      <c r="N229" s="997"/>
      <c r="O229" s="1003"/>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c r="M233" s="983"/>
      <c r="N233" s="984"/>
      <c r="O233" s="985"/>
      <c r="P233" s="985"/>
    </row>
    <row r="234" spans="1:16" ht="39" customHeight="1">
      <c r="B234" s="10" t="s">
        <v>216</v>
      </c>
      <c r="C234" s="879" t="s">
        <v>1252</v>
      </c>
      <c r="D234" s="879"/>
      <c r="E234" s="879"/>
      <c r="F234" s="879"/>
      <c r="G234" s="880"/>
      <c r="H234" s="1606" t="s">
        <v>1546</v>
      </c>
      <c r="I234" s="1607"/>
      <c r="J234" s="1608"/>
      <c r="K234" s="980"/>
      <c r="L234" s="973"/>
      <c r="M234" s="974"/>
      <c r="N234" s="975"/>
      <c r="O234" s="976"/>
      <c r="P234" s="976"/>
    </row>
    <row r="235" spans="1:16" ht="33" customHeight="1">
      <c r="B235" s="760" t="s">
        <v>630</v>
      </c>
      <c r="C235" s="989" t="s">
        <v>1362</v>
      </c>
      <c r="D235" s="875"/>
      <c r="E235" s="875"/>
      <c r="F235" s="875"/>
      <c r="G235" s="990"/>
      <c r="H235" s="968" t="s">
        <v>1094</v>
      </c>
      <c r="I235" s="969"/>
      <c r="J235" s="969"/>
      <c r="K235" s="980"/>
      <c r="L235" s="970"/>
      <c r="M235" s="971"/>
      <c r="N235" s="972"/>
      <c r="O235" s="960"/>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957" t="s">
        <v>1547</v>
      </c>
      <c r="I237" s="958"/>
      <c r="J237" s="958"/>
      <c r="K237" s="958"/>
      <c r="L237" s="958"/>
      <c r="M237" s="958"/>
      <c r="N237" s="959"/>
      <c r="O237" s="761"/>
      <c r="P237" s="761"/>
    </row>
    <row r="238" spans="1:16" ht="102.75" customHeight="1">
      <c r="A238" s="387"/>
      <c r="B238" s="720" t="s">
        <v>634</v>
      </c>
      <c r="C238" s="921" t="s">
        <v>1256</v>
      </c>
      <c r="D238" s="921"/>
      <c r="E238" s="921"/>
      <c r="F238" s="921"/>
      <c r="G238" s="956"/>
      <c r="H238" s="160" t="s">
        <v>954</v>
      </c>
      <c r="I238" s="753" t="s">
        <v>1041</v>
      </c>
      <c r="J238" s="958"/>
      <c r="K238" s="958"/>
      <c r="L238" s="958"/>
      <c r="M238" s="958"/>
      <c r="N238" s="959"/>
      <c r="O238" s="960"/>
      <c r="P238" s="960"/>
    </row>
    <row r="239" spans="1:16" ht="66.75" customHeight="1" thickBot="1">
      <c r="A239" s="387"/>
      <c r="B239" s="326"/>
      <c r="C239" s="962" t="s">
        <v>1257</v>
      </c>
      <c r="D239" s="963"/>
      <c r="E239" s="963"/>
      <c r="F239" s="963"/>
      <c r="G239" s="963"/>
      <c r="H239" s="964" t="s">
        <v>1113</v>
      </c>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85:J85">
    <cfRule type="containsBlanks" dxfId="4860" priority="156">
      <formula>LEN(TRIM(H85))=0</formula>
    </cfRule>
  </conditionalFormatting>
  <conditionalFormatting sqref="I170:L170 F187:N187 N189 K191:N191 G138 H122:H124 K122 H218:H219 H134:H135 K161 H167 H237:H238 F161:F162 K172:K184">
    <cfRule type="containsBlanks" dxfId="4859" priority="155">
      <formula>LEN(TRIM(F122))=0</formula>
    </cfRule>
  </conditionalFormatting>
  <conditionalFormatting sqref="M170:N170">
    <cfRule type="containsBlanks" dxfId="4858" priority="154">
      <formula>LEN(TRIM(M170))=0</formula>
    </cfRule>
  </conditionalFormatting>
  <conditionalFormatting sqref="G120">
    <cfRule type="containsBlanks" dxfId="4857" priority="153">
      <formula>LEN(TRIM(G120))=0</formula>
    </cfRule>
  </conditionalFormatting>
  <conditionalFormatting sqref="J27">
    <cfRule type="containsBlanks" dxfId="4856" priority="152">
      <formula>LEN(TRIM(J27))=0</formula>
    </cfRule>
  </conditionalFormatting>
  <conditionalFormatting sqref="J26">
    <cfRule type="containsBlanks" dxfId="4855" priority="151">
      <formula>LEN(TRIM(J26))=0</formula>
    </cfRule>
  </conditionalFormatting>
  <conditionalFormatting sqref="J56">
    <cfRule type="containsBlanks" dxfId="4854" priority="150">
      <formula>LEN(TRIM(J56))=0</formula>
    </cfRule>
  </conditionalFormatting>
  <conditionalFormatting sqref="L8">
    <cfRule type="expression" dxfId="4853" priority="136">
      <formula>$N$14="Don't know"</formula>
    </cfRule>
  </conditionalFormatting>
  <conditionalFormatting sqref="L8">
    <cfRule type="expression" dxfId="4852" priority="135">
      <formula>$N$14="Not applicable"</formula>
    </cfRule>
  </conditionalFormatting>
  <conditionalFormatting sqref="L8">
    <cfRule type="expression" dxfId="4851" priority="134">
      <formula>$N$14="No"</formula>
    </cfRule>
  </conditionalFormatting>
  <conditionalFormatting sqref="F68">
    <cfRule type="expression" dxfId="4850" priority="84">
      <formula>$N$14="Don't know"</formula>
    </cfRule>
  </conditionalFormatting>
  <conditionalFormatting sqref="F68">
    <cfRule type="expression" dxfId="4849" priority="83">
      <formula>$N$14="Not applicable"</formula>
    </cfRule>
  </conditionalFormatting>
  <conditionalFormatting sqref="F68">
    <cfRule type="expression" dxfId="4848" priority="82">
      <formula>$N$14="No"</formula>
    </cfRule>
  </conditionalFormatting>
  <conditionalFormatting sqref="F68">
    <cfRule type="expression" dxfId="4847" priority="81">
      <formula>$N$14="Don't know"</formula>
    </cfRule>
  </conditionalFormatting>
  <conditionalFormatting sqref="F68">
    <cfRule type="expression" dxfId="4846" priority="80">
      <formula>$N$14="Not applicable"</formula>
    </cfRule>
  </conditionalFormatting>
  <conditionalFormatting sqref="F68">
    <cfRule type="expression" dxfId="4845" priority="79">
      <formula>$N$14="No"</formula>
    </cfRule>
  </conditionalFormatting>
  <conditionalFormatting sqref="F68">
    <cfRule type="expression" dxfId="4844" priority="78">
      <formula>$N$14="Don't know"</formula>
    </cfRule>
  </conditionalFormatting>
  <conditionalFormatting sqref="F68">
    <cfRule type="expression" dxfId="4843" priority="77">
      <formula>$N$14="Not applicable"</formula>
    </cfRule>
  </conditionalFormatting>
  <conditionalFormatting sqref="F68">
    <cfRule type="expression" dxfId="4842" priority="76">
      <formula>$N$14="No"</formula>
    </cfRule>
  </conditionalFormatting>
  <conditionalFormatting sqref="F68">
    <cfRule type="expression" dxfId="4841" priority="75">
      <formula>$N$14="Don't know"</formula>
    </cfRule>
  </conditionalFormatting>
  <conditionalFormatting sqref="F68">
    <cfRule type="expression" dxfId="4840" priority="74">
      <formula>$N$14="Not applicable"</formula>
    </cfRule>
  </conditionalFormatting>
  <conditionalFormatting sqref="F68">
    <cfRule type="expression" dxfId="4839" priority="73">
      <formula>$N$14="No"</formula>
    </cfRule>
  </conditionalFormatting>
  <conditionalFormatting sqref="G140">
    <cfRule type="containsBlanks" dxfId="4838" priority="44">
      <formula>LEN(TRIM(G140))=0</formula>
    </cfRule>
  </conditionalFormatting>
  <conditionalFormatting sqref="G143:G146">
    <cfRule type="containsBlanks" dxfId="4837" priority="41">
      <formula>LEN(TRIM(G143))=0</formula>
    </cfRule>
  </conditionalFormatting>
  <conditionalFormatting sqref="F157:F159">
    <cfRule type="containsBlanks" dxfId="4836" priority="38">
      <formula>LEN(TRIM(F157))=0</formula>
    </cfRule>
  </conditionalFormatting>
  <conditionalFormatting sqref="H222">
    <cfRule type="containsBlanks" dxfId="4835" priority="35">
      <formula>LEN(TRIM(H222))=0</formula>
    </cfRule>
  </conditionalFormatting>
  <conditionalFormatting sqref="H227">
    <cfRule type="containsBlanks" dxfId="4834" priority="32">
      <formula>LEN(TRIM(H227))=0</formula>
    </cfRule>
  </conditionalFormatting>
  <conditionalFormatting sqref="H228">
    <cfRule type="containsBlanks" dxfId="4833" priority="31">
      <formula>LEN(TRIM(H228))=0</formula>
    </cfRule>
  </conditionalFormatting>
  <conditionalFormatting sqref="H229">
    <cfRule type="containsBlanks" dxfId="4832" priority="30">
      <formula>LEN(TRIM(H229))=0</formula>
    </cfRule>
  </conditionalFormatting>
  <conditionalFormatting sqref="H230">
    <cfRule type="containsBlanks" dxfId="4831" priority="29">
      <formula>LEN(TRIM(H230))=0</formula>
    </cfRule>
  </conditionalFormatting>
  <conditionalFormatting sqref="H231">
    <cfRule type="containsBlanks" dxfId="4830" priority="28">
      <formula>LEN(TRIM(H231))=0</formula>
    </cfRule>
  </conditionalFormatting>
  <conditionalFormatting sqref="H233">
    <cfRule type="containsBlanks" dxfId="4829" priority="27">
      <formula>LEN(TRIM(H233))=0</formula>
    </cfRule>
  </conditionalFormatting>
  <conditionalFormatting sqref="H235">
    <cfRule type="containsBlanks" dxfId="4828" priority="26">
      <formula>LEN(TRIM(H235))=0</formula>
    </cfRule>
  </conditionalFormatting>
  <conditionalFormatting sqref="J40:K40">
    <cfRule type="containsBlanks" dxfId="4827" priority="25">
      <formula>LEN(TRIM(J40))=0</formula>
    </cfRule>
  </conditionalFormatting>
  <conditionalFormatting sqref="J37:K37">
    <cfRule type="containsBlanks" dxfId="4826" priority="24">
      <formula>LEN(TRIM(J37))=0</formula>
    </cfRule>
  </conditionalFormatting>
  <conditionalFormatting sqref="H202:I202">
    <cfRule type="containsBlanks" dxfId="4825" priority="23">
      <formula>LEN(TRIM(H202))=0</formula>
    </cfRule>
  </conditionalFormatting>
  <conditionalFormatting sqref="K197:L197">
    <cfRule type="containsBlanks" dxfId="4824" priority="22">
      <formula>LEN(TRIM(K197))=0</formula>
    </cfRule>
  </conditionalFormatting>
  <conditionalFormatting sqref="K198:L198">
    <cfRule type="containsBlanks" dxfId="4823" priority="21">
      <formula>LEN(TRIM(K198))=0</formula>
    </cfRule>
  </conditionalFormatting>
  <conditionalFormatting sqref="H208:I208">
    <cfRule type="containsBlanks" dxfId="4822" priority="20">
      <formula>LEN(TRIM(H208))=0</formula>
    </cfRule>
  </conditionalFormatting>
  <conditionalFormatting sqref="K208:L208">
    <cfRule type="containsBlanks" dxfId="4821" priority="19">
      <formula>LEN(TRIM(K208))=0</formula>
    </cfRule>
  </conditionalFormatting>
  <conditionalFormatting sqref="H213:I214">
    <cfRule type="containsBlanks" dxfId="4820" priority="18">
      <formula>LEN(TRIM(H213))=0</formula>
    </cfRule>
  </conditionalFormatting>
  <conditionalFormatting sqref="K213:L214">
    <cfRule type="containsBlanks" dxfId="4819" priority="17">
      <formula>LEN(TRIM(K213))=0</formula>
    </cfRule>
  </conditionalFormatting>
  <conditionalFormatting sqref="L109:L113">
    <cfRule type="containsBlanks" dxfId="4818" priority="16">
      <formula>LEN(TRIM(L109))=0</formula>
    </cfRule>
  </conditionalFormatting>
  <conditionalFormatting sqref="L107">
    <cfRule type="containsBlanks" dxfId="4817" priority="15">
      <formula>LEN(TRIM(L107))=0</formula>
    </cfRule>
  </conditionalFormatting>
  <conditionalFormatting sqref="G147:G150">
    <cfRule type="containsBlanks" dxfId="4816" priority="14">
      <formula>LEN(TRIM(G147))=0</formula>
    </cfRule>
  </conditionalFormatting>
  <conditionalFormatting sqref="J146:J150">
    <cfRule type="containsBlanks" dxfId="4815" priority="13">
      <formula>LEN(TRIM(J146))=0</formula>
    </cfRule>
  </conditionalFormatting>
  <conditionalFormatting sqref="K186">
    <cfRule type="containsBlanks" dxfId="4814" priority="12">
      <formula>LEN(TRIM(K186))=0</formula>
    </cfRule>
  </conditionalFormatting>
  <conditionalFormatting sqref="K212:L212">
    <cfRule type="containsBlanks" dxfId="4813" priority="11">
      <formula>LEN(TRIM(K212))=0</formula>
    </cfRule>
  </conditionalFormatting>
  <conditionalFormatting sqref="K210:L210">
    <cfRule type="containsBlanks" dxfId="4812" priority="10">
      <formula>LEN(TRIM(K210))=0</formula>
    </cfRule>
  </conditionalFormatting>
  <conditionalFormatting sqref="K209:L209">
    <cfRule type="containsBlanks" dxfId="4811" priority="9">
      <formula>LEN(TRIM(K209))=0</formula>
    </cfRule>
  </conditionalFormatting>
  <conditionalFormatting sqref="K207:L207">
    <cfRule type="containsBlanks" dxfId="4810" priority="8">
      <formula>LEN(TRIM(K207))=0</formula>
    </cfRule>
  </conditionalFormatting>
  <conditionalFormatting sqref="K206:L206">
    <cfRule type="containsBlanks" dxfId="4809" priority="7">
      <formula>LEN(TRIM(K206))=0</formula>
    </cfRule>
  </conditionalFormatting>
  <conditionalFormatting sqref="K205:L205">
    <cfRule type="containsBlanks" dxfId="4808" priority="6">
      <formula>LEN(TRIM(K205))=0</formula>
    </cfRule>
  </conditionalFormatting>
  <conditionalFormatting sqref="K203:L203">
    <cfRule type="containsBlanks" dxfId="4807" priority="5">
      <formula>LEN(TRIM(K203))=0</formula>
    </cfRule>
  </conditionalFormatting>
  <conditionalFormatting sqref="K202:L202">
    <cfRule type="containsBlanks" dxfId="4806" priority="4">
      <formula>LEN(TRIM(K202))=0</formula>
    </cfRule>
  </conditionalFormatting>
  <conditionalFormatting sqref="K201:L201">
    <cfRule type="containsBlanks" dxfId="4805" priority="3">
      <formula>LEN(TRIM(K201))=0</formula>
    </cfRule>
  </conditionalFormatting>
  <conditionalFormatting sqref="K199:L199">
    <cfRule type="containsBlanks" dxfId="4804" priority="2">
      <formula>LEN(TRIM(K199))=0</formula>
    </cfRule>
  </conditionalFormatting>
  <conditionalFormatting sqref="K196:L196">
    <cfRule type="containsBlanks" dxfId="4803" priority="1">
      <formula>LEN(TRIM(K196))=0</formula>
    </cfRule>
  </conditionalFormatting>
  <conditionalFormatting sqref="H134">
    <cfRule type="expression" dxfId="4802" priority="175">
      <formula>$H$141="Don't know"</formula>
    </cfRule>
    <cfRule type="expression" dxfId="4801" priority="176">
      <formula>$H$141="No"</formula>
    </cfRule>
  </conditionalFormatting>
  <conditionalFormatting sqref="H122:H124 K122">
    <cfRule type="expression" dxfId="4800" priority="173">
      <formula>$N$128="Don't know"</formula>
    </cfRule>
    <cfRule type="expression" dxfId="4799" priority="174">
      <formula>$N$128="No"</formula>
    </cfRule>
  </conditionalFormatting>
  <conditionalFormatting sqref="H11:N11">
    <cfRule type="expression" dxfId="4798" priority="170">
      <formula>$F$17="Not applicable"</formula>
    </cfRule>
    <cfRule type="expression" dxfId="4797" priority="171">
      <formula>$F$17="Don't know"</formula>
    </cfRule>
    <cfRule type="expression" dxfId="4796" priority="172">
      <formula>$F$17="No"</formula>
    </cfRule>
  </conditionalFormatting>
  <conditionalFormatting sqref="H12:N19">
    <cfRule type="expression" dxfId="4795" priority="167">
      <formula>$F12="Not applicable"</formula>
    </cfRule>
    <cfRule type="expression" dxfId="4794" priority="168">
      <formula>$F12="Don't know"</formula>
    </cfRule>
    <cfRule type="expression" dxfId="4793" priority="169">
      <formula>$F12="No"</formula>
    </cfRule>
  </conditionalFormatting>
  <conditionalFormatting sqref="H11:N19 N20 F9:N9 F11:F19">
    <cfRule type="expression" dxfId="4792" priority="166">
      <formula>$N$14="Don't know"</formula>
    </cfRule>
  </conditionalFormatting>
  <conditionalFormatting sqref="H11:N19 N20 F9:N9 F11:F19">
    <cfRule type="expression" dxfId="4791" priority="165">
      <formula>$N$14="Not applicable"</formula>
    </cfRule>
  </conditionalFormatting>
  <conditionalFormatting sqref="H11:N19 N20 F9:N9 F11:F19">
    <cfRule type="expression" dxfId="4790" priority="164">
      <formula>$N$14="No"</formula>
    </cfRule>
  </conditionalFormatting>
  <conditionalFormatting sqref="L21:L22">
    <cfRule type="expression" dxfId="4789" priority="161">
      <formula>$N$14="No"</formula>
    </cfRule>
  </conditionalFormatting>
  <conditionalFormatting sqref="L21:L22">
    <cfRule type="expression" dxfId="4788" priority="163">
      <formula>$N$14="Don't know"</formula>
    </cfRule>
  </conditionalFormatting>
  <conditionalFormatting sqref="L21:L22">
    <cfRule type="expression" dxfId="4787" priority="162">
      <formula>$N$14="Not applicable"</formula>
    </cfRule>
  </conditionalFormatting>
  <conditionalFormatting sqref="I23:J23 H25 G61:H62 F68:J68 F70:J70 H87:N87 H90 H201:I201 H205:I207 H212:I212 H27:H29 L8 F11:F19 L21:L23 F23 F69 F75:J76 F77:H78 O193:O215 H196:I199 H203:I203 H209:I210 F79:J79 G101:L106 G109:K113 G108:L108 G107:K107">
    <cfRule type="containsBlanks" dxfId="4786" priority="160">
      <formula>LEN(TRIM(F8))=0</formula>
    </cfRule>
  </conditionalFormatting>
  <conditionalFormatting sqref="F9:N9">
    <cfRule type="containsBlanks" dxfId="4785" priority="159">
      <formula>LEN(TRIM(F9))=0</formula>
    </cfRule>
  </conditionalFormatting>
  <conditionalFormatting sqref="O74 J34:K34 J41:K42 J45:K46 J53:K53 J49:K51">
    <cfRule type="containsBlanks" dxfId="4784" priority="158">
      <formula>LEN(TRIM(J34))=0</formula>
    </cfRule>
  </conditionalFormatting>
  <conditionalFormatting sqref="I61:J62">
    <cfRule type="containsBlanks" dxfId="4783" priority="157">
      <formula>LEN(TRIM(I61))=0</formula>
    </cfRule>
  </conditionalFormatting>
  <conditionalFormatting sqref="F23">
    <cfRule type="expression" dxfId="4782" priority="149">
      <formula>$N$14="Don't know"</formula>
    </cfRule>
  </conditionalFormatting>
  <conditionalFormatting sqref="F23">
    <cfRule type="expression" dxfId="4781" priority="148">
      <formula>$N$14="Not applicable"</formula>
    </cfRule>
  </conditionalFormatting>
  <conditionalFormatting sqref="F23">
    <cfRule type="expression" dxfId="4780" priority="147">
      <formula>$N$14="No"</formula>
    </cfRule>
  </conditionalFormatting>
  <conditionalFormatting sqref="L20">
    <cfRule type="containsBlanks" dxfId="4779" priority="143">
      <formula>LEN(TRIM(L20))=0</formula>
    </cfRule>
    <cfRule type="expression" dxfId="4778" priority="146">
      <formula>$M$14="Don't know"</formula>
    </cfRule>
  </conditionalFormatting>
  <conditionalFormatting sqref="L20">
    <cfRule type="expression" dxfId="4777" priority="145">
      <formula>$M$14="Not applicable"</formula>
    </cfRule>
  </conditionalFormatting>
  <conditionalFormatting sqref="L20">
    <cfRule type="expression" dxfId="4776" priority="144">
      <formula>$M$14="No"</formula>
    </cfRule>
  </conditionalFormatting>
  <conditionalFormatting sqref="L21">
    <cfRule type="expression" dxfId="4775" priority="142">
      <formula>$N$14="Don't know"</formula>
    </cfRule>
  </conditionalFormatting>
  <conditionalFormatting sqref="L21">
    <cfRule type="expression" dxfId="4774" priority="141">
      <formula>$N$14="Not applicable"</formula>
    </cfRule>
  </conditionalFormatting>
  <conditionalFormatting sqref="L21">
    <cfRule type="expression" dxfId="4773" priority="140">
      <formula>$N$14="No"</formula>
    </cfRule>
  </conditionalFormatting>
  <conditionalFormatting sqref="L22">
    <cfRule type="expression" dxfId="4772" priority="139">
      <formula>$N$14="Don't know"</formula>
    </cfRule>
  </conditionalFormatting>
  <conditionalFormatting sqref="L22">
    <cfRule type="expression" dxfId="4771" priority="138">
      <formula>$N$14="Not applicable"</formula>
    </cfRule>
  </conditionalFormatting>
  <conditionalFormatting sqref="L22">
    <cfRule type="expression" dxfId="4770" priority="137">
      <formula>$N$14="No"</formula>
    </cfRule>
  </conditionalFormatting>
  <conditionalFormatting sqref="N65">
    <cfRule type="containsBlanks" dxfId="4769" priority="133">
      <formula>LEN(TRIM(N65))=0</formula>
    </cfRule>
  </conditionalFormatting>
  <conditionalFormatting sqref="H86:J86">
    <cfRule type="containsBlanks" dxfId="4768" priority="132">
      <formula>LEN(TRIM(H86))=0</formula>
    </cfRule>
  </conditionalFormatting>
  <conditionalFormatting sqref="F11">
    <cfRule type="expression" dxfId="4767" priority="131">
      <formula>$N$14="Don't know"</formula>
    </cfRule>
  </conditionalFormatting>
  <conditionalFormatting sqref="F11">
    <cfRule type="expression" dxfId="4766" priority="130">
      <formula>$N$14="Not applicable"</formula>
    </cfRule>
  </conditionalFormatting>
  <conditionalFormatting sqref="F11">
    <cfRule type="expression" dxfId="4765" priority="129">
      <formula>$N$14="No"</formula>
    </cfRule>
  </conditionalFormatting>
  <conditionalFormatting sqref="F12">
    <cfRule type="expression" dxfId="4764" priority="128">
      <formula>$N$14="Don't know"</formula>
    </cfRule>
  </conditionalFormatting>
  <conditionalFormatting sqref="F12">
    <cfRule type="expression" dxfId="4763" priority="127">
      <formula>$N$14="Not applicable"</formula>
    </cfRule>
  </conditionalFormatting>
  <conditionalFormatting sqref="F12">
    <cfRule type="expression" dxfId="4762" priority="126">
      <formula>$N$14="No"</formula>
    </cfRule>
  </conditionalFormatting>
  <conditionalFormatting sqref="F13">
    <cfRule type="expression" dxfId="4761" priority="125">
      <formula>$N$14="Don't know"</formula>
    </cfRule>
  </conditionalFormatting>
  <conditionalFormatting sqref="F13">
    <cfRule type="expression" dxfId="4760" priority="124">
      <formula>$N$14="Not applicable"</formula>
    </cfRule>
  </conditionalFormatting>
  <conditionalFormatting sqref="F13">
    <cfRule type="expression" dxfId="4759" priority="123">
      <formula>$N$14="No"</formula>
    </cfRule>
  </conditionalFormatting>
  <conditionalFormatting sqref="F14">
    <cfRule type="expression" dxfId="4758" priority="122">
      <formula>$N$14="Don't know"</formula>
    </cfRule>
  </conditionalFormatting>
  <conditionalFormatting sqref="F14">
    <cfRule type="expression" dxfId="4757" priority="121">
      <formula>$N$14="Not applicable"</formula>
    </cfRule>
  </conditionalFormatting>
  <conditionalFormatting sqref="F14">
    <cfRule type="expression" dxfId="4756" priority="120">
      <formula>$N$14="No"</formula>
    </cfRule>
  </conditionalFormatting>
  <conditionalFormatting sqref="F15">
    <cfRule type="expression" dxfId="4755" priority="119">
      <formula>$N$14="Don't know"</formula>
    </cfRule>
  </conditionalFormatting>
  <conditionalFormatting sqref="F15">
    <cfRule type="expression" dxfId="4754" priority="118">
      <formula>$N$14="Not applicable"</formula>
    </cfRule>
  </conditionalFormatting>
  <conditionalFormatting sqref="F15">
    <cfRule type="expression" dxfId="4753" priority="117">
      <formula>$N$14="No"</formula>
    </cfRule>
  </conditionalFormatting>
  <conditionalFormatting sqref="F16">
    <cfRule type="expression" dxfId="4752" priority="116">
      <formula>$N$14="Don't know"</formula>
    </cfRule>
  </conditionalFormatting>
  <conditionalFormatting sqref="F16">
    <cfRule type="expression" dxfId="4751" priority="115">
      <formula>$N$14="Not applicable"</formula>
    </cfRule>
  </conditionalFormatting>
  <conditionalFormatting sqref="F16">
    <cfRule type="expression" dxfId="4750" priority="114">
      <formula>$N$14="No"</formula>
    </cfRule>
  </conditionalFormatting>
  <conditionalFormatting sqref="F17">
    <cfRule type="expression" dxfId="4749" priority="113">
      <formula>$N$14="Don't know"</formula>
    </cfRule>
  </conditionalFormatting>
  <conditionalFormatting sqref="F17">
    <cfRule type="expression" dxfId="4748" priority="112">
      <formula>$N$14="Not applicable"</formula>
    </cfRule>
  </conditionalFormatting>
  <conditionalFormatting sqref="F17">
    <cfRule type="expression" dxfId="4747" priority="111">
      <formula>$N$14="No"</formula>
    </cfRule>
  </conditionalFormatting>
  <conditionalFormatting sqref="F18">
    <cfRule type="expression" dxfId="4746" priority="110">
      <formula>$N$14="Don't know"</formula>
    </cfRule>
  </conditionalFormatting>
  <conditionalFormatting sqref="F18">
    <cfRule type="expression" dxfId="4745" priority="109">
      <formula>$N$14="Not applicable"</formula>
    </cfRule>
  </conditionalFormatting>
  <conditionalFormatting sqref="F18">
    <cfRule type="expression" dxfId="4744" priority="108">
      <formula>$N$14="No"</formula>
    </cfRule>
  </conditionalFormatting>
  <conditionalFormatting sqref="F19">
    <cfRule type="expression" dxfId="4743" priority="107">
      <formula>$N$14="Don't know"</formula>
    </cfRule>
  </conditionalFormatting>
  <conditionalFormatting sqref="F19">
    <cfRule type="expression" dxfId="4742" priority="106">
      <formula>$N$14="Not applicable"</formula>
    </cfRule>
  </conditionalFormatting>
  <conditionalFormatting sqref="F19">
    <cfRule type="expression" dxfId="4741" priority="105">
      <formula>$N$14="No"</formula>
    </cfRule>
  </conditionalFormatting>
  <conditionalFormatting sqref="L21">
    <cfRule type="expression" dxfId="4740" priority="104">
      <formula>$N$14="Don't know"</formula>
    </cfRule>
  </conditionalFormatting>
  <conditionalFormatting sqref="L21">
    <cfRule type="expression" dxfId="4739" priority="103">
      <formula>$N$14="Not applicable"</formula>
    </cfRule>
  </conditionalFormatting>
  <conditionalFormatting sqref="L21">
    <cfRule type="expression" dxfId="4738" priority="102">
      <formula>$N$14="No"</formula>
    </cfRule>
  </conditionalFormatting>
  <conditionalFormatting sqref="L21">
    <cfRule type="expression" dxfId="4737" priority="101">
      <formula>$N$14="Don't know"</formula>
    </cfRule>
  </conditionalFormatting>
  <conditionalFormatting sqref="L21">
    <cfRule type="expression" dxfId="4736" priority="100">
      <formula>$N$14="Not applicable"</formula>
    </cfRule>
  </conditionalFormatting>
  <conditionalFormatting sqref="L21">
    <cfRule type="expression" dxfId="4735" priority="99">
      <formula>$N$14="No"</formula>
    </cfRule>
  </conditionalFormatting>
  <conditionalFormatting sqref="L22">
    <cfRule type="expression" dxfId="4734" priority="98">
      <formula>$N$14="Don't know"</formula>
    </cfRule>
  </conditionalFormatting>
  <conditionalFormatting sqref="L22">
    <cfRule type="expression" dxfId="4733" priority="97">
      <formula>$N$14="Not applicable"</formula>
    </cfRule>
  </conditionalFormatting>
  <conditionalFormatting sqref="L22">
    <cfRule type="expression" dxfId="4732" priority="96">
      <formula>$N$14="No"</formula>
    </cfRule>
  </conditionalFormatting>
  <conditionalFormatting sqref="L22">
    <cfRule type="expression" dxfId="4731" priority="95">
      <formula>$N$14="Don't know"</formula>
    </cfRule>
  </conditionalFormatting>
  <conditionalFormatting sqref="L22">
    <cfRule type="expression" dxfId="4730" priority="94">
      <formula>$N$14="Not applicable"</formula>
    </cfRule>
  </conditionalFormatting>
  <conditionalFormatting sqref="L22">
    <cfRule type="expression" dxfId="4729" priority="93">
      <formula>$N$14="No"</formula>
    </cfRule>
  </conditionalFormatting>
  <conditionalFormatting sqref="F23">
    <cfRule type="expression" dxfId="4728" priority="92">
      <formula>$N$14="Don't know"</formula>
    </cfRule>
  </conditionalFormatting>
  <conditionalFormatting sqref="F23">
    <cfRule type="expression" dxfId="4727" priority="91">
      <formula>$N$14="Not applicable"</formula>
    </cfRule>
  </conditionalFormatting>
  <conditionalFormatting sqref="F23">
    <cfRule type="expression" dxfId="4726" priority="90">
      <formula>$N$14="No"</formula>
    </cfRule>
  </conditionalFormatting>
  <conditionalFormatting sqref="F23">
    <cfRule type="expression" dxfId="4725" priority="89">
      <formula>$N$14="Don't know"</formula>
    </cfRule>
  </conditionalFormatting>
  <conditionalFormatting sqref="F23">
    <cfRule type="expression" dxfId="4724" priority="88">
      <formula>$N$14="Not applicable"</formula>
    </cfRule>
  </conditionalFormatting>
  <conditionalFormatting sqref="F23">
    <cfRule type="expression" dxfId="4723" priority="87">
      <formula>$N$14="No"</formula>
    </cfRule>
  </conditionalFormatting>
  <conditionalFormatting sqref="J25">
    <cfRule type="containsBlanks" dxfId="4722" priority="86">
      <formula>LEN(TRIM(J25))=0</formula>
    </cfRule>
  </conditionalFormatting>
  <conditionalFormatting sqref="J58">
    <cfRule type="containsBlanks" dxfId="4721" priority="85">
      <formula>LEN(TRIM(J58))=0</formula>
    </cfRule>
  </conditionalFormatting>
  <conditionalFormatting sqref="F70">
    <cfRule type="expression" dxfId="4720" priority="70">
      <formula>$N$14="No"</formula>
    </cfRule>
  </conditionalFormatting>
  <conditionalFormatting sqref="F70">
    <cfRule type="expression" dxfId="4719" priority="72">
      <formula>$N$14="Don't know"</formula>
    </cfRule>
  </conditionalFormatting>
  <conditionalFormatting sqref="F70">
    <cfRule type="expression" dxfId="4718" priority="71">
      <formula>$N$14="Not applicable"</formula>
    </cfRule>
  </conditionalFormatting>
  <conditionalFormatting sqref="F70">
    <cfRule type="expression" dxfId="4717" priority="69">
      <formula>$N$14="Don't know"</formula>
    </cfRule>
  </conditionalFormatting>
  <conditionalFormatting sqref="F70">
    <cfRule type="expression" dxfId="4716" priority="68">
      <formula>$N$14="Not applicable"</formula>
    </cfRule>
  </conditionalFormatting>
  <conditionalFormatting sqref="F70">
    <cfRule type="expression" dxfId="4715" priority="67">
      <formula>$N$14="No"</formula>
    </cfRule>
  </conditionalFormatting>
  <conditionalFormatting sqref="F70">
    <cfRule type="expression" dxfId="4714" priority="66">
      <formula>$N$14="Don't know"</formula>
    </cfRule>
  </conditionalFormatting>
  <conditionalFormatting sqref="F70">
    <cfRule type="expression" dxfId="4713" priority="65">
      <formula>$N$14="Not applicable"</formula>
    </cfRule>
  </conditionalFormatting>
  <conditionalFormatting sqref="F70">
    <cfRule type="expression" dxfId="4712" priority="64">
      <formula>$N$14="No"</formula>
    </cfRule>
  </conditionalFormatting>
  <conditionalFormatting sqref="F70">
    <cfRule type="expression" dxfId="4711" priority="63">
      <formula>$N$14="Don't know"</formula>
    </cfRule>
  </conditionalFormatting>
  <conditionalFormatting sqref="F70">
    <cfRule type="expression" dxfId="4710" priority="62">
      <formula>$N$14="Not applicable"</formula>
    </cfRule>
  </conditionalFormatting>
  <conditionalFormatting sqref="F70">
    <cfRule type="expression" dxfId="4709" priority="61">
      <formula>$N$14="No"</formula>
    </cfRule>
  </conditionalFormatting>
  <conditionalFormatting sqref="H126">
    <cfRule type="expression" dxfId="4708" priority="59">
      <formula>$N$128="Don't know"</formula>
    </cfRule>
    <cfRule type="expression" dxfId="4707" priority="60">
      <formula>$N$128="No"</formula>
    </cfRule>
  </conditionalFormatting>
  <conditionalFormatting sqref="H126">
    <cfRule type="containsBlanks" dxfId="4706" priority="58">
      <formula>LEN(TRIM(H126))=0</formula>
    </cfRule>
  </conditionalFormatting>
  <conditionalFormatting sqref="H127">
    <cfRule type="expression" dxfId="4705" priority="56">
      <formula>$N$128="Don't know"</formula>
    </cfRule>
    <cfRule type="expression" dxfId="4704" priority="57">
      <formula>$N$128="No"</formula>
    </cfRule>
  </conditionalFormatting>
  <conditionalFormatting sqref="H127">
    <cfRule type="containsBlanks" dxfId="4703" priority="55">
      <formula>LEN(TRIM(H127))=0</formula>
    </cfRule>
  </conditionalFormatting>
  <conditionalFormatting sqref="H128">
    <cfRule type="expression" dxfId="4702" priority="53">
      <formula>$N$128="Don't know"</formula>
    </cfRule>
    <cfRule type="expression" dxfId="4701" priority="54">
      <formula>$N$128="No"</formula>
    </cfRule>
  </conditionalFormatting>
  <conditionalFormatting sqref="H128">
    <cfRule type="containsBlanks" dxfId="4700" priority="52">
      <formula>LEN(TRIM(H128))=0</formula>
    </cfRule>
  </conditionalFormatting>
  <conditionalFormatting sqref="H131">
    <cfRule type="expression" dxfId="4699" priority="50">
      <formula>$N$128="Don't know"</formula>
    </cfRule>
    <cfRule type="expression" dxfId="4698" priority="51">
      <formula>$N$128="No"</formula>
    </cfRule>
  </conditionalFormatting>
  <conditionalFormatting sqref="H131">
    <cfRule type="containsBlanks" dxfId="4697" priority="49">
      <formula>LEN(TRIM(H131))=0</formula>
    </cfRule>
  </conditionalFormatting>
  <conditionalFormatting sqref="H133">
    <cfRule type="expression" dxfId="4696" priority="47">
      <formula>$N$128="Don't know"</formula>
    </cfRule>
    <cfRule type="expression" dxfId="4695" priority="48">
      <formula>$N$128="No"</formula>
    </cfRule>
  </conditionalFormatting>
  <conditionalFormatting sqref="H133">
    <cfRule type="containsBlanks" dxfId="4694" priority="46">
      <formula>LEN(TRIM(H133))=0</formula>
    </cfRule>
  </conditionalFormatting>
  <conditionalFormatting sqref="G139">
    <cfRule type="containsBlanks" dxfId="4693" priority="45">
      <formula>LEN(TRIM(G139))=0</formula>
    </cfRule>
  </conditionalFormatting>
  <conditionalFormatting sqref="G141">
    <cfRule type="containsBlanks" dxfId="4692" priority="43">
      <formula>LEN(TRIM(G141))=0</formula>
    </cfRule>
  </conditionalFormatting>
  <conditionalFormatting sqref="G142">
    <cfRule type="containsBlanks" dxfId="4691" priority="42">
      <formula>LEN(TRIM(G142))=0</formula>
    </cfRule>
  </conditionalFormatting>
  <conditionalFormatting sqref="J138:J145">
    <cfRule type="containsBlanks" dxfId="4690" priority="40">
      <formula>LEN(TRIM(J138))=0</formula>
    </cfRule>
  </conditionalFormatting>
  <conditionalFormatting sqref="F153:F155">
    <cfRule type="containsBlanks" dxfId="4689" priority="39">
      <formula>LEN(TRIM(F153))=0</formula>
    </cfRule>
  </conditionalFormatting>
  <conditionalFormatting sqref="H221">
    <cfRule type="containsBlanks" dxfId="4688" priority="36">
      <formula>LEN(TRIM(H221))=0</formula>
    </cfRule>
  </conditionalFormatting>
  <conditionalFormatting sqref="H225">
    <cfRule type="containsBlanks" dxfId="4687" priority="34">
      <formula>LEN(TRIM(H225))=0</formula>
    </cfRule>
  </conditionalFormatting>
  <conditionalFormatting sqref="H226">
    <cfRule type="containsBlanks" dxfId="4686" priority="33">
      <formula>LEN(TRIM(H226))=0</formula>
    </cfRule>
  </conditionalFormatting>
  <dataValidations count="10">
    <dataValidation type="list" allowBlank="1" showInputMessage="1" showErrorMessage="1" sqref="H238 L8 F11:F19 L21:L22 F23 G115:N117 H124:J124 H126:J127 L153:N155 L157:N159 H235:J235 F161:J166 H167:J167 K191:N191 H219:J219 H221:J222 H224:J231 H233:J233 G101:L113" xr:uid="{A6C971AC-EAE5-4D9B-8E27-1E161C42CD70}">
      <formula1>"Oui, Non, Ne sais pas, Ne s'applique pas"</formula1>
    </dataValidation>
    <dataValidation type="list" allowBlank="1" showInputMessage="1" showErrorMessage="1" error="Please choose from the dropdown list." sqref="L20" xr:uid="{F8CA3D70-6361-4F95-BF27-F10CC6169CF8}">
      <formula1>"0 fois, 1 à 2 fois, 3 à 5 fois, 6 fois ou plus, Ne sais pas"</formula1>
    </dataValidation>
    <dataValidation type="list" allowBlank="1" showInputMessage="1" showErrorMessage="1" sqref="N65" xr:uid="{9A82BE66-DD95-4231-B739-105ABECE0B48}">
      <formula1>"Yes, No, Don't know"</formula1>
    </dataValidation>
    <dataValidation type="list" allowBlank="1" showErrorMessage="1" error="Please choose from the dropdown list." prompt="Please select from the dropdown list" sqref="H86:J86" xr:uid="{C80606BC-E9A3-48BA-A6A1-404FFC3F76BB}">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H85:J85 N189 J56:K56 J58:K58 F68 F70 K172:K184 K186" xr:uid="{8BE9EF7C-08BC-42DA-AE4E-0524CC52508C}">
      <formula1>"Oui, Non, Ne sais pas"</formula1>
    </dataValidation>
    <dataValidation type="date" allowBlank="1" showInputMessage="1" showErrorMessage="1" sqref="H27 J27" xr:uid="{06A45883-1C00-47A2-AF22-6CFECE4C4B22}">
      <formula1>42005</formula1>
      <formula2>43100</formula2>
    </dataValidation>
    <dataValidation type="list" allowBlank="1" showInputMessage="1" showErrorMessage="1" sqref="H25 J25" xr:uid="{FF9DB534-B697-4C7D-8F40-162482BF64AD}">
      <formula1>"janvier, février, mars, avril, mai, juin, juillet, août,septembre, octobre, novembre, décembre"</formula1>
    </dataValidation>
    <dataValidation type="list" allowBlank="1" showInputMessage="1" showErrorMessage="1" sqref="F75:F76 F79" xr:uid="{D3811AE0-9894-4934-B9FF-82689F478025}">
      <formula1>"En nature, En liquide, Ne sais pas"</formula1>
    </dataValidation>
    <dataValidation type="list" allowBlank="1" showInputMessage="1" showErrorMessage="1" sqref="H151:I151 G138:I150 J138:L151" xr:uid="{6C8D6E45-F212-4A8C-A726-D457D3568CBA}">
      <formula1>"agent de santé communautaire (ou équivalent), infirmière, infirmière auxiliaire, infirmière sage-femme auxiliaire, sage-femme, responsable clinique, médecin, ne sais pas, ne s’applique pas"</formula1>
    </dataValidation>
    <dataValidation type="list" allowBlank="1" showInputMessage="1" showErrorMessage="1" sqref="F77:F78" xr:uid="{DAAD10C5-883C-4839-8CCD-47BDC255DADE}">
      <formula1>"En nature, En liquide, Ne sais pas, Ne s'applique pas"</formula1>
    </dataValidation>
  </dataValidations>
  <hyperlinks>
    <hyperlink ref="I1:J1" location="'All Countries - Summary (2017)'!A1" display="Summary Page" xr:uid="{C8835CE7-64EF-4CEA-8431-5FC6F4C685FC}"/>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F3F14F-0515-4CF3-B532-691DDA577799}">
          <x14:formula1>
            <xm:f>'https://chemonics.sharepoint.com/sites/FO000/1300_CL/Monitoring and Evaluation/CS Indicators and Index/Validated Surveys/[CS Indicators_Cote d''Ivoire_Validated.xlsx]Data sources for dropdown list'!#REF!</xm:f>
          </x14:formula1>
          <xm:sqref>H29:J29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1FA8D-2E26-4D80-A127-D8DED85B451F}">
  <sheetPr>
    <tabColor theme="8"/>
  </sheetPr>
  <dimension ref="A1:Q241"/>
  <sheetViews>
    <sheetView showGridLines="0" zoomScaleNormal="100" workbookViewId="0">
      <selection activeCell="G1" sqref="G1:H1"/>
    </sheetView>
  </sheetViews>
  <sheetFormatPr defaultColWidth="8.85546875" defaultRowHeight="15"/>
  <cols>
    <col min="1" max="1" width="2.140625" customWidth="1"/>
    <col min="3" max="3" width="3.28515625" customWidth="1"/>
    <col min="4" max="4" width="16.140625" customWidth="1"/>
    <col min="5" max="5" width="61" customWidth="1"/>
    <col min="6" max="6" width="14.42578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20.42578125" customWidth="1"/>
    <col min="14" max="14" width="23.7109375" customWidth="1"/>
    <col min="15" max="15" width="60.28515625" customWidth="1"/>
    <col min="16" max="16" width="60.42578125" customWidth="1"/>
  </cols>
  <sheetData>
    <row r="1" spans="2:16" ht="53.45" customHeight="1" thickBot="1">
      <c r="F1" s="639"/>
      <c r="G1" s="1415" t="s">
        <v>638</v>
      </c>
      <c r="H1" s="1416"/>
      <c r="I1" s="639"/>
      <c r="J1" s="639"/>
      <c r="K1" s="639"/>
      <c r="L1" s="639"/>
      <c r="M1" s="639"/>
      <c r="N1" s="639"/>
    </row>
    <row r="2" spans="2:16" ht="37.5" customHeight="1" thickBot="1">
      <c r="B2" s="1" t="s">
        <v>1548</v>
      </c>
      <c r="C2" s="2"/>
      <c r="D2" s="2"/>
      <c r="E2" s="2"/>
      <c r="F2" s="3"/>
      <c r="G2" s="4"/>
      <c r="H2" s="3"/>
      <c r="I2" s="3"/>
      <c r="J2" s="3"/>
      <c r="K2" s="235"/>
      <c r="L2" s="235"/>
      <c r="M2" s="235"/>
      <c r="N2" s="236"/>
    </row>
    <row r="3" spans="2:16" ht="34.5" customHeight="1" thickBot="1">
      <c r="B3" s="1"/>
      <c r="C3" s="5"/>
      <c r="D3" s="6" t="s">
        <v>1549</v>
      </c>
      <c r="E3" s="7" t="s">
        <v>1550</v>
      </c>
      <c r="F3" s="8"/>
      <c r="G3" s="1765" t="s">
        <v>1551</v>
      </c>
      <c r="H3" s="1765"/>
      <c r="I3" s="3"/>
      <c r="J3" s="3"/>
      <c r="K3" s="235"/>
      <c r="L3" s="235"/>
      <c r="M3" s="235"/>
      <c r="N3" s="236"/>
    </row>
    <row r="4" spans="2:16" ht="42" customHeight="1">
      <c r="B4" s="933" t="s">
        <v>1552</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6" customHeight="1" thickBot="1">
      <c r="B6" s="1370"/>
      <c r="C6" s="1370"/>
      <c r="D6" s="1370"/>
      <c r="E6" s="1370"/>
      <c r="F6" s="1370"/>
      <c r="G6" s="1370"/>
      <c r="H6" s="1370"/>
      <c r="I6" s="1370"/>
      <c r="J6" s="1370"/>
      <c r="K6" s="1370"/>
      <c r="L6" s="1370"/>
      <c r="M6" s="237"/>
      <c r="N6" s="715"/>
      <c r="O6" s="238" t="s">
        <v>1553</v>
      </c>
      <c r="P6" s="239" t="s">
        <v>1554</v>
      </c>
    </row>
    <row r="7" spans="2:16" ht="19.5" customHeight="1" thickBot="1">
      <c r="B7" s="845" t="s">
        <v>1555</v>
      </c>
      <c r="C7" s="846"/>
      <c r="D7" s="846"/>
      <c r="E7" s="846"/>
      <c r="F7" s="846"/>
      <c r="G7" s="846"/>
      <c r="H7" s="846"/>
      <c r="I7" s="846"/>
      <c r="J7" s="846"/>
      <c r="K7" s="846"/>
      <c r="L7" s="846"/>
      <c r="M7" s="846"/>
      <c r="N7" s="846"/>
      <c r="O7" s="846"/>
      <c r="P7" s="847"/>
    </row>
    <row r="8" spans="2:16" ht="61.5" customHeight="1">
      <c r="B8" s="240" t="s">
        <v>350</v>
      </c>
      <c r="C8" s="1340" t="s">
        <v>1556</v>
      </c>
      <c r="D8" s="1340"/>
      <c r="E8" s="1340"/>
      <c r="F8" s="1340"/>
      <c r="G8" s="1340"/>
      <c r="H8" s="1340"/>
      <c r="I8" s="1340"/>
      <c r="J8" s="1340"/>
      <c r="K8" s="1341"/>
      <c r="L8" s="797" t="s">
        <v>49</v>
      </c>
      <c r="M8" s="241" t="s">
        <v>1557</v>
      </c>
      <c r="N8" s="763"/>
      <c r="O8" s="1215"/>
      <c r="P8" s="1215"/>
    </row>
    <row r="9" spans="2:16" ht="21.75" customHeight="1">
      <c r="B9" s="9" t="s">
        <v>216</v>
      </c>
      <c r="C9" s="879" t="s">
        <v>1558</v>
      </c>
      <c r="D9" s="879"/>
      <c r="E9" s="880"/>
      <c r="F9" s="1113" t="s">
        <v>1559</v>
      </c>
      <c r="G9" s="1114"/>
      <c r="H9" s="1114"/>
      <c r="I9" s="1114"/>
      <c r="J9" s="1114"/>
      <c r="K9" s="1114"/>
      <c r="L9" s="1114"/>
      <c r="M9" s="1114"/>
      <c r="N9" s="1114"/>
      <c r="O9" s="1007"/>
      <c r="P9" s="1007"/>
    </row>
    <row r="10" spans="2:16" ht="38.25" customHeight="1">
      <c r="B10" s="242" t="s">
        <v>354</v>
      </c>
      <c r="C10" s="875" t="s">
        <v>1560</v>
      </c>
      <c r="D10" s="875"/>
      <c r="E10" s="990"/>
      <c r="F10" s="243" t="s">
        <v>1561</v>
      </c>
      <c r="G10" s="1357"/>
      <c r="H10" s="1357"/>
      <c r="I10" s="1357"/>
      <c r="J10" s="1357"/>
      <c r="K10" s="1357"/>
      <c r="L10" s="1357"/>
      <c r="M10" s="1357"/>
      <c r="N10" s="1358"/>
      <c r="O10" s="1003"/>
      <c r="P10" s="1003"/>
    </row>
    <row r="11" spans="2:16" ht="93" customHeight="1">
      <c r="B11" s="244" t="s">
        <v>216</v>
      </c>
      <c r="C11" s="1011" t="s">
        <v>1562</v>
      </c>
      <c r="D11" s="1011"/>
      <c r="E11" s="1369"/>
      <c r="F11" s="797" t="s">
        <v>49</v>
      </c>
      <c r="G11" s="245" t="s">
        <v>1563</v>
      </c>
      <c r="H11" s="1073" t="s">
        <v>1564</v>
      </c>
      <c r="I11" s="1074"/>
      <c r="J11" s="1074"/>
      <c r="K11" s="1074"/>
      <c r="L11" s="1074"/>
      <c r="M11" s="1074"/>
      <c r="N11" s="1074"/>
      <c r="O11" s="1004"/>
      <c r="P11" s="1004"/>
    </row>
    <row r="12" spans="2:16" ht="90" customHeight="1">
      <c r="B12" s="10" t="s">
        <v>218</v>
      </c>
      <c r="C12" s="879" t="s">
        <v>1565</v>
      </c>
      <c r="D12" s="879"/>
      <c r="E12" s="880"/>
      <c r="F12" s="797" t="s">
        <v>49</v>
      </c>
      <c r="G12" s="245" t="s">
        <v>1563</v>
      </c>
      <c r="H12" s="1073" t="s">
        <v>1566</v>
      </c>
      <c r="I12" s="1074"/>
      <c r="J12" s="1074"/>
      <c r="K12" s="1074"/>
      <c r="L12" s="1074"/>
      <c r="M12" s="1074"/>
      <c r="N12" s="1074"/>
      <c r="O12" s="1004"/>
      <c r="P12" s="1004"/>
    </row>
    <row r="13" spans="2:16" ht="96.75" customHeight="1">
      <c r="B13" s="10" t="s">
        <v>220</v>
      </c>
      <c r="C13" s="879" t="s">
        <v>1567</v>
      </c>
      <c r="D13" s="879"/>
      <c r="E13" s="880"/>
      <c r="F13" s="797" t="s">
        <v>50</v>
      </c>
      <c r="G13" s="245" t="s">
        <v>1563</v>
      </c>
      <c r="H13" s="1073"/>
      <c r="I13" s="1074"/>
      <c r="J13" s="1074"/>
      <c r="K13" s="1074"/>
      <c r="L13" s="1074"/>
      <c r="M13" s="1074"/>
      <c r="N13" s="1074"/>
      <c r="O13" s="1004"/>
      <c r="P13" s="1004"/>
    </row>
    <row r="14" spans="2:16" ht="83.25" customHeight="1">
      <c r="B14" s="10" t="s">
        <v>222</v>
      </c>
      <c r="C14" s="879" t="s">
        <v>1568</v>
      </c>
      <c r="D14" s="879"/>
      <c r="E14" s="880"/>
      <c r="F14" s="797" t="s">
        <v>49</v>
      </c>
      <c r="G14" s="739" t="s">
        <v>1569</v>
      </c>
      <c r="H14" s="1073" t="s">
        <v>118</v>
      </c>
      <c r="I14" s="1074"/>
      <c r="J14" s="1074"/>
      <c r="K14" s="1074"/>
      <c r="L14" s="1074"/>
      <c r="M14" s="1074"/>
      <c r="N14" s="1074"/>
      <c r="O14" s="1004"/>
      <c r="P14" s="1004"/>
    </row>
    <row r="15" spans="2:16" ht="80.25" customHeight="1">
      <c r="B15" s="10" t="s">
        <v>224</v>
      </c>
      <c r="C15" s="879" t="s">
        <v>1570</v>
      </c>
      <c r="D15" s="879"/>
      <c r="E15" s="880"/>
      <c r="F15" s="797" t="s">
        <v>49</v>
      </c>
      <c r="G15" s="739" t="s">
        <v>1571</v>
      </c>
      <c r="H15" s="1073" t="s">
        <v>78</v>
      </c>
      <c r="I15" s="1074"/>
      <c r="J15" s="1074"/>
      <c r="K15" s="1074"/>
      <c r="L15" s="1074"/>
      <c r="M15" s="1074"/>
      <c r="N15" s="1074"/>
      <c r="O15" s="1004"/>
      <c r="P15" s="1004"/>
    </row>
    <row r="16" spans="2:16" ht="73.5" customHeight="1">
      <c r="B16" s="10" t="s">
        <v>226</v>
      </c>
      <c r="C16" s="879" t="s">
        <v>1572</v>
      </c>
      <c r="D16" s="879"/>
      <c r="E16" s="880"/>
      <c r="F16" s="797" t="s">
        <v>49</v>
      </c>
      <c r="G16" s="739" t="s">
        <v>1573</v>
      </c>
      <c r="H16" s="1073"/>
      <c r="I16" s="1074"/>
      <c r="J16" s="1074"/>
      <c r="K16" s="1074"/>
      <c r="L16" s="1074"/>
      <c r="M16" s="1074"/>
      <c r="N16" s="1074"/>
      <c r="O16" s="1004"/>
      <c r="P16" s="1004"/>
    </row>
    <row r="17" spans="2:16" ht="46.5" customHeight="1">
      <c r="B17" s="10" t="s">
        <v>228</v>
      </c>
      <c r="C17" s="1011" t="s">
        <v>1574</v>
      </c>
      <c r="D17" s="1011"/>
      <c r="E17" s="1011"/>
      <c r="F17" s="797" t="s">
        <v>49</v>
      </c>
      <c r="G17" s="739" t="s">
        <v>1575</v>
      </c>
      <c r="H17" s="1073"/>
      <c r="I17" s="1074"/>
      <c r="J17" s="1074"/>
      <c r="K17" s="1074"/>
      <c r="L17" s="1074"/>
      <c r="M17" s="1074"/>
      <c r="N17" s="1074"/>
      <c r="O17" s="1004"/>
      <c r="P17" s="1004"/>
    </row>
    <row r="18" spans="2:16" ht="46.5" customHeight="1">
      <c r="B18" s="10" t="s">
        <v>229</v>
      </c>
      <c r="C18" s="1011" t="s">
        <v>1576</v>
      </c>
      <c r="D18" s="1011"/>
      <c r="E18" s="1011"/>
      <c r="F18" s="797" t="s">
        <v>50</v>
      </c>
      <c r="G18" s="739" t="s">
        <v>1575</v>
      </c>
      <c r="H18" s="1073"/>
      <c r="I18" s="1074"/>
      <c r="J18" s="1074"/>
      <c r="K18" s="1074"/>
      <c r="L18" s="1074"/>
      <c r="M18" s="1074"/>
      <c r="N18" s="1074"/>
      <c r="O18" s="1004"/>
      <c r="P18" s="1004"/>
    </row>
    <row r="19" spans="2:16" ht="46.5" customHeight="1">
      <c r="B19" s="10" t="s">
        <v>230</v>
      </c>
      <c r="C19" s="1011" t="s">
        <v>1577</v>
      </c>
      <c r="D19" s="1011"/>
      <c r="E19" s="1011"/>
      <c r="F19" s="797" t="s">
        <v>49</v>
      </c>
      <c r="G19" s="739" t="s">
        <v>1575</v>
      </c>
      <c r="H19" s="1073" t="s">
        <v>1578</v>
      </c>
      <c r="I19" s="1074"/>
      <c r="J19" s="1074"/>
      <c r="K19" s="1074"/>
      <c r="L19" s="1074"/>
      <c r="M19" s="1074"/>
      <c r="N19" s="1074"/>
      <c r="O19" s="1007"/>
      <c r="P19" s="1007"/>
    </row>
    <row r="20" spans="2:16" ht="18.75" customHeight="1">
      <c r="B20" s="242" t="s">
        <v>370</v>
      </c>
      <c r="C20" s="879" t="s">
        <v>1579</v>
      </c>
      <c r="D20" s="879"/>
      <c r="E20" s="879"/>
      <c r="F20" s="879"/>
      <c r="G20" s="879"/>
      <c r="H20" s="879"/>
      <c r="I20" s="879"/>
      <c r="J20" s="879"/>
      <c r="K20" s="879"/>
      <c r="L20" s="744" t="s">
        <v>65</v>
      </c>
      <c r="M20" s="1359" t="s">
        <v>1580</v>
      </c>
      <c r="N20" s="1362"/>
      <c r="O20" s="246"/>
      <c r="P20" s="247"/>
    </row>
    <row r="21" spans="2:16" ht="34.5" customHeight="1">
      <c r="B21" s="242" t="s">
        <v>373</v>
      </c>
      <c r="C21" s="879" t="s">
        <v>1581</v>
      </c>
      <c r="D21" s="879"/>
      <c r="E21" s="879"/>
      <c r="F21" s="879"/>
      <c r="G21" s="879"/>
      <c r="H21" s="879"/>
      <c r="I21" s="879"/>
      <c r="J21" s="879"/>
      <c r="K21" s="879"/>
      <c r="L21" s="797" t="s">
        <v>49</v>
      </c>
      <c r="M21" s="1360"/>
      <c r="N21" s="1363"/>
      <c r="O21" s="246"/>
      <c r="P21" s="247"/>
    </row>
    <row r="22" spans="2:16" ht="33.75" customHeight="1">
      <c r="B22" s="248" t="s">
        <v>216</v>
      </c>
      <c r="C22" s="879" t="s">
        <v>1582</v>
      </c>
      <c r="D22" s="879"/>
      <c r="E22" s="879"/>
      <c r="F22" s="879"/>
      <c r="G22" s="879"/>
      <c r="H22" s="879"/>
      <c r="I22" s="879"/>
      <c r="J22" s="879"/>
      <c r="K22" s="879"/>
      <c r="L22" s="797" t="s">
        <v>49</v>
      </c>
      <c r="M22" s="1360"/>
      <c r="N22" s="1363"/>
      <c r="O22" s="246"/>
      <c r="P22" s="247"/>
    </row>
    <row r="23" spans="2:16" ht="123" customHeight="1" thickBot="1">
      <c r="B23" s="249" t="s">
        <v>376</v>
      </c>
      <c r="C23" s="913" t="s">
        <v>1583</v>
      </c>
      <c r="D23" s="913"/>
      <c r="E23" s="1006"/>
      <c r="F23" s="797" t="s">
        <v>49</v>
      </c>
      <c r="G23" s="1365" t="s">
        <v>1584</v>
      </c>
      <c r="H23" s="1366"/>
      <c r="I23" s="1460" t="s">
        <v>1585</v>
      </c>
      <c r="J23" s="1461"/>
      <c r="K23" s="250" t="s">
        <v>1586</v>
      </c>
      <c r="L23" s="251" t="s">
        <v>1587</v>
      </c>
      <c r="M23" s="1361"/>
      <c r="N23" s="1364"/>
      <c r="O23" s="252"/>
      <c r="P23" s="253"/>
    </row>
    <row r="24" spans="2:16" ht="16.5" customHeight="1" thickBot="1">
      <c r="B24" s="845" t="s">
        <v>1588</v>
      </c>
      <c r="C24" s="846"/>
      <c r="D24" s="846"/>
      <c r="E24" s="846"/>
      <c r="F24" s="846"/>
      <c r="G24" s="846"/>
      <c r="H24" s="846"/>
      <c r="I24" s="846"/>
      <c r="J24" s="846"/>
      <c r="K24" s="846"/>
      <c r="L24" s="846"/>
      <c r="M24" s="846"/>
      <c r="N24" s="846"/>
      <c r="O24" s="846"/>
      <c r="P24" s="847"/>
    </row>
    <row r="25" spans="2:16" ht="21" customHeight="1">
      <c r="B25" s="254" t="s">
        <v>380</v>
      </c>
      <c r="C25" s="1340" t="s">
        <v>1589</v>
      </c>
      <c r="D25" s="1340"/>
      <c r="E25" s="1340"/>
      <c r="F25" s="1341"/>
      <c r="G25" s="255" t="s">
        <v>1590</v>
      </c>
      <c r="H25" s="256" t="s">
        <v>649</v>
      </c>
      <c r="I25" s="257" t="s">
        <v>1591</v>
      </c>
      <c r="J25" s="256" t="s">
        <v>650</v>
      </c>
      <c r="K25" s="1342" t="s">
        <v>1557</v>
      </c>
      <c r="L25" s="1345"/>
      <c r="M25" s="1346"/>
      <c r="N25" s="1347"/>
      <c r="O25" s="258"/>
      <c r="P25" s="738"/>
    </row>
    <row r="26" spans="2:16" ht="84.75" customHeight="1">
      <c r="B26" s="242" t="s">
        <v>385</v>
      </c>
      <c r="C26" s="879" t="s">
        <v>1592</v>
      </c>
      <c r="D26" s="879"/>
      <c r="E26" s="879"/>
      <c r="F26" s="879"/>
      <c r="G26" s="879"/>
      <c r="H26" s="879"/>
      <c r="I26" s="880"/>
      <c r="J26" s="412">
        <v>1453655.66</v>
      </c>
      <c r="K26" s="1343"/>
      <c r="L26" s="1348"/>
      <c r="M26" s="1349"/>
      <c r="N26" s="1350"/>
      <c r="O26" s="810"/>
      <c r="P26" s="247"/>
    </row>
    <row r="27" spans="2:16" ht="36.75" customHeight="1">
      <c r="B27" s="242" t="s">
        <v>387</v>
      </c>
      <c r="C27" s="875" t="s">
        <v>1593</v>
      </c>
      <c r="D27" s="875"/>
      <c r="E27" s="875"/>
      <c r="F27" s="990"/>
      <c r="G27" s="259" t="s">
        <v>1594</v>
      </c>
      <c r="H27" s="260">
        <v>42522</v>
      </c>
      <c r="I27" s="261" t="s">
        <v>1595</v>
      </c>
      <c r="J27" s="260">
        <v>42887</v>
      </c>
      <c r="K27" s="1343"/>
      <c r="L27" s="1348"/>
      <c r="M27" s="1349"/>
      <c r="N27" s="1350"/>
      <c r="O27" s="810"/>
      <c r="P27" s="247"/>
    </row>
    <row r="28" spans="2:16" ht="25.5" customHeight="1">
      <c r="B28" s="262" t="s">
        <v>216</v>
      </c>
      <c r="C28" s="875" t="s">
        <v>1596</v>
      </c>
      <c r="D28" s="875"/>
      <c r="E28" s="875"/>
      <c r="F28" s="875"/>
      <c r="G28" s="990"/>
      <c r="H28" s="1354" t="s">
        <v>1597</v>
      </c>
      <c r="I28" s="1355"/>
      <c r="J28" s="1356"/>
      <c r="K28" s="1343"/>
      <c r="L28" s="1348"/>
      <c r="M28" s="1349"/>
      <c r="N28" s="1350"/>
      <c r="O28" s="810"/>
      <c r="P28" s="247"/>
    </row>
    <row r="29" spans="2:16" ht="23.25" customHeight="1">
      <c r="B29" s="262" t="s">
        <v>218</v>
      </c>
      <c r="C29" s="875" t="s">
        <v>1598</v>
      </c>
      <c r="D29" s="875"/>
      <c r="E29" s="875"/>
      <c r="F29" s="875"/>
      <c r="G29" s="990"/>
      <c r="H29" s="1091" t="s">
        <v>655</v>
      </c>
      <c r="I29" s="1094"/>
      <c r="J29" s="1095"/>
      <c r="K29" s="1344"/>
      <c r="L29" s="1351"/>
      <c r="M29" s="1352"/>
      <c r="N29" s="1353"/>
      <c r="O29" s="810"/>
      <c r="P29" s="247"/>
    </row>
    <row r="30" spans="2:16" ht="68.25" customHeight="1">
      <c r="B30" s="262" t="s">
        <v>220</v>
      </c>
      <c r="C30" s="879" t="s">
        <v>1599</v>
      </c>
      <c r="D30" s="879"/>
      <c r="E30" s="879"/>
      <c r="F30" s="879"/>
      <c r="G30" s="879"/>
      <c r="H30" s="879"/>
      <c r="I30" s="879"/>
      <c r="J30" s="879"/>
      <c r="K30" s="879"/>
      <c r="L30" s="879"/>
      <c r="M30" s="879"/>
      <c r="N30" s="885"/>
      <c r="O30" s="1325"/>
      <c r="P30" s="1325"/>
    </row>
    <row r="31" spans="2:16" ht="33.75" customHeight="1">
      <c r="B31" s="1327" t="s">
        <v>1600</v>
      </c>
      <c r="C31" s="1328"/>
      <c r="D31" s="1328"/>
      <c r="E31" s="1328"/>
      <c r="F31" s="1328"/>
      <c r="G31" s="1328"/>
      <c r="H31" s="1328"/>
      <c r="I31" s="1329"/>
      <c r="J31" s="739" t="s">
        <v>1601</v>
      </c>
      <c r="K31" s="739" t="s">
        <v>1602</v>
      </c>
      <c r="L31" s="1330" t="s">
        <v>1603</v>
      </c>
      <c r="M31" s="1331"/>
      <c r="N31" s="1332"/>
      <c r="O31" s="1326"/>
      <c r="P31" s="1326"/>
    </row>
    <row r="32" spans="2:16" ht="24.75" customHeight="1">
      <c r="B32" s="248" t="s">
        <v>230</v>
      </c>
      <c r="C32" s="1307" t="s">
        <v>1604</v>
      </c>
      <c r="D32" s="1307"/>
      <c r="E32" s="1307"/>
      <c r="F32" s="1307"/>
      <c r="G32" s="1307"/>
      <c r="H32" s="1307"/>
      <c r="I32" s="1307"/>
      <c r="J32" s="1307"/>
      <c r="K32" s="1307"/>
      <c r="L32" s="1307"/>
      <c r="M32" s="1307"/>
      <c r="N32" s="1333"/>
      <c r="O32" s="1334"/>
      <c r="P32" s="1334"/>
    </row>
    <row r="33" spans="2:16" ht="21" customHeight="1">
      <c r="B33" s="248"/>
      <c r="C33" s="1317" t="s">
        <v>1605</v>
      </c>
      <c r="D33" s="1317"/>
      <c r="E33" s="1317"/>
      <c r="F33" s="1317"/>
      <c r="G33" s="1317"/>
      <c r="H33" s="1317"/>
      <c r="I33" s="1318"/>
      <c r="J33" s="332" t="s">
        <v>60</v>
      </c>
      <c r="K33" s="335" t="s">
        <v>60</v>
      </c>
      <c r="L33" s="1627" t="s">
        <v>60</v>
      </c>
      <c r="M33" s="1628"/>
      <c r="N33" s="1629"/>
      <c r="O33" s="1335"/>
      <c r="P33" s="1335"/>
    </row>
    <row r="34" spans="2:16" ht="21" customHeight="1">
      <c r="B34" s="248"/>
      <c r="C34" s="1317" t="s">
        <v>1606</v>
      </c>
      <c r="D34" s="1317"/>
      <c r="E34" s="1317"/>
      <c r="F34" s="1317"/>
      <c r="G34" s="1317"/>
      <c r="H34" s="1317"/>
      <c r="I34" s="1318"/>
      <c r="J34" s="332" t="s">
        <v>60</v>
      </c>
      <c r="K34" s="335" t="s">
        <v>60</v>
      </c>
      <c r="L34" s="1627" t="s">
        <v>60</v>
      </c>
      <c r="M34" s="1628"/>
      <c r="N34" s="1629"/>
      <c r="O34" s="1335"/>
      <c r="P34" s="1335"/>
    </row>
    <row r="35" spans="2:16" ht="31.5" customHeight="1">
      <c r="B35" s="248"/>
      <c r="C35" s="1317" t="s">
        <v>1607</v>
      </c>
      <c r="D35" s="1317"/>
      <c r="E35" s="1317"/>
      <c r="F35" s="197" t="s">
        <v>1608</v>
      </c>
      <c r="G35" s="1337"/>
      <c r="H35" s="1338"/>
      <c r="I35" s="1339"/>
      <c r="J35" s="332" t="s">
        <v>60</v>
      </c>
      <c r="K35" s="335" t="s">
        <v>60</v>
      </c>
      <c r="L35" s="1627" t="s">
        <v>60</v>
      </c>
      <c r="M35" s="1628"/>
      <c r="N35" s="1629"/>
      <c r="O35" s="1335"/>
      <c r="P35" s="1335"/>
    </row>
    <row r="36" spans="2:16" ht="21" customHeight="1">
      <c r="B36" s="248" t="s">
        <v>401</v>
      </c>
      <c r="C36" s="875" t="s">
        <v>1609</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t="s">
        <v>60</v>
      </c>
      <c r="K37" s="335" t="s">
        <v>60</v>
      </c>
      <c r="L37" s="1627" t="s">
        <v>60</v>
      </c>
      <c r="M37" s="1628"/>
      <c r="N37" s="1629"/>
      <c r="O37" s="1335"/>
      <c r="P37" s="1335"/>
    </row>
    <row r="38" spans="2:16" ht="27.75" customHeight="1">
      <c r="B38" s="248"/>
      <c r="C38" s="1317" t="s">
        <v>1610</v>
      </c>
      <c r="D38" s="1317"/>
      <c r="E38" s="1317"/>
      <c r="F38" s="197" t="s">
        <v>1608</v>
      </c>
      <c r="G38" s="1337"/>
      <c r="H38" s="1338"/>
      <c r="I38" s="1339"/>
      <c r="J38" s="332" t="s">
        <v>60</v>
      </c>
      <c r="K38" s="335" t="s">
        <v>60</v>
      </c>
      <c r="L38" s="1627" t="s">
        <v>60</v>
      </c>
      <c r="M38" s="1628"/>
      <c r="N38" s="1629"/>
      <c r="O38" s="1335"/>
      <c r="P38" s="1335"/>
    </row>
    <row r="39" spans="2:16" ht="21" customHeight="1">
      <c r="B39" s="248" t="s">
        <v>404</v>
      </c>
      <c r="C39" s="875" t="s">
        <v>1611</v>
      </c>
      <c r="D39" s="875"/>
      <c r="E39" s="875"/>
      <c r="F39" s="875"/>
      <c r="G39" s="875"/>
      <c r="H39" s="875"/>
      <c r="I39" s="875"/>
      <c r="J39" s="875"/>
      <c r="K39" s="875"/>
      <c r="L39" s="875"/>
      <c r="M39" s="875"/>
      <c r="N39" s="876"/>
      <c r="O39" s="1335"/>
      <c r="P39" s="1335"/>
    </row>
    <row r="40" spans="2:16" ht="21" customHeight="1">
      <c r="B40" s="248"/>
      <c r="C40" s="1317" t="s">
        <v>1612</v>
      </c>
      <c r="D40" s="1317"/>
      <c r="E40" s="1317"/>
      <c r="F40" s="1317"/>
      <c r="G40" s="1317"/>
      <c r="H40" s="1317"/>
      <c r="I40" s="1318"/>
      <c r="J40" s="332" t="s">
        <v>60</v>
      </c>
      <c r="K40" s="335" t="s">
        <v>60</v>
      </c>
      <c r="L40" s="1627" t="s">
        <v>60</v>
      </c>
      <c r="M40" s="1628"/>
      <c r="N40" s="1629"/>
      <c r="O40" s="1335"/>
      <c r="P40" s="1335"/>
    </row>
    <row r="41" spans="2:16" ht="21" customHeight="1">
      <c r="B41" s="248"/>
      <c r="C41" s="1317" t="s">
        <v>1613</v>
      </c>
      <c r="D41" s="1317"/>
      <c r="E41" s="1317"/>
      <c r="F41" s="1317"/>
      <c r="G41" s="1317"/>
      <c r="H41" s="1317"/>
      <c r="I41" s="1318"/>
      <c r="J41" s="332" t="s">
        <v>60</v>
      </c>
      <c r="K41" s="335" t="s">
        <v>60</v>
      </c>
      <c r="L41" s="1627" t="s">
        <v>60</v>
      </c>
      <c r="M41" s="1628"/>
      <c r="N41" s="1629"/>
      <c r="O41" s="1335"/>
      <c r="P41" s="1335"/>
    </row>
    <row r="42" spans="2:16" ht="21" customHeight="1">
      <c r="B42" s="248"/>
      <c r="C42" s="1317" t="s">
        <v>1614</v>
      </c>
      <c r="D42" s="1317"/>
      <c r="E42" s="1317"/>
      <c r="F42" s="1317"/>
      <c r="G42" s="1317"/>
      <c r="H42" s="1317"/>
      <c r="I42" s="1318"/>
      <c r="J42" s="332" t="s">
        <v>60</v>
      </c>
      <c r="K42" s="335" t="s">
        <v>60</v>
      </c>
      <c r="L42" s="1627" t="s">
        <v>60</v>
      </c>
      <c r="M42" s="1628"/>
      <c r="N42" s="1629"/>
      <c r="O42" s="1335"/>
      <c r="P42" s="1335"/>
    </row>
    <row r="43" spans="2:16" ht="32.25" customHeight="1">
      <c r="B43" s="248"/>
      <c r="C43" s="1317" t="s">
        <v>1615</v>
      </c>
      <c r="D43" s="1317"/>
      <c r="E43" s="1317"/>
      <c r="F43" s="197" t="s">
        <v>1608</v>
      </c>
      <c r="G43" s="1337"/>
      <c r="H43" s="1338"/>
      <c r="I43" s="1339"/>
      <c r="J43" s="332" t="s">
        <v>60</v>
      </c>
      <c r="K43" s="335" t="s">
        <v>60</v>
      </c>
      <c r="L43" s="1633" t="s">
        <v>60</v>
      </c>
      <c r="M43" s="1634"/>
      <c r="N43" s="1635"/>
      <c r="O43" s="1335"/>
      <c r="P43" s="1335"/>
    </row>
    <row r="44" spans="2:16" ht="21" customHeight="1">
      <c r="B44" s="248" t="s">
        <v>409</v>
      </c>
      <c r="C44" s="875" t="s">
        <v>1616</v>
      </c>
      <c r="D44" s="875"/>
      <c r="E44" s="875"/>
      <c r="F44" s="875"/>
      <c r="G44" s="875"/>
      <c r="H44" s="875"/>
      <c r="I44" s="875"/>
      <c r="J44" s="875"/>
      <c r="K44" s="875"/>
      <c r="L44" s="875"/>
      <c r="M44" s="875"/>
      <c r="N44" s="876"/>
      <c r="O44" s="1335"/>
      <c r="P44" s="1335"/>
    </row>
    <row r="45" spans="2:16" ht="21" customHeight="1">
      <c r="B45" s="248"/>
      <c r="C45" s="1317" t="s">
        <v>1617</v>
      </c>
      <c r="D45" s="1317"/>
      <c r="E45" s="1317"/>
      <c r="F45" s="1317"/>
      <c r="G45" s="1317"/>
      <c r="H45" s="1317"/>
      <c r="I45" s="1318"/>
      <c r="J45" s="332" t="s">
        <v>60</v>
      </c>
      <c r="K45" s="335" t="s">
        <v>60</v>
      </c>
      <c r="L45" s="1627" t="s">
        <v>60</v>
      </c>
      <c r="M45" s="1628"/>
      <c r="N45" s="1629"/>
      <c r="O45" s="1335"/>
      <c r="P45" s="1335"/>
    </row>
    <row r="46" spans="2:16" ht="21" customHeight="1">
      <c r="B46" s="248"/>
      <c r="C46" s="1317" t="s">
        <v>1618</v>
      </c>
      <c r="D46" s="1317"/>
      <c r="E46" s="1317"/>
      <c r="F46" s="1317"/>
      <c r="G46" s="1317"/>
      <c r="H46" s="1317"/>
      <c r="I46" s="1318"/>
      <c r="J46" s="332" t="s">
        <v>60</v>
      </c>
      <c r="K46" s="335" t="s">
        <v>60</v>
      </c>
      <c r="L46" s="1627" t="s">
        <v>60</v>
      </c>
      <c r="M46" s="1628"/>
      <c r="N46" s="1629"/>
      <c r="O46" s="1335"/>
      <c r="P46" s="1335"/>
    </row>
    <row r="47" spans="2:16" ht="30" customHeight="1">
      <c r="B47" s="248"/>
      <c r="C47" s="1317" t="s">
        <v>1619</v>
      </c>
      <c r="D47" s="1317"/>
      <c r="E47" s="1317"/>
      <c r="F47" s="197" t="s">
        <v>1608</v>
      </c>
      <c r="G47" s="1067"/>
      <c r="H47" s="1068"/>
      <c r="I47" s="1069"/>
      <c r="J47" s="332" t="s">
        <v>60</v>
      </c>
      <c r="K47" s="335" t="s">
        <v>60</v>
      </c>
      <c r="L47" s="1633" t="s">
        <v>60</v>
      </c>
      <c r="M47" s="1634"/>
      <c r="N47" s="1635"/>
      <c r="O47" s="1335"/>
      <c r="P47" s="1335"/>
    </row>
    <row r="48" spans="2:16" ht="21" customHeight="1">
      <c r="B48" s="248" t="s">
        <v>413</v>
      </c>
      <c r="C48" s="1317" t="s">
        <v>1620</v>
      </c>
      <c r="D48" s="1317"/>
      <c r="E48" s="1317"/>
      <c r="F48" s="1317"/>
      <c r="G48" s="1317"/>
      <c r="H48" s="1317"/>
      <c r="I48" s="1318"/>
      <c r="J48" s="332" t="s">
        <v>60</v>
      </c>
      <c r="K48" s="335" t="s">
        <v>60</v>
      </c>
      <c r="L48" s="1627" t="s">
        <v>60</v>
      </c>
      <c r="M48" s="1628"/>
      <c r="N48" s="1629"/>
      <c r="O48" s="1335"/>
      <c r="P48" s="1335"/>
    </row>
    <row r="49" spans="2:17" ht="21" customHeight="1">
      <c r="B49" s="248" t="s">
        <v>415</v>
      </c>
      <c r="C49" s="1317" t="s">
        <v>1621</v>
      </c>
      <c r="D49" s="1317"/>
      <c r="E49" s="1317"/>
      <c r="F49" s="1317"/>
      <c r="G49" s="1317"/>
      <c r="H49" s="1317"/>
      <c r="I49" s="1318"/>
      <c r="J49" s="332" t="s">
        <v>60</v>
      </c>
      <c r="K49" s="335" t="s">
        <v>60</v>
      </c>
      <c r="L49" s="1627" t="s">
        <v>60</v>
      </c>
      <c r="M49" s="1628"/>
      <c r="N49" s="1629"/>
      <c r="O49" s="1335"/>
      <c r="P49" s="1335"/>
    </row>
    <row r="50" spans="2:17" ht="21" customHeight="1">
      <c r="B50" s="248" t="s">
        <v>417</v>
      </c>
      <c r="C50" s="1317" t="s">
        <v>1622</v>
      </c>
      <c r="D50" s="1317"/>
      <c r="E50" s="1317"/>
      <c r="F50" s="1317"/>
      <c r="G50" s="1317"/>
      <c r="H50" s="1317"/>
      <c r="I50" s="1318"/>
      <c r="J50" s="332" t="s">
        <v>60</v>
      </c>
      <c r="K50" s="335" t="s">
        <v>60</v>
      </c>
      <c r="L50" s="1627" t="s">
        <v>60</v>
      </c>
      <c r="M50" s="1628"/>
      <c r="N50" s="1629"/>
      <c r="O50" s="1335"/>
      <c r="P50" s="1335"/>
    </row>
    <row r="51" spans="2:17" ht="21" customHeight="1">
      <c r="B51" s="248" t="s">
        <v>418</v>
      </c>
      <c r="C51" s="1317" t="s">
        <v>1623</v>
      </c>
      <c r="D51" s="1317"/>
      <c r="E51" s="1317"/>
      <c r="F51" s="1317"/>
      <c r="G51" s="1317"/>
      <c r="H51" s="1317"/>
      <c r="I51" s="1318"/>
      <c r="J51" s="332" t="s">
        <v>60</v>
      </c>
      <c r="K51" s="335" t="s">
        <v>60</v>
      </c>
      <c r="L51" s="1627" t="s">
        <v>60</v>
      </c>
      <c r="M51" s="1628"/>
      <c r="N51" s="1629"/>
      <c r="O51" s="1335"/>
      <c r="P51" s="1335"/>
    </row>
    <row r="52" spans="2:17" ht="21" customHeight="1">
      <c r="B52" s="248" t="s">
        <v>419</v>
      </c>
      <c r="C52" s="875" t="s">
        <v>1624</v>
      </c>
      <c r="D52" s="875"/>
      <c r="E52" s="875"/>
      <c r="F52" s="875"/>
      <c r="G52" s="875"/>
      <c r="H52" s="875"/>
      <c r="I52" s="875"/>
      <c r="J52" s="875"/>
      <c r="K52" s="875"/>
      <c r="L52" s="875"/>
      <c r="M52" s="875"/>
      <c r="N52" s="876"/>
      <c r="O52" s="1335"/>
      <c r="P52" s="1335"/>
    </row>
    <row r="53" spans="2:17" ht="21" customHeight="1">
      <c r="B53" s="248"/>
      <c r="C53" s="1317" t="s">
        <v>1625</v>
      </c>
      <c r="D53" s="1317"/>
      <c r="E53" s="1317"/>
      <c r="F53" s="1317"/>
      <c r="G53" s="1317"/>
      <c r="H53" s="1317"/>
      <c r="I53" s="1318"/>
      <c r="J53" s="332" t="s">
        <v>60</v>
      </c>
      <c r="K53" s="335" t="s">
        <v>60</v>
      </c>
      <c r="L53" s="1627" t="s">
        <v>60</v>
      </c>
      <c r="M53" s="1628"/>
      <c r="N53" s="1629"/>
      <c r="O53" s="1335"/>
      <c r="P53" s="1335"/>
    </row>
    <row r="54" spans="2:17" ht="21" customHeight="1">
      <c r="B54" s="248"/>
      <c r="C54" s="1317" t="s">
        <v>1626</v>
      </c>
      <c r="D54" s="1317"/>
      <c r="E54" s="1317"/>
      <c r="F54" s="1317"/>
      <c r="G54" s="1317"/>
      <c r="H54" s="1317"/>
      <c r="I54" s="1318"/>
      <c r="J54" s="332" t="s">
        <v>60</v>
      </c>
      <c r="K54" s="335" t="s">
        <v>60</v>
      </c>
      <c r="L54" s="1627" t="s">
        <v>60</v>
      </c>
      <c r="M54" s="1628"/>
      <c r="N54" s="1629"/>
      <c r="O54" s="1335"/>
      <c r="P54" s="1335"/>
    </row>
    <row r="55" spans="2:17" ht="21" customHeight="1">
      <c r="B55" s="248" t="s">
        <v>420</v>
      </c>
      <c r="C55" s="1317" t="s">
        <v>1627</v>
      </c>
      <c r="D55" s="1317"/>
      <c r="E55" s="1317"/>
      <c r="F55" s="1317"/>
      <c r="G55" s="1317"/>
      <c r="H55" s="1317"/>
      <c r="I55" s="1318"/>
      <c r="J55" s="332" t="s">
        <v>60</v>
      </c>
      <c r="K55" s="335" t="s">
        <v>60</v>
      </c>
      <c r="L55" s="1627" t="s">
        <v>60</v>
      </c>
      <c r="M55" s="1628"/>
      <c r="N55" s="1629"/>
      <c r="O55" s="1336"/>
      <c r="P55" s="1336"/>
    </row>
    <row r="56" spans="2:17" ht="46.5" customHeight="1" thickBot="1">
      <c r="B56" s="265" t="s">
        <v>422</v>
      </c>
      <c r="C56" s="1309" t="s">
        <v>1628</v>
      </c>
      <c r="D56" s="1309"/>
      <c r="E56" s="1309"/>
      <c r="F56" s="1309"/>
      <c r="G56" s="1309"/>
      <c r="H56" s="1309"/>
      <c r="I56" s="1309"/>
      <c r="J56" s="1310" t="s">
        <v>50</v>
      </c>
      <c r="K56" s="1311"/>
      <c r="L56" s="266" t="s">
        <v>1557</v>
      </c>
      <c r="M56" s="1312"/>
      <c r="N56" s="1313"/>
      <c r="O56" s="253"/>
      <c r="P56" s="253"/>
    </row>
    <row r="57" spans="2:17" ht="46.5" customHeight="1">
      <c r="B57" s="1314" t="s">
        <v>1629</v>
      </c>
      <c r="C57" s="1315"/>
      <c r="D57" s="1315"/>
      <c r="E57" s="1315"/>
      <c r="F57" s="1315"/>
      <c r="G57" s="1315"/>
      <c r="H57" s="1315"/>
      <c r="I57" s="1315"/>
      <c r="J57" s="1315"/>
      <c r="K57" s="1315"/>
      <c r="L57" s="1315"/>
      <c r="M57" s="1315"/>
      <c r="N57" s="1315"/>
      <c r="O57" s="1315"/>
      <c r="P57" s="1316"/>
    </row>
    <row r="58" spans="2:17" ht="91.5" customHeight="1" thickBot="1">
      <c r="B58" s="267" t="s">
        <v>426</v>
      </c>
      <c r="C58" s="1152" t="s">
        <v>1630</v>
      </c>
      <c r="D58" s="1152"/>
      <c r="E58" s="1152"/>
      <c r="F58" s="1152"/>
      <c r="G58" s="1152"/>
      <c r="H58" s="1152"/>
      <c r="I58" s="1152"/>
      <c r="J58" s="1310" t="s">
        <v>49</v>
      </c>
      <c r="K58" s="1311"/>
      <c r="L58" s="266" t="s">
        <v>1557</v>
      </c>
      <c r="M58" s="1312"/>
      <c r="N58" s="1313"/>
      <c r="O58" s="268"/>
      <c r="P58" s="732"/>
    </row>
    <row r="59" spans="2:17" ht="26.25" customHeight="1">
      <c r="B59" s="1299" t="s">
        <v>1631</v>
      </c>
      <c r="C59" s="1300"/>
      <c r="D59" s="1300"/>
      <c r="E59" s="1300"/>
      <c r="F59" s="1300"/>
      <c r="G59" s="1300"/>
      <c r="H59" s="1300"/>
      <c r="I59" s="1300"/>
      <c r="J59" s="1300"/>
      <c r="K59" s="1300"/>
      <c r="L59" s="1300"/>
      <c r="M59" s="1300"/>
      <c r="N59" s="1300"/>
      <c r="O59" s="1300"/>
      <c r="P59" s="1301"/>
    </row>
    <row r="60" spans="2:17" ht="46.5" customHeight="1">
      <c r="B60" s="269" t="s">
        <v>429</v>
      </c>
      <c r="C60" s="1302" t="s">
        <v>1632</v>
      </c>
      <c r="D60" s="1302"/>
      <c r="E60" s="1302"/>
      <c r="F60" s="1303"/>
      <c r="G60" s="270" t="s">
        <v>1633</v>
      </c>
      <c r="H60" s="271" t="s">
        <v>1634</v>
      </c>
      <c r="I60" s="1240" t="s">
        <v>1635</v>
      </c>
      <c r="J60" s="1281"/>
      <c r="K60" s="1240" t="s">
        <v>1636</v>
      </c>
      <c r="L60" s="1241"/>
      <c r="M60" s="1241"/>
      <c r="N60" s="1242"/>
      <c r="O60" s="1304"/>
      <c r="P60" s="1304"/>
    </row>
    <row r="61" spans="2:17" ht="49.5" customHeight="1">
      <c r="B61" s="262" t="s">
        <v>216</v>
      </c>
      <c r="C61" s="1307" t="s">
        <v>1637</v>
      </c>
      <c r="D61" s="1307"/>
      <c r="E61" s="1307"/>
      <c r="F61" s="1308"/>
      <c r="G61" s="337">
        <v>1440352.96</v>
      </c>
      <c r="H61" s="273" t="s">
        <v>1638</v>
      </c>
      <c r="I61" s="1209" t="s">
        <v>1639</v>
      </c>
      <c r="J61" s="1210"/>
      <c r="K61" s="1275"/>
      <c r="L61" s="1276"/>
      <c r="M61" s="1276"/>
      <c r="N61" s="1277"/>
      <c r="O61" s="1305"/>
      <c r="P61" s="1305"/>
    </row>
    <row r="62" spans="2:17" ht="82.5" customHeight="1">
      <c r="B62" s="262" t="s">
        <v>218</v>
      </c>
      <c r="C62" s="1307" t="s">
        <v>1640</v>
      </c>
      <c r="D62" s="1307"/>
      <c r="E62" s="1307"/>
      <c r="F62" s="1308"/>
      <c r="G62" s="337">
        <v>0</v>
      </c>
      <c r="H62" s="273" t="s">
        <v>60</v>
      </c>
      <c r="I62" s="1209" t="s">
        <v>60</v>
      </c>
      <c r="J62" s="1210"/>
      <c r="K62" s="1275"/>
      <c r="L62" s="1276"/>
      <c r="M62" s="1276"/>
      <c r="N62" s="1277"/>
      <c r="O62" s="1305"/>
      <c r="P62" s="1305"/>
    </row>
    <row r="63" spans="2:17" ht="54" customHeight="1" thickBot="1">
      <c r="B63" s="248" t="s">
        <v>220</v>
      </c>
      <c r="C63" s="921" t="s">
        <v>1641</v>
      </c>
      <c r="D63" s="921"/>
      <c r="E63" s="921"/>
      <c r="F63" s="956"/>
      <c r="G63" s="338">
        <f>G61+G62</f>
        <v>1440352.96</v>
      </c>
      <c r="H63" s="275"/>
      <c r="I63" s="1264"/>
      <c r="J63" s="1265"/>
      <c r="K63" s="1264"/>
      <c r="L63" s="1266"/>
      <c r="M63" s="1266"/>
      <c r="N63" s="1267"/>
      <c r="O63" s="1306"/>
      <c r="P63" s="1306"/>
      <c r="Q63" s="198"/>
    </row>
    <row r="64" spans="2:17" ht="57.75" customHeight="1">
      <c r="B64" s="1296" t="s">
        <v>1642</v>
      </c>
      <c r="C64" s="1297"/>
      <c r="D64" s="1297"/>
      <c r="E64" s="1297"/>
      <c r="F64" s="1297"/>
      <c r="G64" s="1297"/>
      <c r="H64" s="1297"/>
      <c r="I64" s="1297"/>
      <c r="J64" s="1297"/>
      <c r="K64" s="1297"/>
      <c r="L64" s="1297"/>
      <c r="M64" s="1297"/>
      <c r="N64" s="1297"/>
      <c r="O64" s="1297"/>
      <c r="P64" s="1298"/>
    </row>
    <row r="65" spans="2:16" ht="58.5" customHeight="1" thickBot="1">
      <c r="B65" s="276" t="s">
        <v>438</v>
      </c>
      <c r="C65" s="1284" t="s">
        <v>1643</v>
      </c>
      <c r="D65" s="1284"/>
      <c r="E65" s="1284"/>
      <c r="F65" s="1284"/>
      <c r="G65" s="1284"/>
      <c r="H65" s="1284"/>
      <c r="I65" s="1284"/>
      <c r="J65" s="1284"/>
      <c r="K65" s="1284"/>
      <c r="L65" s="1284"/>
      <c r="M65" s="1285"/>
      <c r="N65" s="277" t="s">
        <v>49</v>
      </c>
      <c r="O65" s="268"/>
      <c r="P65" s="732"/>
    </row>
    <row r="66" spans="2:16" ht="21.75" customHeight="1">
      <c r="B66" s="1286" t="s">
        <v>1644</v>
      </c>
      <c r="C66" s="1287"/>
      <c r="D66" s="1287"/>
      <c r="E66" s="1287"/>
      <c r="F66" s="1287"/>
      <c r="G66" s="1287"/>
      <c r="H66" s="1287"/>
      <c r="I66" s="1287"/>
      <c r="J66" s="1287"/>
      <c r="K66" s="1287"/>
      <c r="L66" s="1287"/>
      <c r="M66" s="1287"/>
      <c r="N66" s="1287"/>
      <c r="O66" s="1287"/>
      <c r="P66" s="1288"/>
    </row>
    <row r="67" spans="2:16" ht="46.5" customHeight="1">
      <c r="B67" s="254" t="s">
        <v>441</v>
      </c>
      <c r="C67" s="864" t="s">
        <v>1645</v>
      </c>
      <c r="D67" s="864"/>
      <c r="E67" s="1289"/>
      <c r="F67" s="271" t="s">
        <v>1646</v>
      </c>
      <c r="G67" s="1240" t="s">
        <v>1647</v>
      </c>
      <c r="H67" s="1281"/>
      <c r="I67" s="1240" t="s">
        <v>1648</v>
      </c>
      <c r="J67" s="1281"/>
      <c r="K67" s="1240" t="s">
        <v>1557</v>
      </c>
      <c r="L67" s="1241"/>
      <c r="M67" s="1241"/>
      <c r="N67" s="1242"/>
      <c r="O67" s="1183"/>
      <c r="P67" s="1183"/>
    </row>
    <row r="68" spans="2:16" ht="42" customHeight="1">
      <c r="B68" s="262" t="s">
        <v>216</v>
      </c>
      <c r="C68" s="1290" t="s">
        <v>1649</v>
      </c>
      <c r="D68" s="1290"/>
      <c r="E68" s="1291"/>
      <c r="F68" s="746" t="s">
        <v>49</v>
      </c>
      <c r="G68" s="1251">
        <v>1440353</v>
      </c>
      <c r="H68" s="1252"/>
      <c r="I68" s="1209" t="s">
        <v>1650</v>
      </c>
      <c r="J68" s="1210"/>
      <c r="K68" s="1275"/>
      <c r="L68" s="1276"/>
      <c r="M68" s="1276"/>
      <c r="N68" s="1277"/>
      <c r="O68" s="1184"/>
      <c r="P68" s="1184"/>
    </row>
    <row r="69" spans="2:16" ht="43.5" customHeight="1">
      <c r="B69" s="278"/>
      <c r="C69" s="1290" t="s">
        <v>1651</v>
      </c>
      <c r="D69" s="1290"/>
      <c r="E69" s="1291"/>
      <c r="F69" s="1096" t="s">
        <v>1652</v>
      </c>
      <c r="G69" s="1097"/>
      <c r="H69" s="1097"/>
      <c r="I69" s="1097"/>
      <c r="J69" s="1097"/>
      <c r="K69" s="1275"/>
      <c r="L69" s="1276"/>
      <c r="M69" s="1276"/>
      <c r="N69" s="1277"/>
      <c r="O69" s="1184"/>
      <c r="P69" s="1184"/>
    </row>
    <row r="70" spans="2:16" ht="85.5" customHeight="1">
      <c r="B70" s="262" t="s">
        <v>218</v>
      </c>
      <c r="C70" s="1290" t="s">
        <v>1653</v>
      </c>
      <c r="D70" s="1290"/>
      <c r="E70" s="1291"/>
      <c r="F70" s="746" t="s">
        <v>50</v>
      </c>
      <c r="G70" s="1251">
        <v>0</v>
      </c>
      <c r="H70" s="1252"/>
      <c r="I70" s="1209" t="s">
        <v>60</v>
      </c>
      <c r="J70" s="1210"/>
      <c r="K70" s="1275"/>
      <c r="L70" s="1276"/>
      <c r="M70" s="1276"/>
      <c r="N70" s="1277"/>
      <c r="O70" s="1184"/>
      <c r="P70" s="1184"/>
    </row>
    <row r="71" spans="2:16" ht="35.25" customHeight="1">
      <c r="B71" s="278"/>
      <c r="C71" s="1290" t="s">
        <v>1654</v>
      </c>
      <c r="D71" s="1290"/>
      <c r="E71" s="1291"/>
      <c r="F71" s="1096" t="s">
        <v>60</v>
      </c>
      <c r="G71" s="1097"/>
      <c r="H71" s="1097"/>
      <c r="I71" s="1097"/>
      <c r="J71" s="1097"/>
      <c r="K71" s="1275"/>
      <c r="L71" s="1276"/>
      <c r="M71" s="1276"/>
      <c r="N71" s="1277"/>
      <c r="O71" s="1184"/>
      <c r="P71" s="1184"/>
    </row>
    <row r="72" spans="2:16" ht="51" customHeight="1" thickBot="1">
      <c r="B72" s="279" t="s">
        <v>220</v>
      </c>
      <c r="C72" s="1774" t="s">
        <v>1655</v>
      </c>
      <c r="D72" s="1292"/>
      <c r="E72" s="1293"/>
      <c r="F72" s="280"/>
      <c r="G72" s="1294">
        <f>G68+G70</f>
        <v>1440353</v>
      </c>
      <c r="H72" s="1295"/>
      <c r="I72" s="1264"/>
      <c r="J72" s="1265"/>
      <c r="K72" s="1264"/>
      <c r="L72" s="1266"/>
      <c r="M72" s="1266"/>
      <c r="N72" s="1267"/>
      <c r="O72" s="1200"/>
      <c r="P72" s="1200"/>
    </row>
    <row r="73" spans="2:16" ht="61.5" customHeight="1">
      <c r="B73" s="1278" t="s">
        <v>1656</v>
      </c>
      <c r="C73" s="1279"/>
      <c r="D73" s="1279"/>
      <c r="E73" s="1279"/>
      <c r="F73" s="1279"/>
      <c r="G73" s="1279"/>
      <c r="H73" s="1279"/>
      <c r="I73" s="1279"/>
      <c r="J73" s="1279"/>
      <c r="K73" s="1279"/>
      <c r="L73" s="1279"/>
      <c r="M73" s="1279"/>
      <c r="N73" s="1279"/>
      <c r="O73" s="1279"/>
      <c r="P73" s="1280"/>
    </row>
    <row r="74" spans="2:16" ht="42.75" customHeight="1">
      <c r="B74" s="254" t="s">
        <v>452</v>
      </c>
      <c r="C74" s="864" t="s">
        <v>1657</v>
      </c>
      <c r="D74" s="978"/>
      <c r="E74" s="1088"/>
      <c r="F74" s="281" t="s">
        <v>1658</v>
      </c>
      <c r="G74" s="1241" t="s">
        <v>1659</v>
      </c>
      <c r="H74" s="1281"/>
      <c r="I74" s="1240" t="s">
        <v>1660</v>
      </c>
      <c r="J74" s="1281"/>
      <c r="K74" s="1240" t="s">
        <v>1661</v>
      </c>
      <c r="L74" s="1241"/>
      <c r="M74" s="1241"/>
      <c r="N74" s="1242"/>
      <c r="O74" s="246"/>
      <c r="P74" s="247"/>
    </row>
    <row r="75" spans="2:16" s="282" customFormat="1" ht="32.25" customHeight="1">
      <c r="B75" s="262" t="s">
        <v>216</v>
      </c>
      <c r="C75" s="875" t="s">
        <v>118</v>
      </c>
      <c r="D75" s="875"/>
      <c r="E75" s="990"/>
      <c r="F75" s="746" t="s">
        <v>659</v>
      </c>
      <c r="G75" s="1251">
        <v>184778</v>
      </c>
      <c r="H75" s="1252"/>
      <c r="I75" s="1209" t="s">
        <v>1662</v>
      </c>
      <c r="J75" s="1210"/>
      <c r="K75" s="1211" t="s">
        <v>1663</v>
      </c>
      <c r="L75" s="1212"/>
      <c r="M75" s="1212"/>
      <c r="N75" s="1213"/>
      <c r="O75" s="1183"/>
      <c r="P75" s="1183"/>
    </row>
    <row r="76" spans="2:16" s="282" customFormat="1" ht="32.25" customHeight="1">
      <c r="B76" s="262" t="s">
        <v>218</v>
      </c>
      <c r="C76" s="875" t="s">
        <v>1570</v>
      </c>
      <c r="D76" s="875"/>
      <c r="E76" s="990"/>
      <c r="F76" s="746" t="s">
        <v>664</v>
      </c>
      <c r="G76" s="1251">
        <v>0</v>
      </c>
      <c r="H76" s="1252"/>
      <c r="I76" s="1209" t="s">
        <v>60</v>
      </c>
      <c r="J76" s="1210"/>
      <c r="K76" s="1211"/>
      <c r="L76" s="1212"/>
      <c r="M76" s="1212"/>
      <c r="N76" s="1213"/>
      <c r="O76" s="1184"/>
      <c r="P76" s="1184"/>
    </row>
    <row r="77" spans="2:16" s="282" customFormat="1" ht="32.25" customHeight="1">
      <c r="B77" s="262" t="s">
        <v>220</v>
      </c>
      <c r="C77" s="875" t="s">
        <v>1664</v>
      </c>
      <c r="D77" s="875"/>
      <c r="E77" s="990"/>
      <c r="F77" s="746" t="s">
        <v>664</v>
      </c>
      <c r="G77" s="1251">
        <v>0</v>
      </c>
      <c r="H77" s="1252"/>
      <c r="I77" s="1209" t="s">
        <v>60</v>
      </c>
      <c r="J77" s="1210"/>
      <c r="K77" s="1211"/>
      <c r="L77" s="1212"/>
      <c r="M77" s="1212"/>
      <c r="N77" s="1213"/>
      <c r="O77" s="1184"/>
      <c r="P77" s="1184"/>
    </row>
    <row r="78" spans="2:16" s="282" customFormat="1" ht="32.25" customHeight="1">
      <c r="B78" s="262" t="s">
        <v>222</v>
      </c>
      <c r="C78" s="875" t="s">
        <v>1665</v>
      </c>
      <c r="D78" s="875"/>
      <c r="E78" s="990"/>
      <c r="F78" s="746" t="s">
        <v>664</v>
      </c>
      <c r="G78" s="1251">
        <v>0</v>
      </c>
      <c r="H78" s="1252"/>
      <c r="I78" s="1251" t="s">
        <v>60</v>
      </c>
      <c r="J78" s="1252"/>
      <c r="K78" s="1251"/>
      <c r="L78" s="1282"/>
      <c r="M78" s="1282"/>
      <c r="N78" s="1283"/>
      <c r="O78" s="1184"/>
      <c r="P78" s="1184"/>
    </row>
    <row r="79" spans="2:16" s="282" customFormat="1" ht="32.25" customHeight="1">
      <c r="B79" s="262" t="s">
        <v>224</v>
      </c>
      <c r="C79" s="875" t="s">
        <v>1666</v>
      </c>
      <c r="D79" s="875"/>
      <c r="E79" s="990"/>
      <c r="F79" s="746" t="s">
        <v>659</v>
      </c>
      <c r="G79" s="1251">
        <v>1184109</v>
      </c>
      <c r="H79" s="1252"/>
      <c r="I79" s="1209" t="s">
        <v>60</v>
      </c>
      <c r="J79" s="1210"/>
      <c r="K79" s="1211"/>
      <c r="L79" s="1212"/>
      <c r="M79" s="1212"/>
      <c r="N79" s="1213"/>
      <c r="O79" s="1184"/>
      <c r="P79" s="1184"/>
    </row>
    <row r="80" spans="2:16" ht="65.25" customHeight="1" thickBot="1">
      <c r="B80" s="248" t="s">
        <v>226</v>
      </c>
      <c r="C80" s="921" t="s">
        <v>1667</v>
      </c>
      <c r="D80" s="921"/>
      <c r="E80" s="956"/>
      <c r="F80" s="283"/>
      <c r="G80" s="1262">
        <f>G75+G76+G77+G78+G79</f>
        <v>1368887</v>
      </c>
      <c r="H80" s="1263"/>
      <c r="I80" s="1264"/>
      <c r="J80" s="1265"/>
      <c r="K80" s="1264"/>
      <c r="L80" s="1266"/>
      <c r="M80" s="1266"/>
      <c r="N80" s="1267"/>
      <c r="O80" s="1200"/>
      <c r="P80" s="1200"/>
    </row>
    <row r="81" spans="1:16" ht="54.75" customHeight="1">
      <c r="A81" s="11"/>
      <c r="B81" s="1268" t="s">
        <v>1668</v>
      </c>
      <c r="C81" s="1269"/>
      <c r="D81" s="1269"/>
      <c r="E81" s="1269"/>
      <c r="F81" s="1269"/>
      <c r="G81" s="1269"/>
      <c r="H81" s="1269"/>
      <c r="I81" s="1269"/>
      <c r="J81" s="1269"/>
      <c r="K81" s="1269"/>
      <c r="L81" s="1269"/>
      <c r="M81" s="1269"/>
      <c r="N81" s="1269"/>
      <c r="O81" s="1269"/>
      <c r="P81" s="1270"/>
    </row>
    <row r="82" spans="1:16" ht="102" customHeight="1">
      <c r="B82" s="284" t="s">
        <v>460</v>
      </c>
      <c r="C82" s="1271" t="s">
        <v>1669</v>
      </c>
      <c r="D82" s="1271"/>
      <c r="E82" s="1271"/>
      <c r="F82" s="1271"/>
      <c r="G82" s="1272"/>
      <c r="H82" s="1255">
        <f>G72/(G72+G80)</f>
        <v>0.51271981034016323</v>
      </c>
      <c r="I82" s="1256"/>
      <c r="J82" s="1257"/>
      <c r="K82" s="1273" t="s">
        <v>1557</v>
      </c>
      <c r="L82" s="1274"/>
      <c r="M82" s="1274"/>
      <c r="N82" s="1274"/>
      <c r="O82" s="246"/>
      <c r="P82" s="247"/>
    </row>
    <row r="83" spans="1:16" ht="88.5" customHeight="1">
      <c r="B83" s="285" t="s">
        <v>463</v>
      </c>
      <c r="C83" s="1253" t="s">
        <v>1670</v>
      </c>
      <c r="D83" s="1253"/>
      <c r="E83" s="1253"/>
      <c r="F83" s="1253"/>
      <c r="G83" s="1254"/>
      <c r="H83" s="1255">
        <f>G68/G72</f>
        <v>1</v>
      </c>
      <c r="I83" s="1256"/>
      <c r="J83" s="1257"/>
      <c r="K83" s="1258" t="s">
        <v>1557</v>
      </c>
      <c r="L83" s="1259"/>
      <c r="M83" s="1259"/>
      <c r="N83" s="1259"/>
      <c r="O83" s="246"/>
      <c r="P83" s="247"/>
    </row>
    <row r="84" spans="1:16" ht="78" customHeight="1">
      <c r="B84" s="286" t="s">
        <v>466</v>
      </c>
      <c r="C84" s="879" t="s">
        <v>1671</v>
      </c>
      <c r="D84" s="879"/>
      <c r="E84" s="1260"/>
      <c r="F84" s="1260"/>
      <c r="G84" s="1261"/>
      <c r="H84" s="1255">
        <f>(G72+G80)/J26</f>
        <v>1.9325346966970156</v>
      </c>
      <c r="I84" s="1256"/>
      <c r="J84" s="1257"/>
      <c r="K84" s="1258" t="s">
        <v>1557</v>
      </c>
      <c r="L84" s="1259"/>
      <c r="M84" s="1259"/>
      <c r="N84" s="1259"/>
      <c r="O84" s="246" t="s">
        <v>1672</v>
      </c>
      <c r="P84" s="247" t="s">
        <v>1672</v>
      </c>
    </row>
    <row r="85" spans="1:16" ht="51" customHeight="1">
      <c r="B85" s="287" t="s">
        <v>469</v>
      </c>
      <c r="C85" s="1247" t="s">
        <v>1673</v>
      </c>
      <c r="D85" s="1247"/>
      <c r="E85" s="1247"/>
      <c r="F85" s="1247"/>
      <c r="G85" s="1248"/>
      <c r="H85" s="1032" t="s">
        <v>50</v>
      </c>
      <c r="I85" s="1033"/>
      <c r="J85" s="1199"/>
      <c r="K85" s="1249" t="s">
        <v>1557</v>
      </c>
      <c r="L85" s="1250"/>
      <c r="M85" s="1250"/>
      <c r="N85" s="1250"/>
      <c r="O85" s="246" t="s">
        <v>1672</v>
      </c>
      <c r="P85" s="247" t="s">
        <v>1672</v>
      </c>
    </row>
    <row r="86" spans="1:16" ht="55.5" customHeight="1">
      <c r="B86" s="242" t="s">
        <v>471</v>
      </c>
      <c r="C86" s="879" t="s">
        <v>1674</v>
      </c>
      <c r="D86" s="879"/>
      <c r="E86" s="879"/>
      <c r="F86" s="879"/>
      <c r="G86" s="880"/>
      <c r="H86" s="1096" t="s">
        <v>1475</v>
      </c>
      <c r="I86" s="1097"/>
      <c r="J86" s="1097"/>
      <c r="K86" s="1249" t="s">
        <v>1557</v>
      </c>
      <c r="L86" s="1250"/>
      <c r="M86" s="1250"/>
      <c r="N86" s="1250"/>
      <c r="O86" s="1003"/>
      <c r="P86" s="1003"/>
    </row>
    <row r="87" spans="1:16" ht="23.25" customHeight="1">
      <c r="B87" s="10" t="s">
        <v>216</v>
      </c>
      <c r="C87" s="879" t="s">
        <v>1675</v>
      </c>
      <c r="D87" s="879"/>
      <c r="E87" s="879"/>
      <c r="F87" s="879"/>
      <c r="G87" s="879"/>
      <c r="H87" s="1073" t="s">
        <v>60</v>
      </c>
      <c r="I87" s="1074"/>
      <c r="J87" s="1074"/>
      <c r="K87" s="1074"/>
      <c r="L87" s="1074"/>
      <c r="M87" s="1074"/>
      <c r="N87" s="1074"/>
      <c r="O87" s="1007"/>
      <c r="P87" s="1007"/>
    </row>
    <row r="88" spans="1:16" ht="44.25" customHeight="1">
      <c r="B88" s="249" t="s">
        <v>474</v>
      </c>
      <c r="C88" s="913" t="s">
        <v>1676</v>
      </c>
      <c r="D88" s="913"/>
      <c r="E88" s="1006"/>
      <c r="F88" s="1084"/>
      <c r="G88" s="1085"/>
      <c r="H88" s="1085"/>
      <c r="I88" s="1085"/>
      <c r="J88" s="1085"/>
      <c r="K88" s="1085"/>
      <c r="L88" s="1085"/>
      <c r="M88" s="1085"/>
      <c r="N88" s="1085"/>
      <c r="O88" s="1245"/>
      <c r="P88" s="1246"/>
    </row>
    <row r="89" spans="1:16" ht="42" customHeight="1">
      <c r="B89" s="1223" t="s">
        <v>1677</v>
      </c>
      <c r="C89" s="1224"/>
      <c r="D89" s="1224"/>
      <c r="E89" s="1224"/>
      <c r="F89" s="1224"/>
      <c r="G89" s="1224"/>
      <c r="H89" s="1224"/>
      <c r="I89" s="1224"/>
      <c r="J89" s="1224"/>
      <c r="K89" s="1224"/>
      <c r="L89" s="1224"/>
      <c r="M89" s="1224"/>
      <c r="N89" s="1224"/>
      <c r="O89" s="1224"/>
      <c r="P89" s="1225"/>
    </row>
    <row r="90" spans="1:16" ht="34.5" customHeight="1">
      <c r="B90" s="288" t="s">
        <v>477</v>
      </c>
      <c r="C90" s="1388" t="s">
        <v>1678</v>
      </c>
      <c r="D90" s="879"/>
      <c r="E90" s="879"/>
      <c r="F90" s="879"/>
      <c r="G90" s="880"/>
      <c r="H90" s="289" t="s">
        <v>49</v>
      </c>
      <c r="I90" s="1226" t="s">
        <v>1557</v>
      </c>
      <c r="J90" s="1227"/>
      <c r="K90" s="986"/>
      <c r="L90" s="987"/>
      <c r="M90" s="987"/>
      <c r="N90" s="988"/>
      <c r="O90" s="246"/>
      <c r="P90" s="247"/>
    </row>
    <row r="91" spans="1:16" ht="30.75" customHeight="1">
      <c r="B91" s="1228" t="s">
        <v>1679</v>
      </c>
      <c r="C91" s="1229"/>
      <c r="D91" s="1229"/>
      <c r="E91" s="1230"/>
      <c r="F91" s="1237" t="s">
        <v>1680</v>
      </c>
      <c r="G91" s="1238"/>
      <c r="H91" s="1239"/>
      <c r="I91" s="1240" t="s">
        <v>1681</v>
      </c>
      <c r="J91" s="1241"/>
      <c r="K91" s="1240" t="s">
        <v>1557</v>
      </c>
      <c r="L91" s="1241"/>
      <c r="M91" s="1241"/>
      <c r="N91" s="1242"/>
      <c r="O91" s="1183"/>
      <c r="P91" s="1183"/>
    </row>
    <row r="92" spans="1:16" ht="21" customHeight="1">
      <c r="B92" s="1231"/>
      <c r="C92" s="1232"/>
      <c r="D92" s="1232"/>
      <c r="E92" s="1233"/>
      <c r="F92" s="1769" t="s">
        <v>1652</v>
      </c>
      <c r="G92" s="1770"/>
      <c r="H92" s="1771"/>
      <c r="I92" s="1772">
        <v>1454060.03</v>
      </c>
      <c r="J92" s="1773"/>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1682</v>
      </c>
      <c r="C97" s="846"/>
      <c r="D97" s="846"/>
      <c r="E97" s="846"/>
      <c r="F97" s="846"/>
      <c r="G97" s="846"/>
      <c r="H97" s="846"/>
      <c r="I97" s="846"/>
      <c r="J97" s="846"/>
      <c r="K97" s="846"/>
      <c r="L97" s="846"/>
      <c r="M97" s="846"/>
      <c r="N97" s="846"/>
      <c r="O97" s="846"/>
      <c r="P97" s="847"/>
    </row>
    <row r="98" spans="2:16" ht="39.75" customHeight="1">
      <c r="B98" s="290" t="s">
        <v>482</v>
      </c>
      <c r="C98" s="1214" t="s">
        <v>1683</v>
      </c>
      <c r="D98" s="1214"/>
      <c r="E98" s="1214"/>
      <c r="F98" s="1214"/>
      <c r="G98" s="1214"/>
      <c r="H98" s="1214"/>
      <c r="I98" s="1214"/>
      <c r="J98" s="1214"/>
      <c r="K98" s="1214"/>
      <c r="L98" s="1214"/>
      <c r="M98" s="1214"/>
      <c r="N98" s="1214"/>
      <c r="O98" s="1215"/>
      <c r="P98" s="1215"/>
    </row>
    <row r="99" spans="2:16" ht="20.25" customHeight="1">
      <c r="B99" s="1216" t="s">
        <v>1684</v>
      </c>
      <c r="C99" s="1217"/>
      <c r="D99" s="1217"/>
      <c r="E99" s="1217"/>
      <c r="F99" s="1218"/>
      <c r="G99" s="1222" t="s">
        <v>1685</v>
      </c>
      <c r="H99" s="1222"/>
      <c r="I99" s="1222"/>
      <c r="J99" s="1222"/>
      <c r="K99" s="1222"/>
      <c r="L99" s="1202"/>
      <c r="M99" s="1202"/>
      <c r="N99" s="1202"/>
      <c r="O99" s="1004"/>
      <c r="P99" s="1004"/>
    </row>
    <row r="100" spans="2:16" ht="33.75" customHeight="1">
      <c r="B100" s="1219"/>
      <c r="C100" s="1220"/>
      <c r="D100" s="1220"/>
      <c r="E100" s="1220"/>
      <c r="F100" s="1221"/>
      <c r="G100" s="1202" t="s">
        <v>1686</v>
      </c>
      <c r="H100" s="1203"/>
      <c r="I100" s="1202" t="s">
        <v>1687</v>
      </c>
      <c r="J100" s="1203"/>
      <c r="K100" s="749" t="s">
        <v>1113</v>
      </c>
      <c r="L100" s="1204" t="s">
        <v>1688</v>
      </c>
      <c r="M100" s="1204"/>
      <c r="N100" s="1205"/>
      <c r="O100" s="1007"/>
      <c r="P100" s="1007"/>
    </row>
    <row r="101" spans="2:16" ht="65.25" customHeight="1">
      <c r="B101" s="291" t="s">
        <v>216</v>
      </c>
      <c r="C101" s="1065" t="s">
        <v>1689</v>
      </c>
      <c r="D101" s="1065"/>
      <c r="E101" s="1065"/>
      <c r="F101" s="1066"/>
      <c r="G101" s="1032" t="s">
        <v>49</v>
      </c>
      <c r="H101" s="1199"/>
      <c r="I101" s="1032" t="s">
        <v>49</v>
      </c>
      <c r="J101" s="1199"/>
      <c r="K101" s="745" t="s">
        <v>49</v>
      </c>
      <c r="L101" s="1032" t="s">
        <v>49</v>
      </c>
      <c r="M101" s="1033"/>
      <c r="N101" s="1116"/>
      <c r="O101" s="1183"/>
      <c r="P101" s="1183"/>
    </row>
    <row r="102" spans="2:16" ht="47.25" customHeight="1">
      <c r="B102" s="291" t="s">
        <v>218</v>
      </c>
      <c r="C102" s="1065" t="s">
        <v>1690</v>
      </c>
      <c r="D102" s="1065"/>
      <c r="E102" s="1065"/>
      <c r="F102" s="1066"/>
      <c r="G102" s="1032" t="s">
        <v>49</v>
      </c>
      <c r="H102" s="1199"/>
      <c r="I102" s="1032" t="s">
        <v>49</v>
      </c>
      <c r="J102" s="1199"/>
      <c r="K102" s="745" t="s">
        <v>49</v>
      </c>
      <c r="L102" s="1032" t="s">
        <v>49</v>
      </c>
      <c r="M102" s="1033"/>
      <c r="N102" s="1116"/>
      <c r="O102" s="1184"/>
      <c r="P102" s="1184"/>
    </row>
    <row r="103" spans="2:16" ht="54.75" customHeight="1">
      <c r="B103" s="291" t="s">
        <v>490</v>
      </c>
      <c r="C103" s="1065" t="s">
        <v>1691</v>
      </c>
      <c r="D103" s="1065"/>
      <c r="E103" s="1065"/>
      <c r="F103" s="1066"/>
      <c r="G103" s="1032" t="s">
        <v>49</v>
      </c>
      <c r="H103" s="1199"/>
      <c r="I103" s="1032" t="s">
        <v>49</v>
      </c>
      <c r="J103" s="1199"/>
      <c r="K103" s="745" t="s">
        <v>49</v>
      </c>
      <c r="L103" s="1032" t="s">
        <v>49</v>
      </c>
      <c r="M103" s="1033"/>
      <c r="N103" s="1116"/>
      <c r="O103" s="1184"/>
      <c r="P103" s="1184"/>
    </row>
    <row r="104" spans="2:16" ht="45" customHeight="1">
      <c r="B104" s="291" t="s">
        <v>492</v>
      </c>
      <c r="C104" s="1065" t="s">
        <v>1692</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1693</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1622</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1623</v>
      </c>
      <c r="D107" s="1065"/>
      <c r="E107" s="1065"/>
      <c r="F107" s="1066"/>
      <c r="G107" s="1032" t="s">
        <v>50</v>
      </c>
      <c r="H107" s="1199"/>
      <c r="I107" s="1032" t="s">
        <v>49</v>
      </c>
      <c r="J107" s="1199"/>
      <c r="K107" s="745" t="s">
        <v>50</v>
      </c>
      <c r="L107" s="1032" t="s">
        <v>50</v>
      </c>
      <c r="M107" s="1033"/>
      <c r="N107" s="1116"/>
      <c r="O107" s="1184"/>
      <c r="P107" s="1184"/>
    </row>
    <row r="108" spans="2:16" ht="34.5" customHeight="1">
      <c r="B108" s="291" t="s">
        <v>229</v>
      </c>
      <c r="C108" s="1065" t="s">
        <v>1694</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1695</v>
      </c>
      <c r="D109" s="1065"/>
      <c r="E109" s="1065"/>
      <c r="F109" s="1066"/>
      <c r="G109" s="1032" t="s">
        <v>49</v>
      </c>
      <c r="H109" s="1199"/>
      <c r="I109" s="1032" t="s">
        <v>50</v>
      </c>
      <c r="J109" s="1199"/>
      <c r="K109" s="745" t="s">
        <v>49</v>
      </c>
      <c r="L109" s="1032" t="s">
        <v>50</v>
      </c>
      <c r="M109" s="1033"/>
      <c r="N109" s="1116"/>
      <c r="O109" s="1184"/>
      <c r="P109" s="1184"/>
    </row>
    <row r="110" spans="2:16" ht="24" customHeight="1">
      <c r="B110" s="291" t="s">
        <v>231</v>
      </c>
      <c r="C110" s="1065" t="s">
        <v>1696</v>
      </c>
      <c r="D110" s="1065"/>
      <c r="E110" s="1065"/>
      <c r="F110" s="1066"/>
      <c r="G110" s="1032" t="s">
        <v>49</v>
      </c>
      <c r="H110" s="1199"/>
      <c r="I110" s="1032" t="s">
        <v>49</v>
      </c>
      <c r="J110" s="1199"/>
      <c r="K110" s="745" t="s">
        <v>49</v>
      </c>
      <c r="L110" s="1032" t="s">
        <v>50</v>
      </c>
      <c r="M110" s="1033"/>
      <c r="N110" s="1116"/>
      <c r="O110" s="1184"/>
      <c r="P110" s="1184"/>
    </row>
    <row r="111" spans="2:16" ht="26.25" customHeight="1">
      <c r="B111" s="291" t="s">
        <v>233</v>
      </c>
      <c r="C111" s="1065" t="s">
        <v>1697</v>
      </c>
      <c r="D111" s="1065"/>
      <c r="E111" s="1065"/>
      <c r="F111" s="1066"/>
      <c r="G111" s="1032" t="s">
        <v>50</v>
      </c>
      <c r="H111" s="1199"/>
      <c r="I111" s="1032" t="s">
        <v>50</v>
      </c>
      <c r="J111" s="1199"/>
      <c r="K111" s="745" t="s">
        <v>50</v>
      </c>
      <c r="L111" s="1032" t="s">
        <v>50</v>
      </c>
      <c r="M111" s="1033"/>
      <c r="N111" s="1116"/>
      <c r="O111" s="1184"/>
      <c r="P111" s="1184"/>
    </row>
    <row r="112" spans="2:16" ht="34.5" customHeight="1">
      <c r="B112" s="291" t="s">
        <v>500</v>
      </c>
      <c r="C112" s="1065" t="s">
        <v>1698</v>
      </c>
      <c r="D112" s="1065"/>
      <c r="E112" s="1065"/>
      <c r="F112" s="1066"/>
      <c r="G112" s="1032" t="s">
        <v>50</v>
      </c>
      <c r="H112" s="1199"/>
      <c r="I112" s="1032" t="s">
        <v>50</v>
      </c>
      <c r="J112" s="1199"/>
      <c r="K112" s="745" t="s">
        <v>50</v>
      </c>
      <c r="L112" s="1032" t="s">
        <v>50</v>
      </c>
      <c r="M112" s="1033"/>
      <c r="N112" s="1116"/>
      <c r="O112" s="1184"/>
      <c r="P112" s="1184"/>
    </row>
    <row r="113" spans="2:16" ht="21" customHeight="1">
      <c r="B113" s="291" t="s">
        <v>236</v>
      </c>
      <c r="C113" s="1065" t="s">
        <v>1699</v>
      </c>
      <c r="D113" s="1065"/>
      <c r="E113" s="1065"/>
      <c r="F113" s="1066"/>
      <c r="G113" s="1032" t="s">
        <v>664</v>
      </c>
      <c r="H113" s="1199"/>
      <c r="I113" s="1032" t="s">
        <v>50</v>
      </c>
      <c r="J113" s="1199"/>
      <c r="K113" s="745" t="s">
        <v>50</v>
      </c>
      <c r="L113" s="1032" t="s">
        <v>50</v>
      </c>
      <c r="M113" s="1033"/>
      <c r="N113" s="1116"/>
      <c r="O113" s="1184"/>
      <c r="P113" s="1184"/>
    </row>
    <row r="114" spans="2:16" ht="37.5" customHeight="1">
      <c r="B114" s="292" t="s">
        <v>503</v>
      </c>
      <c r="C114" s="1065" t="s">
        <v>1700</v>
      </c>
      <c r="D114" s="1065"/>
      <c r="E114" s="1065"/>
      <c r="F114" s="1065"/>
      <c r="G114" s="1065"/>
      <c r="H114" s="1065"/>
      <c r="I114" s="1065"/>
      <c r="J114" s="1065"/>
      <c r="K114" s="1065"/>
      <c r="L114" s="1065"/>
      <c r="M114" s="1065"/>
      <c r="N114" s="1201"/>
      <c r="O114" s="1184"/>
      <c r="P114" s="1184"/>
    </row>
    <row r="115" spans="2:16" ht="32.25" customHeight="1">
      <c r="B115" s="292" t="s">
        <v>230</v>
      </c>
      <c r="C115" s="1197" t="s">
        <v>1701</v>
      </c>
      <c r="D115" s="1197"/>
      <c r="E115" s="1198"/>
      <c r="F115" s="1198"/>
      <c r="G115" s="1032"/>
      <c r="H115" s="1199"/>
      <c r="I115" s="1032"/>
      <c r="J115" s="1199"/>
      <c r="K115" s="745"/>
      <c r="L115" s="1032"/>
      <c r="M115" s="1033"/>
      <c r="N115" s="1116"/>
      <c r="O115" s="1184"/>
      <c r="P115" s="1184"/>
    </row>
    <row r="116" spans="2:16" ht="32.25" customHeight="1">
      <c r="B116" s="292" t="s">
        <v>401</v>
      </c>
      <c r="C116" s="1197" t="s">
        <v>1701</v>
      </c>
      <c r="D116" s="1197"/>
      <c r="E116" s="1198"/>
      <c r="F116" s="1198"/>
      <c r="G116" s="1032"/>
      <c r="H116" s="1199"/>
      <c r="I116" s="1032"/>
      <c r="J116" s="1199"/>
      <c r="K116" s="745"/>
      <c r="L116" s="1032"/>
      <c r="M116" s="1033"/>
      <c r="N116" s="1116"/>
      <c r="O116" s="1184"/>
      <c r="P116" s="1184"/>
    </row>
    <row r="117" spans="2:16" ht="32.25" customHeight="1">
      <c r="B117" s="292" t="s">
        <v>404</v>
      </c>
      <c r="C117" s="1197" t="s">
        <v>1701</v>
      </c>
      <c r="D117" s="1197"/>
      <c r="E117" s="1198"/>
      <c r="F117" s="1198"/>
      <c r="G117" s="1032"/>
      <c r="H117" s="1199"/>
      <c r="I117" s="1032"/>
      <c r="J117" s="1199"/>
      <c r="K117" s="745"/>
      <c r="L117" s="1032"/>
      <c r="M117" s="1033"/>
      <c r="N117" s="1116"/>
      <c r="O117" s="1184"/>
      <c r="P117" s="1184"/>
    </row>
    <row r="118" spans="2:16" ht="39.75" customHeight="1" thickBot="1">
      <c r="B118" s="1190" t="s">
        <v>1702</v>
      </c>
      <c r="C118" s="913"/>
      <c r="D118" s="913"/>
      <c r="E118" s="913"/>
      <c r="F118" s="1006"/>
      <c r="G118" s="971"/>
      <c r="H118" s="971"/>
      <c r="I118" s="971"/>
      <c r="J118" s="971"/>
      <c r="K118" s="971"/>
      <c r="L118" s="971"/>
      <c r="M118" s="971"/>
      <c r="N118" s="971"/>
      <c r="O118" s="1200"/>
      <c r="P118" s="1200"/>
    </row>
    <row r="119" spans="2:16" ht="18" customHeight="1" thickBot="1">
      <c r="B119" s="842" t="s">
        <v>1703</v>
      </c>
      <c r="C119" s="843"/>
      <c r="D119" s="843"/>
      <c r="E119" s="843"/>
      <c r="F119" s="843"/>
      <c r="G119" s="843"/>
      <c r="H119" s="843"/>
      <c r="I119" s="843"/>
      <c r="J119" s="843"/>
      <c r="K119" s="843"/>
      <c r="L119" s="843"/>
      <c r="M119" s="843"/>
      <c r="N119" s="843"/>
      <c r="O119" s="843"/>
      <c r="P119" s="844"/>
    </row>
    <row r="120" spans="2:16" ht="48.75" customHeight="1">
      <c r="B120" s="254" t="s">
        <v>507</v>
      </c>
      <c r="C120" s="1191" t="s">
        <v>1704</v>
      </c>
      <c r="D120" s="1191"/>
      <c r="E120" s="1191"/>
      <c r="F120" s="1191"/>
      <c r="G120" s="763" t="s">
        <v>49</v>
      </c>
      <c r="H120" s="1192" t="s">
        <v>1705</v>
      </c>
      <c r="I120" s="1193"/>
      <c r="J120" s="1194"/>
      <c r="K120" s="1195"/>
      <c r="L120" s="1195"/>
      <c r="M120" s="1195"/>
      <c r="N120" s="1196"/>
      <c r="O120" s="293"/>
      <c r="P120" s="734"/>
    </row>
    <row r="121" spans="2:16" ht="15" customHeight="1">
      <c r="B121" s="1176" t="s">
        <v>1706</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1707</v>
      </c>
      <c r="D122" s="879"/>
      <c r="E122" s="879"/>
      <c r="F122" s="879"/>
      <c r="G122" s="879"/>
      <c r="H122" s="968" t="s">
        <v>1708</v>
      </c>
      <c r="I122" s="969"/>
      <c r="J122" s="969"/>
      <c r="K122" s="1179" t="s">
        <v>1557</v>
      </c>
      <c r="L122" s="971"/>
      <c r="M122" s="971"/>
      <c r="N122" s="972"/>
      <c r="O122" s="1183"/>
      <c r="P122" s="1183"/>
    </row>
    <row r="123" spans="2:16" ht="19.5" customHeight="1">
      <c r="B123" s="10" t="s">
        <v>218</v>
      </c>
      <c r="C123" s="879" t="s">
        <v>1709</v>
      </c>
      <c r="D123" s="879"/>
      <c r="E123" s="879"/>
      <c r="F123" s="879"/>
      <c r="G123" s="879"/>
      <c r="H123" s="968" t="s">
        <v>1710</v>
      </c>
      <c r="I123" s="969"/>
      <c r="J123" s="969"/>
      <c r="K123" s="1179"/>
      <c r="L123" s="1181"/>
      <c r="M123" s="1181"/>
      <c r="N123" s="1182"/>
      <c r="O123" s="1184"/>
      <c r="P123" s="1184"/>
    </row>
    <row r="124" spans="2:16" ht="19.5" customHeight="1">
      <c r="B124" s="10" t="s">
        <v>220</v>
      </c>
      <c r="C124" s="879" t="s">
        <v>1711</v>
      </c>
      <c r="D124" s="879"/>
      <c r="E124" s="879"/>
      <c r="F124" s="879"/>
      <c r="G124" s="879"/>
      <c r="H124" s="968" t="s">
        <v>49</v>
      </c>
      <c r="I124" s="969"/>
      <c r="J124" s="969"/>
      <c r="K124" s="1179"/>
      <c r="L124" s="974"/>
      <c r="M124" s="974"/>
      <c r="N124" s="975"/>
      <c r="O124" s="1184"/>
      <c r="P124" s="1184"/>
    </row>
    <row r="125" spans="2:16" ht="24" customHeight="1">
      <c r="B125" s="10" t="s">
        <v>222</v>
      </c>
      <c r="C125" s="879" t="s">
        <v>1712</v>
      </c>
      <c r="D125" s="879"/>
      <c r="E125" s="879"/>
      <c r="F125" s="879"/>
      <c r="G125" s="879"/>
      <c r="H125" s="879"/>
      <c r="I125" s="879"/>
      <c r="J125" s="879"/>
      <c r="K125" s="1179"/>
      <c r="L125" s="1167"/>
      <c r="M125" s="1168"/>
      <c r="N125" s="1169"/>
      <c r="O125" s="1184"/>
      <c r="P125" s="1184"/>
    </row>
    <row r="126" spans="2:16" ht="20.25" customHeight="1">
      <c r="B126" s="10"/>
      <c r="C126" s="716" t="s">
        <v>230</v>
      </c>
      <c r="D126" s="879" t="s">
        <v>1713</v>
      </c>
      <c r="E126" s="879"/>
      <c r="F126" s="879"/>
      <c r="G126" s="880"/>
      <c r="H126" s="968" t="s">
        <v>49</v>
      </c>
      <c r="I126" s="969"/>
      <c r="J126" s="969"/>
      <c r="K126" s="1179"/>
      <c r="L126" s="1170"/>
      <c r="M126" s="1171"/>
      <c r="N126" s="1172"/>
      <c r="O126" s="1184"/>
      <c r="P126" s="1184"/>
    </row>
    <row r="127" spans="2:16" ht="34.5" customHeight="1">
      <c r="B127" s="10"/>
      <c r="C127" s="716" t="s">
        <v>401</v>
      </c>
      <c r="D127" s="879" t="s">
        <v>1714</v>
      </c>
      <c r="E127" s="879"/>
      <c r="F127" s="879"/>
      <c r="G127" s="880"/>
      <c r="H127" s="968" t="s">
        <v>49</v>
      </c>
      <c r="I127" s="969"/>
      <c r="J127" s="969"/>
      <c r="K127" s="1179"/>
      <c r="L127" s="1173"/>
      <c r="M127" s="1174"/>
      <c r="N127" s="1175"/>
      <c r="O127" s="1185"/>
      <c r="P127" s="1185"/>
    </row>
    <row r="128" spans="2:16" ht="34.5" customHeight="1">
      <c r="B128" s="294" t="s">
        <v>518</v>
      </c>
      <c r="C128" s="879" t="s">
        <v>1715</v>
      </c>
      <c r="D128" s="879"/>
      <c r="E128" s="879"/>
      <c r="F128" s="879"/>
      <c r="G128" s="880"/>
      <c r="H128" s="968" t="s">
        <v>49</v>
      </c>
      <c r="I128" s="969"/>
      <c r="J128" s="969"/>
      <c r="K128" s="1179"/>
      <c r="L128" s="1158"/>
      <c r="M128" s="1159"/>
      <c r="N128" s="1160"/>
      <c r="O128" s="1003"/>
      <c r="P128" s="1003"/>
    </row>
    <row r="129" spans="1:16" ht="25.5" customHeight="1">
      <c r="B129" s="10" t="s">
        <v>216</v>
      </c>
      <c r="C129" s="879" t="s">
        <v>1716</v>
      </c>
      <c r="D129" s="879"/>
      <c r="E129" s="879"/>
      <c r="F129" s="879"/>
      <c r="G129" s="880"/>
      <c r="H129" s="1032" t="s">
        <v>1717</v>
      </c>
      <c r="I129" s="1033"/>
      <c r="J129" s="1033"/>
      <c r="K129" s="1179"/>
      <c r="L129" s="1161"/>
      <c r="M129" s="1162"/>
      <c r="N129" s="1163"/>
      <c r="O129" s="1004"/>
      <c r="P129" s="1004"/>
    </row>
    <row r="130" spans="1:16" ht="23.25" customHeight="1">
      <c r="B130" s="10" t="s">
        <v>218</v>
      </c>
      <c r="C130" s="879" t="s">
        <v>1718</v>
      </c>
      <c r="D130" s="879"/>
      <c r="E130" s="879"/>
      <c r="F130" s="879"/>
      <c r="G130" s="880"/>
      <c r="H130" s="1032" t="s">
        <v>1719</v>
      </c>
      <c r="I130" s="1033"/>
      <c r="J130" s="1033"/>
      <c r="K130" s="1179"/>
      <c r="L130" s="1164"/>
      <c r="M130" s="1165"/>
      <c r="N130" s="1166"/>
      <c r="O130" s="1007"/>
      <c r="P130" s="1007"/>
    </row>
    <row r="131" spans="1:16" ht="48.75" customHeight="1">
      <c r="B131" s="294" t="s">
        <v>522</v>
      </c>
      <c r="C131" s="879" t="s">
        <v>1720</v>
      </c>
      <c r="D131" s="879"/>
      <c r="E131" s="879"/>
      <c r="F131" s="879"/>
      <c r="G131" s="879"/>
      <c r="H131" s="968" t="s">
        <v>50</v>
      </c>
      <c r="I131" s="969"/>
      <c r="J131" s="969"/>
      <c r="K131" s="1179"/>
      <c r="L131" s="1186"/>
      <c r="M131" s="1186"/>
      <c r="N131" s="1187"/>
      <c r="O131" s="1003"/>
      <c r="P131" s="1003"/>
    </row>
    <row r="132" spans="1:16" ht="24.75" customHeight="1">
      <c r="B132" s="10" t="s">
        <v>216</v>
      </c>
      <c r="C132" s="879" t="s">
        <v>1721</v>
      </c>
      <c r="D132" s="879"/>
      <c r="E132" s="879"/>
      <c r="F132" s="879"/>
      <c r="G132" s="880"/>
      <c r="H132" s="968" t="s">
        <v>60</v>
      </c>
      <c r="I132" s="969"/>
      <c r="J132" s="969"/>
      <c r="K132" s="1179"/>
      <c r="L132" s="1188"/>
      <c r="M132" s="1188"/>
      <c r="N132" s="1189"/>
      <c r="O132" s="1007"/>
      <c r="P132" s="1007"/>
    </row>
    <row r="133" spans="1:16" ht="60.75" customHeight="1">
      <c r="B133" s="294" t="s">
        <v>525</v>
      </c>
      <c r="C133" s="879" t="s">
        <v>1722</v>
      </c>
      <c r="D133" s="879"/>
      <c r="E133" s="879"/>
      <c r="F133" s="879"/>
      <c r="G133" s="879"/>
      <c r="H133" s="968" t="s">
        <v>49</v>
      </c>
      <c r="I133" s="969"/>
      <c r="J133" s="969"/>
      <c r="K133" s="1179"/>
      <c r="L133" s="1139"/>
      <c r="M133" s="1139"/>
      <c r="N133" s="1079"/>
      <c r="O133" s="1003"/>
      <c r="P133" s="1003"/>
    </row>
    <row r="134" spans="1:16" ht="45.75" customHeight="1">
      <c r="A134" s="295"/>
      <c r="B134" s="9" t="s">
        <v>216</v>
      </c>
      <c r="C134" s="879" t="s">
        <v>1721</v>
      </c>
      <c r="D134" s="879"/>
      <c r="E134" s="879"/>
      <c r="F134" s="879"/>
      <c r="G134" s="880"/>
      <c r="H134" s="968" t="s">
        <v>1723</v>
      </c>
      <c r="I134" s="969"/>
      <c r="J134" s="969"/>
      <c r="K134" s="1179"/>
      <c r="L134" s="1140"/>
      <c r="M134" s="1140"/>
      <c r="N134" s="1083"/>
      <c r="O134" s="1004"/>
      <c r="P134" s="1004"/>
    </row>
    <row r="135" spans="1:16" ht="78" customHeight="1" thickBot="1">
      <c r="B135" s="296" t="s">
        <v>527</v>
      </c>
      <c r="C135" s="1152" t="s">
        <v>1724</v>
      </c>
      <c r="D135" s="1152"/>
      <c r="E135" s="1152"/>
      <c r="F135" s="1152"/>
      <c r="G135" s="1153"/>
      <c r="H135" s="1154" t="s">
        <v>60</v>
      </c>
      <c r="I135" s="1155"/>
      <c r="J135" s="1155"/>
      <c r="K135" s="1180"/>
      <c r="L135" s="1156"/>
      <c r="M135" s="1156"/>
      <c r="N135" s="1157"/>
      <c r="O135" s="1005"/>
      <c r="P135" s="1005"/>
    </row>
    <row r="136" spans="1:16" ht="49.5" customHeight="1">
      <c r="B136" s="1141" t="s">
        <v>1725</v>
      </c>
      <c r="C136" s="1142"/>
      <c r="D136" s="1142"/>
      <c r="E136" s="1142"/>
      <c r="F136" s="1142"/>
      <c r="G136" s="1142"/>
      <c r="H136" s="1142"/>
      <c r="I136" s="1142"/>
      <c r="J136" s="1142"/>
      <c r="K136" s="1143"/>
      <c r="L136" s="1142"/>
      <c r="M136" s="1142"/>
      <c r="N136" s="1142"/>
      <c r="O136" s="1142"/>
      <c r="P136" s="1144"/>
    </row>
    <row r="137" spans="1:16" ht="54.75" customHeight="1">
      <c r="B137" s="297" t="s">
        <v>530</v>
      </c>
      <c r="C137" s="1145" t="s">
        <v>1726</v>
      </c>
      <c r="D137" s="1145"/>
      <c r="E137" s="1145"/>
      <c r="F137" s="1146"/>
      <c r="G137" s="1147" t="s">
        <v>1727</v>
      </c>
      <c r="H137" s="1148"/>
      <c r="I137" s="1149"/>
      <c r="J137" s="1147" t="s">
        <v>1728</v>
      </c>
      <c r="K137" s="1148"/>
      <c r="L137" s="1149"/>
      <c r="M137" s="1150" t="s">
        <v>1557</v>
      </c>
      <c r="N137" s="1151"/>
      <c r="O137" s="1137"/>
      <c r="P137" s="1137"/>
    </row>
    <row r="138" spans="1:16" ht="55.5" customHeight="1">
      <c r="B138" s="298" t="s">
        <v>511</v>
      </c>
      <c r="C138" s="1065" t="s">
        <v>1729</v>
      </c>
      <c r="D138" s="1065"/>
      <c r="E138" s="1065"/>
      <c r="F138" s="1066"/>
      <c r="G138" s="1132" t="s">
        <v>790</v>
      </c>
      <c r="H138" s="1134"/>
      <c r="I138" s="1133"/>
      <c r="J138" s="1132" t="s">
        <v>683</v>
      </c>
      <c r="K138" s="1134"/>
      <c r="L138" s="1133"/>
      <c r="M138" s="1138"/>
      <c r="N138" s="1136"/>
      <c r="O138" s="1043"/>
      <c r="P138" s="1043"/>
    </row>
    <row r="139" spans="1:16" ht="45.75" customHeight="1">
      <c r="B139" s="298" t="s">
        <v>218</v>
      </c>
      <c r="C139" s="1065" t="s">
        <v>1690</v>
      </c>
      <c r="D139" s="1065"/>
      <c r="E139" s="1065"/>
      <c r="F139" s="1066"/>
      <c r="G139" s="1132" t="s">
        <v>790</v>
      </c>
      <c r="H139" s="1134"/>
      <c r="I139" s="1133"/>
      <c r="J139" s="1132" t="s">
        <v>683</v>
      </c>
      <c r="K139" s="1134"/>
      <c r="L139" s="1133"/>
      <c r="M139" s="1138"/>
      <c r="N139" s="1136"/>
      <c r="O139" s="1043"/>
      <c r="P139" s="1043"/>
    </row>
    <row r="140" spans="1:16" ht="45.75" customHeight="1">
      <c r="B140" s="298" t="s">
        <v>220</v>
      </c>
      <c r="C140" s="1065" t="s">
        <v>1730</v>
      </c>
      <c r="D140" s="1065"/>
      <c r="E140" s="1065"/>
      <c r="F140" s="1066"/>
      <c r="G140" s="1132" t="s">
        <v>790</v>
      </c>
      <c r="H140" s="1134"/>
      <c r="I140" s="1133"/>
      <c r="J140" s="1132" t="s">
        <v>790</v>
      </c>
      <c r="K140" s="1134"/>
      <c r="L140" s="1133"/>
      <c r="M140" s="1138"/>
      <c r="N140" s="1136"/>
      <c r="O140" s="1043"/>
      <c r="P140" s="1043"/>
    </row>
    <row r="141" spans="1:16" ht="42" customHeight="1">
      <c r="B141" s="298" t="s">
        <v>222</v>
      </c>
      <c r="C141" s="1065" t="s">
        <v>1692</v>
      </c>
      <c r="D141" s="1065"/>
      <c r="E141" s="1065"/>
      <c r="F141" s="1066"/>
      <c r="G141" s="1132" t="s">
        <v>683</v>
      </c>
      <c r="H141" s="1134"/>
      <c r="I141" s="1133"/>
      <c r="J141" s="1132" t="s">
        <v>683</v>
      </c>
      <c r="K141" s="1134"/>
      <c r="L141" s="1133"/>
      <c r="M141" s="1138"/>
      <c r="N141" s="1136"/>
      <c r="O141" s="1043"/>
      <c r="P141" s="1043"/>
    </row>
    <row r="142" spans="1:16" ht="33.75" customHeight="1">
      <c r="B142" s="298" t="s">
        <v>224</v>
      </c>
      <c r="C142" s="1065" t="s">
        <v>1731</v>
      </c>
      <c r="D142" s="1065"/>
      <c r="E142" s="1065"/>
      <c r="F142" s="1066"/>
      <c r="G142" s="1132" t="s">
        <v>683</v>
      </c>
      <c r="H142" s="1134"/>
      <c r="I142" s="1133"/>
      <c r="J142" s="1132" t="s">
        <v>683</v>
      </c>
      <c r="K142" s="1134"/>
      <c r="L142" s="1133"/>
      <c r="M142" s="1138"/>
      <c r="N142" s="1136"/>
      <c r="O142" s="1043"/>
      <c r="P142" s="1043"/>
    </row>
    <row r="143" spans="1:16" ht="33.75" customHeight="1">
      <c r="B143" s="298" t="s">
        <v>226</v>
      </c>
      <c r="C143" s="1065" t="s">
        <v>1622</v>
      </c>
      <c r="D143" s="1065"/>
      <c r="E143" s="1065"/>
      <c r="F143" s="1066"/>
      <c r="G143" s="1132" t="s">
        <v>679</v>
      </c>
      <c r="H143" s="1134"/>
      <c r="I143" s="1133"/>
      <c r="J143" s="1132" t="s">
        <v>679</v>
      </c>
      <c r="K143" s="1134"/>
      <c r="L143" s="1133"/>
      <c r="M143" s="1138"/>
      <c r="N143" s="1136"/>
      <c r="O143" s="1043"/>
      <c r="P143" s="1043"/>
    </row>
    <row r="144" spans="1:16" ht="33.75" customHeight="1">
      <c r="B144" s="298" t="s">
        <v>228</v>
      </c>
      <c r="C144" s="1065" t="s">
        <v>1623</v>
      </c>
      <c r="D144" s="1065"/>
      <c r="E144" s="1065"/>
      <c r="F144" s="1066"/>
      <c r="G144" s="1132" t="s">
        <v>679</v>
      </c>
      <c r="H144" s="1134"/>
      <c r="I144" s="1133"/>
      <c r="J144" s="1132" t="s">
        <v>679</v>
      </c>
      <c r="K144" s="1134"/>
      <c r="L144" s="1133"/>
      <c r="M144" s="1138"/>
      <c r="N144" s="1136"/>
      <c r="O144" s="1043"/>
      <c r="P144" s="1043"/>
    </row>
    <row r="145" spans="1:16" ht="33.75" customHeight="1">
      <c r="B145" s="298" t="s">
        <v>229</v>
      </c>
      <c r="C145" s="1065" t="s">
        <v>1732</v>
      </c>
      <c r="D145" s="1065"/>
      <c r="E145" s="1065"/>
      <c r="F145" s="1066"/>
      <c r="G145" s="1132" t="s">
        <v>790</v>
      </c>
      <c r="H145" s="1134"/>
      <c r="I145" s="1133"/>
      <c r="J145" s="1132" t="s">
        <v>683</v>
      </c>
      <c r="K145" s="1134"/>
      <c r="L145" s="1133"/>
      <c r="M145" s="1135"/>
      <c r="N145" s="1136"/>
      <c r="O145" s="1044"/>
      <c r="P145" s="1044"/>
    </row>
    <row r="146" spans="1:16" ht="33.75" customHeight="1">
      <c r="B146" s="298" t="s">
        <v>230</v>
      </c>
      <c r="C146" s="1065" t="s">
        <v>1733</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1734</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1697</v>
      </c>
      <c r="D148" s="1065"/>
      <c r="E148" s="1065"/>
      <c r="F148" s="1066"/>
      <c r="G148" s="1132" t="s">
        <v>664</v>
      </c>
      <c r="H148" s="1134"/>
      <c r="I148" s="1133"/>
      <c r="J148" s="1132" t="s">
        <v>664</v>
      </c>
      <c r="K148" s="1134"/>
      <c r="L148" s="1133"/>
      <c r="M148" s="1135"/>
      <c r="N148" s="1136"/>
      <c r="O148" s="1044"/>
      <c r="P148" s="1044"/>
    </row>
    <row r="149" spans="1:16" ht="33.75" customHeight="1">
      <c r="B149" s="299" t="s">
        <v>500</v>
      </c>
      <c r="C149" s="1065" t="s">
        <v>1698</v>
      </c>
      <c r="D149" s="1065"/>
      <c r="E149" s="1065"/>
      <c r="F149" s="1066"/>
      <c r="G149" s="1132" t="s">
        <v>664</v>
      </c>
      <c r="H149" s="1134"/>
      <c r="I149" s="1133"/>
      <c r="J149" s="1132" t="s">
        <v>664</v>
      </c>
      <c r="K149" s="1134"/>
      <c r="L149" s="1133"/>
      <c r="M149" s="1135"/>
      <c r="N149" s="1136"/>
      <c r="O149" s="1044"/>
      <c r="P149" s="1044"/>
    </row>
    <row r="150" spans="1:16" ht="33.75" customHeight="1">
      <c r="B150" s="299" t="s">
        <v>236</v>
      </c>
      <c r="C150" s="1065" t="s">
        <v>1699</v>
      </c>
      <c r="D150" s="1065"/>
      <c r="E150" s="1065"/>
      <c r="F150" s="1066"/>
      <c r="G150" s="1132" t="s">
        <v>664</v>
      </c>
      <c r="H150" s="1134"/>
      <c r="I150" s="1133"/>
      <c r="J150" s="1132" t="s">
        <v>664</v>
      </c>
      <c r="K150" s="1134"/>
      <c r="L150" s="1133"/>
      <c r="M150" s="1135"/>
      <c r="N150" s="1136"/>
      <c r="O150" s="1044"/>
      <c r="P150" s="1044"/>
    </row>
    <row r="151" spans="1:16" ht="51.75" customHeight="1">
      <c r="B151" s="299" t="s">
        <v>503</v>
      </c>
      <c r="C151" s="1065" t="s">
        <v>1735</v>
      </c>
      <c r="D151" s="1065"/>
      <c r="E151" s="1065"/>
      <c r="F151" s="300" t="s">
        <v>1736</v>
      </c>
      <c r="G151" s="301" t="s">
        <v>60</v>
      </c>
      <c r="H151" s="1132" t="s">
        <v>663</v>
      </c>
      <c r="I151" s="1133"/>
      <c r="J151" s="1132" t="s">
        <v>663</v>
      </c>
      <c r="K151" s="1134"/>
      <c r="L151" s="1133"/>
      <c r="M151" s="1135"/>
      <c r="N151" s="1136"/>
      <c r="O151" s="1044"/>
      <c r="P151" s="1044"/>
    </row>
    <row r="152" spans="1:16" ht="42.75" customHeight="1">
      <c r="A152" s="11"/>
      <c r="B152" s="796" t="s">
        <v>538</v>
      </c>
      <c r="C152" s="879" t="s">
        <v>1737</v>
      </c>
      <c r="D152" s="879"/>
      <c r="E152" s="880"/>
      <c r="F152" s="125" t="s">
        <v>1738</v>
      </c>
      <c r="G152" s="1126" t="s">
        <v>1739</v>
      </c>
      <c r="H152" s="1127"/>
      <c r="I152" s="1127"/>
      <c r="J152" s="1127"/>
      <c r="K152" s="1128"/>
      <c r="L152" s="1129" t="s">
        <v>1740</v>
      </c>
      <c r="M152" s="1130"/>
      <c r="N152" s="1131"/>
      <c r="O152" s="1003"/>
      <c r="P152" s="1003"/>
    </row>
    <row r="153" spans="1:16" ht="34.5" customHeight="1">
      <c r="A153" s="11"/>
      <c r="B153" s="302" t="s">
        <v>216</v>
      </c>
      <c r="C153" s="879" t="s">
        <v>1741</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1742</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1743</v>
      </c>
      <c r="D155" s="879"/>
      <c r="E155" s="880"/>
      <c r="F155" s="746" t="s">
        <v>50</v>
      </c>
      <c r="G155" s="1120"/>
      <c r="H155" s="1121"/>
      <c r="I155" s="1121"/>
      <c r="J155" s="1121"/>
      <c r="K155" s="1122"/>
      <c r="L155" s="1032" t="s">
        <v>663</v>
      </c>
      <c r="M155" s="1033"/>
      <c r="N155" s="1116"/>
      <c r="O155" s="1007"/>
      <c r="P155" s="1007"/>
    </row>
    <row r="156" spans="1:16" ht="99" customHeight="1">
      <c r="A156" s="11"/>
      <c r="B156" s="796" t="s">
        <v>543</v>
      </c>
      <c r="C156" s="879" t="s">
        <v>1744</v>
      </c>
      <c r="D156" s="879"/>
      <c r="E156" s="880"/>
      <c r="F156" s="125" t="s">
        <v>1738</v>
      </c>
      <c r="G156" s="1126" t="s">
        <v>1739</v>
      </c>
      <c r="H156" s="1127"/>
      <c r="I156" s="1127"/>
      <c r="J156" s="1127"/>
      <c r="K156" s="1128"/>
      <c r="L156" s="1129" t="s">
        <v>1740</v>
      </c>
      <c r="M156" s="1130"/>
      <c r="N156" s="1131"/>
      <c r="O156" s="1003"/>
      <c r="P156" s="1003"/>
    </row>
    <row r="157" spans="1:16" ht="34.5" customHeight="1">
      <c r="B157" s="244" t="s">
        <v>216</v>
      </c>
      <c r="C157" s="1011" t="s">
        <v>1741</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1742</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1743</v>
      </c>
      <c r="D159" s="913"/>
      <c r="E159" s="913"/>
      <c r="F159" s="304" t="s">
        <v>50</v>
      </c>
      <c r="G159" s="1123"/>
      <c r="H159" s="1124"/>
      <c r="I159" s="1124"/>
      <c r="J159" s="1124"/>
      <c r="K159" s="1125"/>
      <c r="L159" s="1032" t="s">
        <v>663</v>
      </c>
      <c r="M159" s="1033"/>
      <c r="N159" s="1116"/>
      <c r="O159" s="1007"/>
      <c r="P159" s="1007"/>
    </row>
    <row r="160" spans="1:16" ht="21" customHeight="1">
      <c r="B160" s="294" t="s">
        <v>545</v>
      </c>
      <c r="C160" s="879" t="s">
        <v>1745</v>
      </c>
      <c r="D160" s="879"/>
      <c r="E160" s="879"/>
      <c r="F160" s="879"/>
      <c r="G160" s="879"/>
      <c r="H160" s="879"/>
      <c r="I160" s="879"/>
      <c r="J160" s="879"/>
      <c r="K160" s="879"/>
      <c r="L160" s="879"/>
      <c r="M160" s="879"/>
      <c r="N160" s="879"/>
      <c r="O160" s="1001"/>
      <c r="P160" s="1001"/>
    </row>
    <row r="161" spans="2:16" ht="21.75" customHeight="1">
      <c r="B161" s="10" t="s">
        <v>216</v>
      </c>
      <c r="C161" s="879" t="s">
        <v>1746</v>
      </c>
      <c r="D161" s="879"/>
      <c r="E161" s="880"/>
      <c r="F161" s="1099" t="s">
        <v>50</v>
      </c>
      <c r="G161" s="1100"/>
      <c r="H161" s="1100"/>
      <c r="I161" s="1100"/>
      <c r="J161" s="1101"/>
      <c r="K161" s="1103" t="s">
        <v>1557</v>
      </c>
      <c r="L161" s="1104"/>
      <c r="M161" s="1105"/>
      <c r="N161" s="1106"/>
      <c r="O161" s="1102"/>
      <c r="P161" s="1102"/>
    </row>
    <row r="162" spans="2:16" ht="21.75" customHeight="1">
      <c r="B162" s="10" t="s">
        <v>218</v>
      </c>
      <c r="C162" s="879" t="s">
        <v>1747</v>
      </c>
      <c r="D162" s="879"/>
      <c r="E162" s="880"/>
      <c r="F162" s="1099" t="s">
        <v>50</v>
      </c>
      <c r="G162" s="1100"/>
      <c r="H162" s="1100"/>
      <c r="I162" s="1100"/>
      <c r="J162" s="1101"/>
      <c r="K162" s="1103"/>
      <c r="L162" s="1107"/>
      <c r="M162" s="1108"/>
      <c r="N162" s="1109"/>
      <c r="O162" s="1102"/>
      <c r="P162" s="1102"/>
    </row>
    <row r="163" spans="2:16" ht="21.75" customHeight="1">
      <c r="B163" s="10" t="s">
        <v>220</v>
      </c>
      <c r="C163" s="879" t="s">
        <v>1748</v>
      </c>
      <c r="D163" s="879"/>
      <c r="E163" s="880"/>
      <c r="F163" s="1099" t="s">
        <v>663</v>
      </c>
      <c r="G163" s="1100"/>
      <c r="H163" s="1100"/>
      <c r="I163" s="1100"/>
      <c r="J163" s="1101"/>
      <c r="K163" s="1103"/>
      <c r="L163" s="1107"/>
      <c r="M163" s="1108"/>
      <c r="N163" s="1109"/>
      <c r="O163" s="1102"/>
      <c r="P163" s="1102"/>
    </row>
    <row r="164" spans="2:16" ht="33" customHeight="1">
      <c r="B164" s="294"/>
      <c r="C164" s="879" t="s">
        <v>1749</v>
      </c>
      <c r="D164" s="879"/>
      <c r="E164" s="880"/>
      <c r="F164" s="1096" t="s">
        <v>60</v>
      </c>
      <c r="G164" s="1097"/>
      <c r="H164" s="1097"/>
      <c r="I164" s="1097"/>
      <c r="J164" s="1098"/>
      <c r="K164" s="1103"/>
      <c r="L164" s="1107"/>
      <c r="M164" s="1108"/>
      <c r="N164" s="1109"/>
      <c r="O164" s="1002"/>
      <c r="P164" s="1002"/>
    </row>
    <row r="165" spans="2:16" ht="33" customHeight="1">
      <c r="B165" s="10" t="s">
        <v>222</v>
      </c>
      <c r="C165" s="879" t="s">
        <v>1750</v>
      </c>
      <c r="D165" s="879"/>
      <c r="E165" s="880"/>
      <c r="F165" s="1378"/>
      <c r="G165" s="1379"/>
      <c r="H165" s="1379"/>
      <c r="I165" s="1379"/>
      <c r="J165" s="1380"/>
      <c r="K165" s="1103"/>
      <c r="L165" s="1107"/>
      <c r="M165" s="1108"/>
      <c r="N165" s="1108"/>
      <c r="O165" s="1003"/>
      <c r="P165" s="1003"/>
    </row>
    <row r="166" spans="2:16" ht="33" customHeight="1">
      <c r="B166" s="294"/>
      <c r="C166" s="879" t="s">
        <v>1751</v>
      </c>
      <c r="D166" s="879"/>
      <c r="E166" s="880"/>
      <c r="F166" s="1381"/>
      <c r="G166" s="1382"/>
      <c r="H166" s="1382"/>
      <c r="I166" s="1382"/>
      <c r="J166" s="1383"/>
      <c r="K166" s="1103"/>
      <c r="L166" s="1107"/>
      <c r="M166" s="1108"/>
      <c r="N166" s="1108"/>
      <c r="O166" s="1007"/>
      <c r="P166" s="1007"/>
    </row>
    <row r="167" spans="2:16" ht="40.5" customHeight="1">
      <c r="B167" s="269" t="s">
        <v>553</v>
      </c>
      <c r="C167" s="1093" t="s">
        <v>1752</v>
      </c>
      <c r="D167" s="1093"/>
      <c r="E167" s="1093"/>
      <c r="F167" s="1093"/>
      <c r="G167" s="1093"/>
      <c r="H167" s="968" t="s">
        <v>663</v>
      </c>
      <c r="I167" s="969"/>
      <c r="J167" s="1430"/>
      <c r="K167" s="1103"/>
      <c r="L167" s="1107"/>
      <c r="M167" s="1108"/>
      <c r="N167" s="1109"/>
      <c r="O167" s="1004"/>
      <c r="P167" s="1004"/>
    </row>
    <row r="168" spans="2:16" ht="27" customHeight="1">
      <c r="B168" s="9" t="s">
        <v>216</v>
      </c>
      <c r="C168" s="879" t="s">
        <v>1753</v>
      </c>
      <c r="D168" s="879"/>
      <c r="E168" s="879"/>
      <c r="F168" s="879"/>
      <c r="G168" s="879"/>
      <c r="H168" s="1091" t="s">
        <v>60</v>
      </c>
      <c r="I168" s="1094"/>
      <c r="J168" s="1095"/>
      <c r="K168" s="1103"/>
      <c r="L168" s="1110"/>
      <c r="M168" s="1111"/>
      <c r="N168" s="1112"/>
      <c r="O168" s="1007"/>
      <c r="P168" s="1007"/>
    </row>
    <row r="169" spans="2:16" ht="30.75" customHeight="1">
      <c r="B169" s="1086" t="s">
        <v>556</v>
      </c>
      <c r="C169" s="921" t="s">
        <v>1754</v>
      </c>
      <c r="D169" s="921"/>
      <c r="E169" s="921"/>
      <c r="F169" s="921"/>
      <c r="G169" s="921"/>
      <c r="H169" s="956"/>
      <c r="I169" s="305" t="s">
        <v>1755</v>
      </c>
      <c r="J169" s="305" t="s">
        <v>1756</v>
      </c>
      <c r="K169" s="305" t="s">
        <v>1757</v>
      </c>
      <c r="L169" s="305" t="s">
        <v>1758</v>
      </c>
      <c r="M169" s="1089" t="s">
        <v>1759</v>
      </c>
      <c r="N169" s="1090"/>
      <c r="O169" s="1003" t="s">
        <v>1760</v>
      </c>
      <c r="P169" s="1003"/>
    </row>
    <row r="170" spans="2:16" ht="23.25" customHeight="1">
      <c r="B170" s="1087"/>
      <c r="C170" s="978"/>
      <c r="D170" s="978"/>
      <c r="E170" s="978"/>
      <c r="F170" s="978"/>
      <c r="G170" s="978"/>
      <c r="H170" s="1088"/>
      <c r="I170" s="306">
        <v>32.200000000000003</v>
      </c>
      <c r="J170" s="306">
        <v>23.6</v>
      </c>
      <c r="K170" s="306">
        <v>30.9</v>
      </c>
      <c r="L170" s="306">
        <v>28.4</v>
      </c>
      <c r="M170" s="1091">
        <v>26.1</v>
      </c>
      <c r="N170" s="1092"/>
      <c r="O170" s="1007"/>
      <c r="P170" s="1007"/>
    </row>
    <row r="171" spans="2:16" ht="24" customHeight="1">
      <c r="B171" s="294" t="s">
        <v>563</v>
      </c>
      <c r="C171" s="879" t="s">
        <v>1761</v>
      </c>
      <c r="D171" s="879"/>
      <c r="E171" s="879"/>
      <c r="F171" s="879"/>
      <c r="G171" s="879"/>
      <c r="H171" s="1011"/>
      <c r="I171" s="1011"/>
      <c r="J171" s="1011"/>
      <c r="K171" s="1011"/>
      <c r="L171" s="1011"/>
      <c r="M171" s="1011"/>
      <c r="N171" s="1011"/>
      <c r="O171" s="960"/>
      <c r="P171" s="960"/>
    </row>
    <row r="172" spans="2:16" ht="34.5" customHeight="1">
      <c r="B172" s="33" t="s">
        <v>216</v>
      </c>
      <c r="C172" s="1065" t="s">
        <v>1762</v>
      </c>
      <c r="D172" s="1065"/>
      <c r="E172" s="1065"/>
      <c r="F172" s="1065"/>
      <c r="G172" s="1065"/>
      <c r="H172" s="1065"/>
      <c r="I172" s="1065"/>
      <c r="J172" s="1066"/>
      <c r="K172" s="751" t="s">
        <v>49</v>
      </c>
      <c r="L172" s="1075" t="s">
        <v>1557</v>
      </c>
      <c r="M172" s="1078"/>
      <c r="N172" s="1079"/>
      <c r="O172" s="1044"/>
      <c r="P172" s="1044"/>
    </row>
    <row r="173" spans="2:16" ht="34.5" customHeight="1">
      <c r="B173" s="33" t="s">
        <v>218</v>
      </c>
      <c r="C173" s="1065" t="s">
        <v>1690</v>
      </c>
      <c r="D173" s="1065"/>
      <c r="E173" s="1065"/>
      <c r="F173" s="1065"/>
      <c r="G173" s="1065"/>
      <c r="H173" s="1065"/>
      <c r="I173" s="1065"/>
      <c r="J173" s="1066"/>
      <c r="K173" s="751" t="s">
        <v>49</v>
      </c>
      <c r="L173" s="1076"/>
      <c r="M173" s="1080"/>
      <c r="N173" s="1081"/>
      <c r="O173" s="1044"/>
      <c r="P173" s="1044"/>
    </row>
    <row r="174" spans="2:16" ht="39" customHeight="1">
      <c r="B174" s="33" t="s">
        <v>220</v>
      </c>
      <c r="C174" s="1065" t="s">
        <v>1730</v>
      </c>
      <c r="D174" s="1065"/>
      <c r="E174" s="1065"/>
      <c r="F174" s="1065"/>
      <c r="G174" s="1065"/>
      <c r="H174" s="1065"/>
      <c r="I174" s="1065"/>
      <c r="J174" s="1066"/>
      <c r="K174" s="751" t="s">
        <v>49</v>
      </c>
      <c r="L174" s="1076"/>
      <c r="M174" s="1080"/>
      <c r="N174" s="1081"/>
      <c r="O174" s="1044"/>
      <c r="P174" s="1044"/>
    </row>
    <row r="175" spans="2:16" ht="21.75" customHeight="1">
      <c r="B175" s="33" t="s">
        <v>222</v>
      </c>
      <c r="C175" s="1065" t="s">
        <v>1692</v>
      </c>
      <c r="D175" s="1065"/>
      <c r="E175" s="1065"/>
      <c r="F175" s="1065"/>
      <c r="G175" s="1065"/>
      <c r="H175" s="1065"/>
      <c r="I175" s="1065"/>
      <c r="J175" s="1066"/>
      <c r="K175" s="751" t="s">
        <v>49</v>
      </c>
      <c r="L175" s="1076"/>
      <c r="M175" s="1080"/>
      <c r="N175" s="1081"/>
      <c r="O175" s="1044"/>
      <c r="P175" s="1044"/>
    </row>
    <row r="176" spans="2:16" ht="21.75" customHeight="1">
      <c r="B176" s="33" t="s">
        <v>224</v>
      </c>
      <c r="C176" s="1065" t="s">
        <v>1763</v>
      </c>
      <c r="D176" s="1065"/>
      <c r="E176" s="1065"/>
      <c r="F176" s="1065"/>
      <c r="G176" s="1065"/>
      <c r="H176" s="1065"/>
      <c r="I176" s="1065"/>
      <c r="J176" s="1066"/>
      <c r="K176" s="751" t="s">
        <v>49</v>
      </c>
      <c r="L176" s="1076"/>
      <c r="M176" s="1080"/>
      <c r="N176" s="1081"/>
      <c r="O176" s="1044"/>
      <c r="P176" s="1044"/>
    </row>
    <row r="177" spans="2:16" ht="21.75" customHeight="1">
      <c r="B177" s="33" t="s">
        <v>226</v>
      </c>
      <c r="C177" s="1065" t="s">
        <v>1764</v>
      </c>
      <c r="D177" s="1065"/>
      <c r="E177" s="1065"/>
      <c r="F177" s="1065"/>
      <c r="G177" s="1065"/>
      <c r="H177" s="1065"/>
      <c r="I177" s="1065"/>
      <c r="J177" s="1066"/>
      <c r="K177" s="751" t="s">
        <v>50</v>
      </c>
      <c r="L177" s="1076"/>
      <c r="M177" s="1080"/>
      <c r="N177" s="1081"/>
      <c r="O177" s="1044"/>
      <c r="P177" s="1044"/>
    </row>
    <row r="178" spans="2:16" ht="21.75" customHeight="1">
      <c r="B178" s="33" t="s">
        <v>228</v>
      </c>
      <c r="C178" s="1065" t="s">
        <v>1622</v>
      </c>
      <c r="D178" s="1065"/>
      <c r="E178" s="1065"/>
      <c r="F178" s="1065"/>
      <c r="G178" s="1065"/>
      <c r="H178" s="1065"/>
      <c r="I178" s="1065"/>
      <c r="J178" s="1066"/>
      <c r="K178" s="751" t="s">
        <v>49</v>
      </c>
      <c r="L178" s="1076"/>
      <c r="M178" s="1080"/>
      <c r="N178" s="1081"/>
      <c r="O178" s="1044"/>
      <c r="P178" s="1044"/>
    </row>
    <row r="179" spans="2:16" ht="21.75" customHeight="1">
      <c r="B179" s="33" t="s">
        <v>229</v>
      </c>
      <c r="C179" s="1065" t="s">
        <v>1623</v>
      </c>
      <c r="D179" s="1065"/>
      <c r="E179" s="1065"/>
      <c r="F179" s="1065"/>
      <c r="G179" s="1065"/>
      <c r="H179" s="1065"/>
      <c r="I179" s="1065"/>
      <c r="J179" s="1066"/>
      <c r="K179" s="751" t="s">
        <v>49</v>
      </c>
      <c r="L179" s="1076"/>
      <c r="M179" s="1080"/>
      <c r="N179" s="1081"/>
      <c r="O179" s="1044"/>
      <c r="P179" s="1044"/>
    </row>
    <row r="180" spans="2:16" ht="21.75" customHeight="1">
      <c r="B180" s="33" t="s">
        <v>230</v>
      </c>
      <c r="C180" s="1065" t="s">
        <v>1765</v>
      </c>
      <c r="D180" s="1065"/>
      <c r="E180" s="1065"/>
      <c r="F180" s="1065"/>
      <c r="G180" s="1065"/>
      <c r="H180" s="1065"/>
      <c r="I180" s="1065"/>
      <c r="J180" s="1066"/>
      <c r="K180" s="751" t="s">
        <v>49</v>
      </c>
      <c r="L180" s="1076"/>
      <c r="M180" s="1080"/>
      <c r="N180" s="1081"/>
      <c r="O180" s="1044"/>
      <c r="P180" s="1044"/>
    </row>
    <row r="181" spans="2:16" ht="21.75" customHeight="1">
      <c r="B181" s="33" t="s">
        <v>231</v>
      </c>
      <c r="C181" s="1065" t="s">
        <v>1697</v>
      </c>
      <c r="D181" s="1065"/>
      <c r="E181" s="1065"/>
      <c r="F181" s="1065"/>
      <c r="G181" s="1065"/>
      <c r="H181" s="1065"/>
      <c r="I181" s="1065"/>
      <c r="J181" s="1066"/>
      <c r="K181" s="751" t="s">
        <v>50</v>
      </c>
      <c r="L181" s="1076"/>
      <c r="M181" s="1080"/>
      <c r="N181" s="1081"/>
      <c r="O181" s="1044"/>
      <c r="P181" s="1044"/>
    </row>
    <row r="182" spans="2:16" ht="21.75" customHeight="1">
      <c r="B182" s="33" t="s">
        <v>233</v>
      </c>
      <c r="C182" s="1065" t="s">
        <v>1766</v>
      </c>
      <c r="D182" s="1065"/>
      <c r="E182" s="1065"/>
      <c r="F182" s="1065"/>
      <c r="G182" s="1065"/>
      <c r="H182" s="1065"/>
      <c r="I182" s="1065"/>
      <c r="J182" s="1066"/>
      <c r="K182" s="751" t="s">
        <v>50</v>
      </c>
      <c r="L182" s="1076"/>
      <c r="M182" s="1080"/>
      <c r="N182" s="1081"/>
      <c r="O182" s="1044"/>
      <c r="P182" s="1044"/>
    </row>
    <row r="183" spans="2:16" ht="21.75" customHeight="1">
      <c r="B183" s="33" t="s">
        <v>234</v>
      </c>
      <c r="C183" s="1065" t="s">
        <v>1699</v>
      </c>
      <c r="D183" s="1065"/>
      <c r="E183" s="1065"/>
      <c r="F183" s="1065"/>
      <c r="G183" s="1065"/>
      <c r="H183" s="1065"/>
      <c r="I183" s="1065"/>
      <c r="J183" s="1066"/>
      <c r="K183" s="751" t="s">
        <v>50</v>
      </c>
      <c r="L183" s="1076"/>
      <c r="M183" s="1080"/>
      <c r="N183" s="1081"/>
      <c r="O183" s="1044"/>
      <c r="P183" s="1044"/>
    </row>
    <row r="184" spans="2:16" ht="21.75" customHeight="1">
      <c r="B184" s="33" t="s">
        <v>236</v>
      </c>
      <c r="C184" s="879" t="s">
        <v>1767</v>
      </c>
      <c r="D184" s="879"/>
      <c r="E184" s="879"/>
      <c r="F184" s="879"/>
      <c r="G184" s="879"/>
      <c r="H184" s="879"/>
      <c r="I184" s="879"/>
      <c r="J184" s="880"/>
      <c r="K184" s="751" t="s">
        <v>50</v>
      </c>
      <c r="L184" s="1076"/>
      <c r="M184" s="1080"/>
      <c r="N184" s="1081"/>
      <c r="O184" s="1044"/>
      <c r="P184" s="1044"/>
    </row>
    <row r="185" spans="2:16" ht="34.5" customHeight="1">
      <c r="B185" s="33"/>
      <c r="C185" s="936" t="s">
        <v>1768</v>
      </c>
      <c r="D185" s="936"/>
      <c r="E185" s="936"/>
      <c r="F185" s="1067"/>
      <c r="G185" s="1068"/>
      <c r="H185" s="1068"/>
      <c r="I185" s="1068"/>
      <c r="J185" s="1068"/>
      <c r="K185" s="1069"/>
      <c r="L185" s="1076"/>
      <c r="M185" s="1080"/>
      <c r="N185" s="1081"/>
      <c r="O185" s="1044"/>
      <c r="P185" s="1044"/>
    </row>
    <row r="186" spans="2:16" ht="23.25" customHeight="1">
      <c r="B186" s="307" t="s">
        <v>572</v>
      </c>
      <c r="C186" s="1070" t="s">
        <v>1769</v>
      </c>
      <c r="D186" s="1070"/>
      <c r="E186" s="1070"/>
      <c r="F186" s="1071"/>
      <c r="G186" s="1071"/>
      <c r="H186" s="1071"/>
      <c r="I186" s="1071"/>
      <c r="J186" s="1072"/>
      <c r="K186" s="811">
        <v>2015</v>
      </c>
      <c r="L186" s="1077"/>
      <c r="M186" s="1082"/>
      <c r="N186" s="1083"/>
      <c r="O186" s="1044"/>
      <c r="P186" s="1044"/>
    </row>
    <row r="187" spans="2:16" ht="23.25" customHeight="1">
      <c r="B187" s="294" t="s">
        <v>574</v>
      </c>
      <c r="C187" s="879" t="s">
        <v>1770</v>
      </c>
      <c r="D187" s="879"/>
      <c r="E187" s="880"/>
      <c r="F187" s="1073" t="s">
        <v>1771</v>
      </c>
      <c r="G187" s="1074"/>
      <c r="H187" s="1074"/>
      <c r="I187" s="1074"/>
      <c r="J187" s="1074"/>
      <c r="K187" s="1074"/>
      <c r="L187" s="1074"/>
      <c r="M187" s="1074"/>
      <c r="N187" s="1074"/>
      <c r="O187" s="1044"/>
      <c r="P187" s="1044"/>
    </row>
    <row r="188" spans="2:16" ht="23.25" customHeight="1">
      <c r="B188" s="309" t="s">
        <v>576</v>
      </c>
      <c r="C188" s="913" t="s">
        <v>1772</v>
      </c>
      <c r="D188" s="913"/>
      <c r="E188" s="1006"/>
      <c r="F188" s="1084"/>
      <c r="G188" s="1085"/>
      <c r="H188" s="1085"/>
      <c r="I188" s="1085"/>
      <c r="J188" s="1085"/>
      <c r="K188" s="1085"/>
      <c r="L188" s="1085"/>
      <c r="M188" s="1085"/>
      <c r="N188" s="1085"/>
      <c r="O188" s="976"/>
      <c r="P188" s="976"/>
    </row>
    <row r="189" spans="2:16" ht="44.25" customHeight="1">
      <c r="B189" s="294" t="s">
        <v>578</v>
      </c>
      <c r="C189" s="879" t="s">
        <v>1773</v>
      </c>
      <c r="D189" s="879"/>
      <c r="E189" s="879"/>
      <c r="F189" s="879"/>
      <c r="G189" s="879"/>
      <c r="H189" s="879"/>
      <c r="I189" s="879"/>
      <c r="J189" s="879"/>
      <c r="K189" s="879"/>
      <c r="L189" s="879"/>
      <c r="M189" s="716"/>
      <c r="N189" s="132" t="s">
        <v>50</v>
      </c>
      <c r="O189" s="1058"/>
      <c r="P189" s="1060"/>
    </row>
    <row r="190" spans="2:16" ht="42" customHeight="1">
      <c r="B190" s="9" t="s">
        <v>216</v>
      </c>
      <c r="C190" s="879" t="s">
        <v>1774</v>
      </c>
      <c r="D190" s="879"/>
      <c r="E190" s="879"/>
      <c r="F190" s="879"/>
      <c r="G190" s="879"/>
      <c r="H190" s="879"/>
      <c r="I190" s="879"/>
      <c r="J190" s="879"/>
      <c r="K190" s="1062"/>
      <c r="L190" s="1063"/>
      <c r="M190" s="1063"/>
      <c r="N190" s="1064"/>
      <c r="O190" s="1059"/>
      <c r="P190" s="1061"/>
    </row>
    <row r="191" spans="2:16" ht="30" customHeight="1" thickBot="1">
      <c r="B191" s="310" t="s">
        <v>581</v>
      </c>
      <c r="C191" s="879" t="s">
        <v>1775</v>
      </c>
      <c r="D191" s="879"/>
      <c r="E191" s="879"/>
      <c r="F191" s="879"/>
      <c r="G191" s="879"/>
      <c r="H191" s="879"/>
      <c r="I191" s="879"/>
      <c r="J191" s="880"/>
      <c r="K191" s="1032" t="s">
        <v>50</v>
      </c>
      <c r="L191" s="1033"/>
      <c r="M191" s="1033"/>
      <c r="N191" s="1033"/>
      <c r="O191" s="733"/>
      <c r="P191" s="733"/>
    </row>
    <row r="192" spans="2:16" ht="21.75" customHeight="1" thickBot="1">
      <c r="B192" s="845" t="s">
        <v>1776</v>
      </c>
      <c r="C192" s="846"/>
      <c r="D192" s="846"/>
      <c r="E192" s="846"/>
      <c r="F192" s="846"/>
      <c r="G192" s="846"/>
      <c r="H192" s="846"/>
      <c r="I192" s="846"/>
      <c r="J192" s="846"/>
      <c r="K192" s="846"/>
      <c r="L192" s="846"/>
      <c r="M192" s="846"/>
      <c r="N192" s="846"/>
      <c r="O192" s="846"/>
      <c r="P192" s="847"/>
    </row>
    <row r="193" spans="2:16" ht="81" customHeight="1">
      <c r="B193" s="1034" t="s">
        <v>583</v>
      </c>
      <c r="C193" s="1036" t="s">
        <v>1777</v>
      </c>
      <c r="D193" s="1036"/>
      <c r="E193" s="1036"/>
      <c r="F193" s="1036"/>
      <c r="G193" s="1037"/>
      <c r="H193" s="1038" t="s">
        <v>1778</v>
      </c>
      <c r="I193" s="1039"/>
      <c r="J193" s="1040"/>
      <c r="K193" s="1038" t="s">
        <v>1779</v>
      </c>
      <c r="L193" s="1039"/>
      <c r="M193" s="1039"/>
      <c r="N193" s="1041"/>
      <c r="O193" s="1042"/>
      <c r="P193" s="1042"/>
    </row>
    <row r="194" spans="2:16" ht="143.25" customHeight="1">
      <c r="B194" s="1035"/>
      <c r="C194" s="1011"/>
      <c r="D194" s="1011"/>
      <c r="E194" s="1011"/>
      <c r="F194" s="1011"/>
      <c r="G194" s="1012"/>
      <c r="H194" s="311" t="s">
        <v>1780</v>
      </c>
      <c r="I194" s="312" t="s">
        <v>1781</v>
      </c>
      <c r="J194" s="312" t="s">
        <v>1782</v>
      </c>
      <c r="K194" s="311" t="s">
        <v>1783</v>
      </c>
      <c r="L194" s="311" t="s">
        <v>1784</v>
      </c>
      <c r="M194" s="313" t="s">
        <v>1785</v>
      </c>
      <c r="N194" s="314" t="s">
        <v>1636</v>
      </c>
      <c r="O194" s="1043"/>
      <c r="P194" s="1043"/>
    </row>
    <row r="195" spans="2:16" ht="21" customHeight="1">
      <c r="B195" s="315" t="s">
        <v>216</v>
      </c>
      <c r="C195" s="1046" t="s">
        <v>1604</v>
      </c>
      <c r="D195" s="1046"/>
      <c r="E195" s="1046"/>
      <c r="F195" s="1046"/>
      <c r="G195" s="1046"/>
      <c r="H195" s="1046"/>
      <c r="I195" s="1046"/>
      <c r="J195" s="1046"/>
      <c r="K195" s="1046"/>
      <c r="L195" s="1046"/>
      <c r="M195" s="1046"/>
      <c r="N195" s="1047"/>
      <c r="O195" s="1043"/>
      <c r="P195" s="1043"/>
    </row>
    <row r="196" spans="2:16" ht="24.75" customHeight="1">
      <c r="B196" s="244" t="s">
        <v>230</v>
      </c>
      <c r="C196" s="1050" t="s">
        <v>1786</v>
      </c>
      <c r="D196" s="1050"/>
      <c r="E196" s="1050"/>
      <c r="F196" s="1050"/>
      <c r="G196" s="1051"/>
      <c r="H196" s="316">
        <v>0</v>
      </c>
      <c r="I196" s="317">
        <v>1</v>
      </c>
      <c r="J196" s="350">
        <f t="shared" ref="J196:J209" si="0">MIN(H196/I196,1)</f>
        <v>0</v>
      </c>
      <c r="K196" s="413" t="s">
        <v>60</v>
      </c>
      <c r="L196" s="413" t="s">
        <v>60</v>
      </c>
      <c r="M196" s="351" t="s">
        <v>60</v>
      </c>
      <c r="N196" s="1052"/>
      <c r="O196" s="1044"/>
      <c r="P196" s="1044"/>
    </row>
    <row r="197" spans="2:16" ht="24.75" customHeight="1">
      <c r="B197" s="244" t="s">
        <v>401</v>
      </c>
      <c r="C197" s="1050" t="s">
        <v>1787</v>
      </c>
      <c r="D197" s="1050"/>
      <c r="E197" s="1050"/>
      <c r="F197" s="1050"/>
      <c r="G197" s="1051"/>
      <c r="H197" s="413" t="s">
        <v>60</v>
      </c>
      <c r="I197" s="414" t="s">
        <v>60</v>
      </c>
      <c r="J197" s="318" t="s">
        <v>71</v>
      </c>
      <c r="K197" s="413" t="s">
        <v>60</v>
      </c>
      <c r="L197" s="413" t="s">
        <v>60</v>
      </c>
      <c r="M197" s="351" t="s">
        <v>60</v>
      </c>
      <c r="N197" s="1053"/>
      <c r="O197" s="1044"/>
      <c r="P197" s="1044"/>
    </row>
    <row r="198" spans="2:16" ht="39" customHeight="1">
      <c r="B198" s="244" t="s">
        <v>404</v>
      </c>
      <c r="C198" s="1050" t="s">
        <v>1788</v>
      </c>
      <c r="D198" s="1050"/>
      <c r="E198" s="1050"/>
      <c r="F198" s="1055"/>
      <c r="G198" s="1056"/>
      <c r="H198" s="316">
        <v>0</v>
      </c>
      <c r="I198" s="317">
        <v>1</v>
      </c>
      <c r="J198" s="318" t="s">
        <v>71</v>
      </c>
      <c r="K198" s="413" t="s">
        <v>60</v>
      </c>
      <c r="L198" s="413" t="s">
        <v>60</v>
      </c>
      <c r="M198" s="351" t="s">
        <v>60</v>
      </c>
      <c r="N198" s="1054"/>
      <c r="O198" s="1044"/>
      <c r="P198" s="1044"/>
    </row>
    <row r="199" spans="2:16" ht="24.75" customHeight="1">
      <c r="B199" s="319" t="s">
        <v>218</v>
      </c>
      <c r="C199" s="1031" t="s">
        <v>1789</v>
      </c>
      <c r="D199" s="1031"/>
      <c r="E199" s="1031"/>
      <c r="F199" s="1031"/>
      <c r="G199" s="1057"/>
      <c r="H199" s="316">
        <v>0</v>
      </c>
      <c r="I199" s="317">
        <v>1</v>
      </c>
      <c r="J199" s="350">
        <f t="shared" si="0"/>
        <v>0</v>
      </c>
      <c r="K199" s="413" t="s">
        <v>60</v>
      </c>
      <c r="L199" s="413" t="s">
        <v>60</v>
      </c>
      <c r="M199" s="351" t="s">
        <v>60</v>
      </c>
      <c r="N199" s="320"/>
      <c r="O199" s="1044"/>
      <c r="P199" s="1044"/>
    </row>
    <row r="200" spans="2:16" ht="15.75" customHeight="1">
      <c r="B200" s="319" t="s">
        <v>220</v>
      </c>
      <c r="C200" s="1031" t="s">
        <v>1611</v>
      </c>
      <c r="D200" s="1031"/>
      <c r="E200" s="1031"/>
      <c r="F200" s="1031"/>
      <c r="G200" s="1031"/>
      <c r="H200" s="1031"/>
      <c r="I200" s="1031"/>
      <c r="J200" s="1031"/>
      <c r="K200" s="1031"/>
      <c r="L200" s="1031"/>
      <c r="M200" s="1031"/>
      <c r="N200" s="1048"/>
      <c r="O200" s="1044"/>
      <c r="P200" s="1044"/>
    </row>
    <row r="201" spans="2:16" ht="24.75" customHeight="1">
      <c r="B201" s="10" t="s">
        <v>230</v>
      </c>
      <c r="C201" s="1009" t="s">
        <v>1790</v>
      </c>
      <c r="D201" s="1009"/>
      <c r="E201" s="1009"/>
      <c r="F201" s="1009"/>
      <c r="G201" s="1028"/>
      <c r="H201" s="413" t="s">
        <v>60</v>
      </c>
      <c r="I201" s="414" t="s">
        <v>60</v>
      </c>
      <c r="J201" s="318" t="s">
        <v>71</v>
      </c>
      <c r="K201" s="413" t="s">
        <v>60</v>
      </c>
      <c r="L201" s="413" t="s">
        <v>60</v>
      </c>
      <c r="M201" s="351" t="s">
        <v>60</v>
      </c>
      <c r="N201" s="1029"/>
      <c r="O201" s="1044"/>
      <c r="P201" s="1044"/>
    </row>
    <row r="202" spans="2:16" ht="24.75" customHeight="1">
      <c r="B202" s="10" t="s">
        <v>401</v>
      </c>
      <c r="C202" s="1009" t="s">
        <v>1791</v>
      </c>
      <c r="D202" s="1009"/>
      <c r="E202" s="1009"/>
      <c r="F202" s="1009"/>
      <c r="G202" s="766"/>
      <c r="H202" s="316">
        <v>0</v>
      </c>
      <c r="I202" s="317">
        <v>1</v>
      </c>
      <c r="J202" s="350">
        <f t="shared" si="0"/>
        <v>0</v>
      </c>
      <c r="K202" s="413" t="s">
        <v>60</v>
      </c>
      <c r="L202" s="413" t="s">
        <v>60</v>
      </c>
      <c r="M202" s="351" t="s">
        <v>60</v>
      </c>
      <c r="N202" s="1049"/>
      <c r="O202" s="1044"/>
      <c r="P202" s="1044"/>
    </row>
    <row r="203" spans="2:16" ht="24.75" customHeight="1">
      <c r="B203" s="10" t="s">
        <v>404</v>
      </c>
      <c r="C203" s="1009" t="s">
        <v>1792</v>
      </c>
      <c r="D203" s="1009"/>
      <c r="E203" s="1009"/>
      <c r="F203" s="1009"/>
      <c r="G203" s="1028"/>
      <c r="H203" s="413" t="s">
        <v>60</v>
      </c>
      <c r="I203" s="414" t="s">
        <v>60</v>
      </c>
      <c r="J203" s="318" t="s">
        <v>71</v>
      </c>
      <c r="K203" s="413" t="s">
        <v>60</v>
      </c>
      <c r="L203" s="413" t="s">
        <v>60</v>
      </c>
      <c r="M203" s="351" t="s">
        <v>60</v>
      </c>
      <c r="N203" s="1049"/>
      <c r="O203" s="1044"/>
      <c r="P203" s="1044"/>
    </row>
    <row r="204" spans="2:16" ht="18" customHeight="1">
      <c r="B204" s="319" t="s">
        <v>222</v>
      </c>
      <c r="C204" s="1031" t="s">
        <v>1616</v>
      </c>
      <c r="D204" s="1031"/>
      <c r="E204" s="1031"/>
      <c r="F204" s="1031"/>
      <c r="G204" s="1031"/>
      <c r="H204" s="1031"/>
      <c r="I204" s="1031"/>
      <c r="J204" s="1031"/>
      <c r="K204" s="1031"/>
      <c r="L204" s="1031"/>
      <c r="M204" s="1031"/>
      <c r="N204" s="1048"/>
      <c r="O204" s="1043"/>
      <c r="P204" s="1043"/>
    </row>
    <row r="205" spans="2:16" ht="22.5" customHeight="1">
      <c r="B205" s="10" t="s">
        <v>230</v>
      </c>
      <c r="C205" s="1009" t="s">
        <v>1793</v>
      </c>
      <c r="D205" s="1009"/>
      <c r="E205" s="1009"/>
      <c r="F205" s="1009"/>
      <c r="G205" s="1028"/>
      <c r="H205" s="413" t="s">
        <v>60</v>
      </c>
      <c r="I205" s="414" t="s">
        <v>60</v>
      </c>
      <c r="J205" s="318" t="s">
        <v>71</v>
      </c>
      <c r="K205" s="413" t="s">
        <v>60</v>
      </c>
      <c r="L205" s="413" t="s">
        <v>60</v>
      </c>
      <c r="M205" s="351" t="s">
        <v>60</v>
      </c>
      <c r="N205" s="1029"/>
      <c r="O205" s="1043"/>
      <c r="P205" s="1043"/>
    </row>
    <row r="206" spans="2:16" ht="22.5" customHeight="1">
      <c r="B206" s="10" t="s">
        <v>401</v>
      </c>
      <c r="C206" s="1009" t="s">
        <v>1794</v>
      </c>
      <c r="D206" s="1009"/>
      <c r="E206" s="1009"/>
      <c r="F206" s="1009"/>
      <c r="G206" s="1028"/>
      <c r="H206" s="316">
        <v>0</v>
      </c>
      <c r="I206" s="317">
        <v>1</v>
      </c>
      <c r="J206" s="350">
        <f t="shared" si="0"/>
        <v>0</v>
      </c>
      <c r="K206" s="413" t="s">
        <v>60</v>
      </c>
      <c r="L206" s="413" t="s">
        <v>60</v>
      </c>
      <c r="M206" s="351" t="s">
        <v>60</v>
      </c>
      <c r="N206" s="1030"/>
      <c r="O206" s="1043"/>
      <c r="P206" s="1043"/>
    </row>
    <row r="207" spans="2:16" ht="22.5" customHeight="1">
      <c r="B207" s="319" t="s">
        <v>224</v>
      </c>
      <c r="C207" s="1031" t="s">
        <v>1795</v>
      </c>
      <c r="D207" s="1031"/>
      <c r="E207" s="1031"/>
      <c r="F207" s="1031"/>
      <c r="G207" s="1031"/>
      <c r="H207" s="316">
        <v>0</v>
      </c>
      <c r="I207" s="317">
        <v>1</v>
      </c>
      <c r="J207" s="350">
        <f t="shared" si="0"/>
        <v>0</v>
      </c>
      <c r="K207" s="413" t="s">
        <v>60</v>
      </c>
      <c r="L207" s="413" t="s">
        <v>60</v>
      </c>
      <c r="M207" s="351" t="s">
        <v>60</v>
      </c>
      <c r="N207" s="321"/>
      <c r="O207" s="1043"/>
      <c r="P207" s="1043"/>
    </row>
    <row r="208" spans="2:16" ht="22.5" customHeight="1">
      <c r="B208" s="319" t="s">
        <v>226</v>
      </c>
      <c r="C208" s="1031" t="s">
        <v>1796</v>
      </c>
      <c r="D208" s="1031"/>
      <c r="E208" s="1031"/>
      <c r="F208" s="1031"/>
      <c r="G208" s="1031"/>
      <c r="H208" s="413" t="s">
        <v>60</v>
      </c>
      <c r="I208" s="414" t="s">
        <v>60</v>
      </c>
      <c r="J208" s="318" t="s">
        <v>71</v>
      </c>
      <c r="K208" s="413" t="s">
        <v>60</v>
      </c>
      <c r="L208" s="413" t="s">
        <v>60</v>
      </c>
      <c r="M208" s="351" t="s">
        <v>60</v>
      </c>
      <c r="N208" s="321"/>
      <c r="O208" s="1043"/>
      <c r="P208" s="1043"/>
    </row>
    <row r="209" spans="2:16" ht="22.5" customHeight="1">
      <c r="B209" s="319" t="s">
        <v>228</v>
      </c>
      <c r="C209" s="1031" t="s">
        <v>1622</v>
      </c>
      <c r="D209" s="1031"/>
      <c r="E209" s="1031"/>
      <c r="F209" s="1031"/>
      <c r="G209" s="1031"/>
      <c r="H209" s="316">
        <v>0</v>
      </c>
      <c r="I209" s="317">
        <v>1</v>
      </c>
      <c r="J209" s="350">
        <f t="shared" si="0"/>
        <v>0</v>
      </c>
      <c r="K209" s="413" t="s">
        <v>60</v>
      </c>
      <c r="L209" s="413" t="s">
        <v>60</v>
      </c>
      <c r="M209" s="351" t="s">
        <v>60</v>
      </c>
      <c r="N209" s="321"/>
      <c r="O209" s="1043"/>
      <c r="P209" s="1043"/>
    </row>
    <row r="210" spans="2:16" ht="33" customHeight="1">
      <c r="B210" s="319" t="s">
        <v>229</v>
      </c>
      <c r="C210" s="1031" t="s">
        <v>1623</v>
      </c>
      <c r="D210" s="1031"/>
      <c r="E210" s="1031"/>
      <c r="F210" s="1031"/>
      <c r="G210" s="1031"/>
      <c r="H210" s="413" t="s">
        <v>60</v>
      </c>
      <c r="I210" s="414" t="s">
        <v>60</v>
      </c>
      <c r="J210" s="318" t="s">
        <v>71</v>
      </c>
      <c r="K210" s="413" t="s">
        <v>60</v>
      </c>
      <c r="L210" s="413" t="s">
        <v>60</v>
      </c>
      <c r="M210" s="351" t="s">
        <v>60</v>
      </c>
      <c r="N210" s="415" t="s">
        <v>1797</v>
      </c>
      <c r="O210" s="1043"/>
      <c r="P210" s="1043"/>
    </row>
    <row r="211" spans="2:16" ht="18.75" customHeight="1">
      <c r="B211" s="319" t="s">
        <v>230</v>
      </c>
      <c r="C211" s="1031" t="s">
        <v>1798</v>
      </c>
      <c r="D211" s="1031"/>
      <c r="E211" s="1031"/>
      <c r="F211" s="1031"/>
      <c r="G211" s="1031"/>
      <c r="H211" s="1031"/>
      <c r="I211" s="1031"/>
      <c r="J211" s="1031"/>
      <c r="K211" s="1031"/>
      <c r="L211" s="1031"/>
      <c r="M211" s="1031"/>
      <c r="N211" s="1048"/>
      <c r="O211" s="1043"/>
      <c r="P211" s="1043"/>
    </row>
    <row r="212" spans="2:16" ht="22.5" customHeight="1">
      <c r="B212" s="10" t="s">
        <v>230</v>
      </c>
      <c r="C212" s="1009" t="s">
        <v>1625</v>
      </c>
      <c r="D212" s="1009"/>
      <c r="E212" s="1009"/>
      <c r="F212" s="1009"/>
      <c r="G212" s="1028"/>
      <c r="H212" s="413" t="s">
        <v>60</v>
      </c>
      <c r="I212" s="414" t="s">
        <v>60</v>
      </c>
      <c r="J212" s="318" t="s">
        <v>71</v>
      </c>
      <c r="K212" s="413" t="s">
        <v>60</v>
      </c>
      <c r="L212" s="413" t="s">
        <v>60</v>
      </c>
      <c r="M212" s="351" t="s">
        <v>60</v>
      </c>
      <c r="N212" s="1767" t="s">
        <v>1797</v>
      </c>
      <c r="O212" s="1043"/>
      <c r="P212" s="1043"/>
    </row>
    <row r="213" spans="2:16" ht="22.5" customHeight="1">
      <c r="B213" s="10" t="s">
        <v>401</v>
      </c>
      <c r="C213" s="1009" t="s">
        <v>1626</v>
      </c>
      <c r="D213" s="1009"/>
      <c r="E213" s="1009"/>
      <c r="F213" s="1009"/>
      <c r="G213" s="1028"/>
      <c r="H213" s="413" t="s">
        <v>60</v>
      </c>
      <c r="I213" s="414" t="s">
        <v>60</v>
      </c>
      <c r="J213" s="318" t="s">
        <v>71</v>
      </c>
      <c r="K213" s="413" t="s">
        <v>60</v>
      </c>
      <c r="L213" s="413" t="s">
        <v>60</v>
      </c>
      <c r="M213" s="351" t="s">
        <v>60</v>
      </c>
      <c r="N213" s="1768"/>
      <c r="O213" s="1043"/>
      <c r="P213" s="1043"/>
    </row>
    <row r="214" spans="2:16" ht="22.5" customHeight="1">
      <c r="B214" s="319" t="s">
        <v>231</v>
      </c>
      <c r="C214" s="1031" t="s">
        <v>1799</v>
      </c>
      <c r="D214" s="1031"/>
      <c r="E214" s="1031"/>
      <c r="F214" s="1031"/>
      <c r="G214" s="1031"/>
      <c r="H214" s="413" t="s">
        <v>60</v>
      </c>
      <c r="I214" s="414" t="s">
        <v>60</v>
      </c>
      <c r="J214" s="318" t="s">
        <v>71</v>
      </c>
      <c r="K214" s="413" t="s">
        <v>60</v>
      </c>
      <c r="L214" s="413" t="s">
        <v>60</v>
      </c>
      <c r="M214" s="351" t="s">
        <v>60</v>
      </c>
      <c r="N214" s="321"/>
      <c r="O214" s="1043"/>
      <c r="P214" s="1043"/>
    </row>
    <row r="215" spans="2:16" ht="35.25" customHeight="1">
      <c r="B215" s="9" t="s">
        <v>233</v>
      </c>
      <c r="C215" s="879" t="s">
        <v>1800</v>
      </c>
      <c r="D215" s="879"/>
      <c r="E215" s="879"/>
      <c r="F215" s="879"/>
      <c r="G215" s="880"/>
      <c r="H215" s="364">
        <f>SUM(H196+H198+H199+H202+H206+H207+H209)</f>
        <v>0</v>
      </c>
      <c r="I215" s="364">
        <f>SUM(I196+I198+I199+I202+I206+I207+I209)</f>
        <v>7</v>
      </c>
      <c r="J215" s="350">
        <f>MIN(H215/I215,1)</f>
        <v>0</v>
      </c>
      <c r="K215" s="381" t="s">
        <v>60</v>
      </c>
      <c r="L215" s="381" t="s">
        <v>60</v>
      </c>
      <c r="M215" s="351" t="s">
        <v>60</v>
      </c>
      <c r="N215" s="321"/>
      <c r="O215" s="1045"/>
      <c r="P215" s="1045"/>
    </row>
    <row r="216" spans="2:16" ht="66" customHeight="1" thickBot="1">
      <c r="B216" s="309" t="s">
        <v>606</v>
      </c>
      <c r="C216" s="913" t="s">
        <v>1801</v>
      </c>
      <c r="D216" s="913"/>
      <c r="E216" s="913"/>
      <c r="F216" s="913"/>
      <c r="G216" s="913"/>
      <c r="H216" s="1016"/>
      <c r="I216" s="1017"/>
      <c r="J216" s="1017"/>
      <c r="K216" s="1017"/>
      <c r="L216" s="1017"/>
      <c r="M216" s="1017"/>
      <c r="N216" s="1018"/>
      <c r="O216" s="1019"/>
      <c r="P216" s="1020"/>
    </row>
    <row r="217" spans="2:16" ht="18.75" customHeight="1" thickBot="1">
      <c r="B217" s="845" t="s">
        <v>1802</v>
      </c>
      <c r="C217" s="846"/>
      <c r="D217" s="846"/>
      <c r="E217" s="846"/>
      <c r="F217" s="846"/>
      <c r="G217" s="846"/>
      <c r="H217" s="846"/>
      <c r="I217" s="846"/>
      <c r="J217" s="846"/>
      <c r="K217" s="846"/>
      <c r="L217" s="846"/>
      <c r="M217" s="846"/>
      <c r="N217" s="846"/>
      <c r="O217" s="846"/>
      <c r="P217" s="847"/>
    </row>
    <row r="218" spans="2:16" ht="26.25" customHeight="1">
      <c r="B218" s="254" t="s">
        <v>608</v>
      </c>
      <c r="C218" s="978" t="s">
        <v>1803</v>
      </c>
      <c r="D218" s="978"/>
      <c r="E218" s="978"/>
      <c r="F218" s="978"/>
      <c r="G218" s="978"/>
      <c r="H218" s="1376" t="s">
        <v>1804</v>
      </c>
      <c r="I218" s="1377"/>
      <c r="J218" s="1377"/>
      <c r="K218" s="1023" t="s">
        <v>1557</v>
      </c>
      <c r="L218" s="1025"/>
      <c r="M218" s="1026"/>
      <c r="N218" s="1027"/>
      <c r="O218" s="771"/>
      <c r="P218" s="771"/>
    </row>
    <row r="219" spans="2:16" ht="33" customHeight="1">
      <c r="B219" s="809" t="s">
        <v>610</v>
      </c>
      <c r="C219" s="879" t="s">
        <v>1805</v>
      </c>
      <c r="D219" s="879"/>
      <c r="E219" s="879"/>
      <c r="F219" s="879"/>
      <c r="G219" s="880"/>
      <c r="H219" s="968" t="s">
        <v>49</v>
      </c>
      <c r="I219" s="969"/>
      <c r="J219" s="969"/>
      <c r="K219" s="1024"/>
      <c r="L219" s="1013"/>
      <c r="M219" s="1014"/>
      <c r="N219" s="1015"/>
      <c r="O219" s="323"/>
      <c r="P219" s="324"/>
    </row>
    <row r="220" spans="2:16" ht="17.25" customHeight="1">
      <c r="B220" s="1008" t="s">
        <v>1806</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1807</v>
      </c>
      <c r="D221" s="1011"/>
      <c r="E221" s="1011"/>
      <c r="F221" s="1011"/>
      <c r="G221" s="1012"/>
      <c r="H221" s="968" t="s">
        <v>49</v>
      </c>
      <c r="I221" s="969"/>
      <c r="J221" s="969"/>
      <c r="K221" s="980" t="s">
        <v>1557</v>
      </c>
      <c r="L221" s="995"/>
      <c r="M221" s="996"/>
      <c r="N221" s="997"/>
      <c r="O221" s="1004"/>
      <c r="P221" s="1004"/>
    </row>
    <row r="222" spans="2:16" ht="21.75" customHeight="1">
      <c r="B222" s="10" t="s">
        <v>218</v>
      </c>
      <c r="C222" s="879" t="s">
        <v>1808</v>
      </c>
      <c r="D222" s="879"/>
      <c r="E222" s="879"/>
      <c r="F222" s="879"/>
      <c r="G222" s="880"/>
      <c r="H222" s="968" t="s">
        <v>49</v>
      </c>
      <c r="I222" s="969"/>
      <c r="J222" s="969"/>
      <c r="K222" s="981"/>
      <c r="L222" s="1013"/>
      <c r="M222" s="1014"/>
      <c r="N222" s="1015"/>
      <c r="O222" s="1007"/>
      <c r="P222" s="1007"/>
    </row>
    <row r="223" spans="2:16" ht="22.5" customHeight="1">
      <c r="B223" s="809" t="s">
        <v>615</v>
      </c>
      <c r="C223" s="875" t="s">
        <v>1809</v>
      </c>
      <c r="D223" s="875"/>
      <c r="E223" s="875"/>
      <c r="F223" s="875"/>
      <c r="G223" s="875"/>
      <c r="H223" s="875"/>
      <c r="I223" s="875"/>
      <c r="J223" s="875"/>
      <c r="K223" s="921"/>
      <c r="L223" s="921"/>
      <c r="M223" s="921"/>
      <c r="N223" s="921"/>
      <c r="O223" s="875"/>
      <c r="P223" s="876"/>
    </row>
    <row r="224" spans="2:16" ht="21.75" customHeight="1">
      <c r="B224" s="10" t="s">
        <v>216</v>
      </c>
      <c r="C224" s="879" t="s">
        <v>1807</v>
      </c>
      <c r="D224" s="879"/>
      <c r="E224" s="879"/>
      <c r="F224" s="879"/>
      <c r="G224" s="880"/>
      <c r="H224" s="968" t="s">
        <v>49</v>
      </c>
      <c r="I224" s="969"/>
      <c r="J224" s="969"/>
      <c r="K224" s="979" t="s">
        <v>1557</v>
      </c>
      <c r="L224" s="992"/>
      <c r="M224" s="993"/>
      <c r="N224" s="994"/>
      <c r="O224" s="1001"/>
      <c r="P224" s="1001"/>
    </row>
    <row r="225" spans="1:16" ht="21.75" customHeight="1">
      <c r="B225" s="10" t="s">
        <v>218</v>
      </c>
      <c r="C225" s="879" t="s">
        <v>1808</v>
      </c>
      <c r="D225" s="879"/>
      <c r="E225" s="879"/>
      <c r="F225" s="879"/>
      <c r="G225" s="880"/>
      <c r="H225" s="968" t="s">
        <v>49</v>
      </c>
      <c r="I225" s="969"/>
      <c r="J225" s="969"/>
      <c r="K225" s="980"/>
      <c r="L225" s="995"/>
      <c r="M225" s="996"/>
      <c r="N225" s="997"/>
      <c r="O225" s="1002"/>
      <c r="P225" s="1002"/>
    </row>
    <row r="226" spans="1:16" ht="28.5" customHeight="1">
      <c r="B226" s="809" t="s">
        <v>617</v>
      </c>
      <c r="C226" s="879" t="s">
        <v>1810</v>
      </c>
      <c r="D226" s="879"/>
      <c r="E226" s="879"/>
      <c r="F226" s="879"/>
      <c r="G226" s="880"/>
      <c r="H226" s="968" t="s">
        <v>49</v>
      </c>
      <c r="I226" s="969"/>
      <c r="J226" s="969"/>
      <c r="K226" s="980"/>
      <c r="L226" s="995"/>
      <c r="M226" s="996"/>
      <c r="N226" s="997"/>
      <c r="O226" s="1004"/>
      <c r="P226" s="1004"/>
    </row>
    <row r="227" spans="1:16" ht="21.75" customHeight="1">
      <c r="B227" s="10" t="s">
        <v>216</v>
      </c>
      <c r="C227" s="879" t="s">
        <v>1811</v>
      </c>
      <c r="D227" s="879"/>
      <c r="E227" s="879"/>
      <c r="F227" s="879"/>
      <c r="G227" s="880"/>
      <c r="H227" s="968" t="s">
        <v>49</v>
      </c>
      <c r="I227" s="969"/>
      <c r="J227" s="969"/>
      <c r="K227" s="980"/>
      <c r="L227" s="995"/>
      <c r="M227" s="996"/>
      <c r="N227" s="997"/>
      <c r="O227" s="1007"/>
      <c r="P227" s="1007"/>
    </row>
    <row r="228" spans="1:16" ht="48.75" customHeight="1">
      <c r="B228" s="809" t="s">
        <v>620</v>
      </c>
      <c r="C228" s="879" t="s">
        <v>1812</v>
      </c>
      <c r="D228" s="879"/>
      <c r="E228" s="879"/>
      <c r="F228" s="879"/>
      <c r="G228" s="880"/>
      <c r="H228" s="968" t="s">
        <v>695</v>
      </c>
      <c r="I228" s="969"/>
      <c r="J228" s="969"/>
      <c r="K228" s="980"/>
      <c r="L228" s="995"/>
      <c r="M228" s="996"/>
      <c r="N228" s="997"/>
      <c r="O228" s="246"/>
      <c r="P228" s="247"/>
    </row>
    <row r="229" spans="1:16" ht="21" customHeight="1">
      <c r="B229" s="803" t="s">
        <v>622</v>
      </c>
      <c r="C229" s="875" t="s">
        <v>1813</v>
      </c>
      <c r="D229" s="875"/>
      <c r="E229" s="875"/>
      <c r="F229" s="875"/>
      <c r="G229" s="990"/>
      <c r="H229" s="968" t="s">
        <v>49</v>
      </c>
      <c r="I229" s="969"/>
      <c r="J229" s="969"/>
      <c r="K229" s="980"/>
      <c r="L229" s="995"/>
      <c r="M229" s="996"/>
      <c r="N229" s="997"/>
      <c r="O229" s="1003"/>
      <c r="P229" s="1003"/>
    </row>
    <row r="230" spans="1:16" ht="21.75" customHeight="1">
      <c r="B230" s="10" t="s">
        <v>216</v>
      </c>
      <c r="C230" s="879" t="s">
        <v>1814</v>
      </c>
      <c r="D230" s="879"/>
      <c r="E230" s="879"/>
      <c r="F230" s="879"/>
      <c r="G230" s="880"/>
      <c r="H230" s="968" t="s">
        <v>49</v>
      </c>
      <c r="I230" s="969"/>
      <c r="J230" s="969"/>
      <c r="K230" s="980"/>
      <c r="L230" s="995"/>
      <c r="M230" s="996"/>
      <c r="N230" s="997"/>
      <c r="O230" s="1004"/>
      <c r="P230" s="1004"/>
    </row>
    <row r="231" spans="1:16" ht="21.75" customHeight="1" thickBot="1">
      <c r="B231" s="9" t="s">
        <v>625</v>
      </c>
      <c r="C231" s="913" t="s">
        <v>1815</v>
      </c>
      <c r="D231" s="913"/>
      <c r="E231" s="913"/>
      <c r="F231" s="913"/>
      <c r="G231" s="1006"/>
      <c r="H231" s="968" t="s">
        <v>49</v>
      </c>
      <c r="I231" s="969"/>
      <c r="J231" s="969"/>
      <c r="K231" s="991"/>
      <c r="L231" s="998"/>
      <c r="M231" s="999"/>
      <c r="N231" s="1000"/>
      <c r="O231" s="1005"/>
      <c r="P231" s="1005"/>
    </row>
    <row r="232" spans="1:16" ht="18.75" customHeight="1" thickBot="1">
      <c r="B232" s="845" t="s">
        <v>1816</v>
      </c>
      <c r="C232" s="846"/>
      <c r="D232" s="846"/>
      <c r="E232" s="846"/>
      <c r="F232" s="846"/>
      <c r="G232" s="846"/>
      <c r="H232" s="846"/>
      <c r="I232" s="846"/>
      <c r="J232" s="846"/>
      <c r="K232" s="848"/>
      <c r="L232" s="846"/>
      <c r="M232" s="846"/>
      <c r="N232" s="846"/>
      <c r="O232" s="846"/>
      <c r="P232" s="847"/>
    </row>
    <row r="233" spans="1:16" ht="39" customHeight="1">
      <c r="B233" s="760" t="s">
        <v>627</v>
      </c>
      <c r="C233" s="978" t="s">
        <v>1817</v>
      </c>
      <c r="D233" s="978"/>
      <c r="E233" s="978"/>
      <c r="F233" s="978"/>
      <c r="G233" s="978"/>
      <c r="H233" s="968" t="s">
        <v>49</v>
      </c>
      <c r="I233" s="969"/>
      <c r="J233" s="969"/>
      <c r="K233" s="979" t="s">
        <v>1557</v>
      </c>
      <c r="L233" s="982"/>
      <c r="M233" s="983"/>
      <c r="N233" s="984"/>
      <c r="O233" s="985"/>
      <c r="P233" s="985"/>
    </row>
    <row r="234" spans="1:16" ht="39" customHeight="1">
      <c r="B234" s="10" t="s">
        <v>216</v>
      </c>
      <c r="C234" s="879" t="s">
        <v>1818</v>
      </c>
      <c r="D234" s="879"/>
      <c r="E234" s="879"/>
      <c r="F234" s="879"/>
      <c r="G234" s="880"/>
      <c r="H234" s="1480" t="s">
        <v>1804</v>
      </c>
      <c r="I234" s="1481"/>
      <c r="J234" s="1766"/>
      <c r="K234" s="980"/>
      <c r="L234" s="973"/>
      <c r="M234" s="974"/>
      <c r="N234" s="975"/>
      <c r="O234" s="976"/>
      <c r="P234" s="976"/>
    </row>
    <row r="235" spans="1:16" ht="33" customHeight="1">
      <c r="B235" s="760" t="s">
        <v>630</v>
      </c>
      <c r="C235" s="1307" t="s">
        <v>1819</v>
      </c>
      <c r="D235" s="875"/>
      <c r="E235" s="875"/>
      <c r="F235" s="875"/>
      <c r="G235" s="990"/>
      <c r="H235" s="968" t="s">
        <v>49</v>
      </c>
      <c r="I235" s="969"/>
      <c r="J235" s="969"/>
      <c r="K235" s="980"/>
      <c r="L235" s="970"/>
      <c r="M235" s="971"/>
      <c r="N235" s="972"/>
      <c r="O235" s="960"/>
      <c r="P235" s="960"/>
    </row>
    <row r="236" spans="1:16" ht="40.5" customHeight="1">
      <c r="B236" s="325" t="s">
        <v>216</v>
      </c>
      <c r="C236" s="879" t="s">
        <v>1818</v>
      </c>
      <c r="D236" s="879"/>
      <c r="E236" s="879"/>
      <c r="F236" s="879"/>
      <c r="G236" s="880"/>
      <c r="H236" s="957" t="s">
        <v>1820</v>
      </c>
      <c r="I236" s="958"/>
      <c r="J236" s="977"/>
      <c r="K236" s="981"/>
      <c r="L236" s="973"/>
      <c r="M236" s="974"/>
      <c r="N236" s="975"/>
      <c r="O236" s="976"/>
      <c r="P236" s="976"/>
    </row>
    <row r="237" spans="1:16" ht="45" customHeight="1">
      <c r="B237" s="759" t="s">
        <v>632</v>
      </c>
      <c r="C237" s="921" t="s">
        <v>1821</v>
      </c>
      <c r="D237" s="921"/>
      <c r="E237" s="921"/>
      <c r="F237" s="921"/>
      <c r="G237" s="956"/>
      <c r="H237" s="957" t="s">
        <v>1719</v>
      </c>
      <c r="I237" s="958"/>
      <c r="J237" s="958"/>
      <c r="K237" s="958"/>
      <c r="L237" s="958"/>
      <c r="M237" s="958"/>
      <c r="N237" s="959"/>
      <c r="O237" s="761"/>
      <c r="P237" s="761"/>
    </row>
    <row r="238" spans="1:16" ht="102" customHeight="1">
      <c r="A238" s="11"/>
      <c r="B238" s="720" t="s">
        <v>634</v>
      </c>
      <c r="C238" s="921" t="s">
        <v>1822</v>
      </c>
      <c r="D238" s="921"/>
      <c r="E238" s="921"/>
      <c r="F238" s="921"/>
      <c r="G238" s="956"/>
      <c r="H238" s="160" t="s">
        <v>664</v>
      </c>
      <c r="I238" s="753" t="s">
        <v>1557</v>
      </c>
      <c r="J238" s="958"/>
      <c r="K238" s="958"/>
      <c r="L238" s="958"/>
      <c r="M238" s="958"/>
      <c r="N238" s="959"/>
      <c r="O238" s="960"/>
      <c r="P238" s="960"/>
    </row>
    <row r="239" spans="1:16" ht="66.75" customHeight="1" thickBot="1">
      <c r="A239" s="11"/>
      <c r="B239" s="326"/>
      <c r="C239" s="962" t="s">
        <v>1823</v>
      </c>
      <c r="D239" s="963"/>
      <c r="E239" s="963"/>
      <c r="F239" s="963"/>
      <c r="G239" s="963"/>
      <c r="H239" s="964" t="s">
        <v>60</v>
      </c>
      <c r="I239" s="965"/>
      <c r="J239" s="964"/>
      <c r="K239" s="964"/>
      <c r="L239" s="964"/>
      <c r="M239" s="966"/>
      <c r="N239" s="967"/>
      <c r="O239" s="961"/>
      <c r="P239" s="961"/>
    </row>
    <row r="240" spans="1:16" ht="15.75" thickTop="1"/>
    <row r="241" spans="2:16" ht="26.25">
      <c r="B241" s="955" t="s">
        <v>1824</v>
      </c>
      <c r="C241" s="955"/>
      <c r="D241" s="955"/>
      <c r="E241" s="955"/>
      <c r="F241" s="955"/>
      <c r="G241" s="955"/>
      <c r="H241" s="955"/>
      <c r="I241" s="955"/>
      <c r="J241" s="955"/>
      <c r="K241" s="955"/>
      <c r="L241" s="955"/>
      <c r="M241" s="955"/>
      <c r="N241" s="955"/>
      <c r="O241" s="327"/>
      <c r="P241" s="327"/>
    </row>
  </sheetData>
  <mergeCells count="617">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C234:G234"/>
    <mergeCell ref="H234:J234"/>
    <mergeCell ref="C235:G235"/>
    <mergeCell ref="C229:G229"/>
    <mergeCell ref="H229:J229"/>
    <mergeCell ref="O229:O231"/>
    <mergeCell ref="P229:P231"/>
    <mergeCell ref="C230:G230"/>
    <mergeCell ref="H230:J230"/>
    <mergeCell ref="C231:G231"/>
    <mergeCell ref="H231:J231"/>
    <mergeCell ref="B241:N241"/>
    <mergeCell ref="G1:H1"/>
    <mergeCell ref="G3:H3"/>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s>
  <conditionalFormatting sqref="H129:H130">
    <cfRule type="expression" dxfId="4685" priority="146">
      <formula>$H$134="Don't know"</formula>
    </cfRule>
    <cfRule type="expression" dxfId="4684" priority="147">
      <formula>$H$134="no"</formula>
    </cfRule>
  </conditionalFormatting>
  <conditionalFormatting sqref="H132">
    <cfRule type="expression" dxfId="4683" priority="144">
      <formula>$H$138="Don't know"</formula>
    </cfRule>
    <cfRule type="expression" dxfId="4682" priority="145">
      <formula>$H$138="No"</formula>
    </cfRule>
  </conditionalFormatting>
  <conditionalFormatting sqref="H134">
    <cfRule type="expression" dxfId="4681" priority="142">
      <formula>$H$141="Don't know"</formula>
    </cfRule>
    <cfRule type="expression" dxfId="4680" priority="143">
      <formula>$H$141="No"</formula>
    </cfRule>
  </conditionalFormatting>
  <conditionalFormatting sqref="H122:H124 K122">
    <cfRule type="expression" dxfId="4679" priority="140">
      <formula>$N$128="Don't know"</formula>
    </cfRule>
    <cfRule type="expression" dxfId="4678" priority="141">
      <formula>$N$128="No"</formula>
    </cfRule>
  </conditionalFormatting>
  <conditionalFormatting sqref="L157:M157">
    <cfRule type="expression" dxfId="4677" priority="136">
      <formula>$F$163="Don't know"</formula>
    </cfRule>
    <cfRule type="expression" dxfId="4676" priority="139">
      <formula>$F$163="No"</formula>
    </cfRule>
  </conditionalFormatting>
  <conditionalFormatting sqref="L158:M158">
    <cfRule type="expression" dxfId="4675" priority="135">
      <formula>$F$164="Don't know"</formula>
    </cfRule>
    <cfRule type="expression" dxfId="4674" priority="138">
      <formula>$F$164="No"</formula>
    </cfRule>
  </conditionalFormatting>
  <conditionalFormatting sqref="L159:M159">
    <cfRule type="expression" dxfId="4673" priority="134">
      <formula>$F$171="Don't know"</formula>
    </cfRule>
    <cfRule type="expression" dxfId="4672" priority="137">
      <formula>$F$171="No"</formula>
    </cfRule>
  </conditionalFormatting>
  <conditionalFormatting sqref="H11:N11">
    <cfRule type="expression" dxfId="4671" priority="131">
      <formula>$F$17="Not applicable"</formula>
    </cfRule>
    <cfRule type="expression" dxfId="4670" priority="132">
      <formula>$F$17="Don't know"</formula>
    </cfRule>
    <cfRule type="expression" dxfId="4669" priority="133">
      <formula>$F$17="No"</formula>
    </cfRule>
  </conditionalFormatting>
  <conditionalFormatting sqref="H12:N19">
    <cfRule type="expression" dxfId="4668" priority="128">
      <formula>$F12="Not applicable"</formula>
    </cfRule>
    <cfRule type="expression" dxfId="4667" priority="129">
      <formula>$F12="Don't know"</formula>
    </cfRule>
    <cfRule type="expression" dxfId="4666" priority="130">
      <formula>$F12="No"</formula>
    </cfRule>
  </conditionalFormatting>
  <conditionalFormatting sqref="H11:N19 N20 F9:N9 F11:F19">
    <cfRule type="expression" dxfId="4665" priority="127">
      <formula>$N$14="Don't know"</formula>
    </cfRule>
  </conditionalFormatting>
  <conditionalFormatting sqref="H11:N19 N20 F9:N9 F11:F19">
    <cfRule type="expression" dxfId="4664" priority="126">
      <formula>$N$14="Not applicable"</formula>
    </cfRule>
  </conditionalFormatting>
  <conditionalFormatting sqref="H11:N19 N20 F9:N9 F11:F19">
    <cfRule type="expression" dxfId="4663" priority="125">
      <formula>$N$14="No"</formula>
    </cfRule>
  </conditionalFormatting>
  <conditionalFormatting sqref="L153:M153">
    <cfRule type="expression" dxfId="4662" priority="123">
      <formula>$F$163="Don't know"</formula>
    </cfRule>
    <cfRule type="expression" dxfId="4661" priority="124">
      <formula>$F$163="No"</formula>
    </cfRule>
  </conditionalFormatting>
  <conditionalFormatting sqref="L154:M154">
    <cfRule type="expression" dxfId="4660" priority="121">
      <formula>$F$163="Don't know"</formula>
    </cfRule>
    <cfRule type="expression" dxfId="4659" priority="122">
      <formula>$F$163="No"</formula>
    </cfRule>
  </conditionalFormatting>
  <conditionalFormatting sqref="L155:M155">
    <cfRule type="expression" dxfId="4658" priority="119">
      <formula>$F$163="Don't know"</formula>
    </cfRule>
    <cfRule type="expression" dxfId="4657" priority="120">
      <formula>$F$163="No"</formula>
    </cfRule>
  </conditionalFormatting>
  <conditionalFormatting sqref="L21:L22">
    <cfRule type="expression" dxfId="4656" priority="116">
      <formula>$N$14="No"</formula>
    </cfRule>
  </conditionalFormatting>
  <conditionalFormatting sqref="L21:L22">
    <cfRule type="expression" dxfId="4655" priority="118">
      <formula>$N$14="Don't know"</formula>
    </cfRule>
  </conditionalFormatting>
  <conditionalFormatting sqref="L21:L22">
    <cfRule type="expression" dxfId="4654" priority="117">
      <formula>$N$14="Not applicable"</formula>
    </cfRule>
  </conditionalFormatting>
  <conditionalFormatting sqref="I23:J23 H25 G61:H62 F68:J68 F70:J70 H87:N87 H90 H196:I199 K196:L199 K201:L203 H201:I203 H205:I210 K205:L210 K212:L214 H212:I214 H27:H29 F11:F19 F23 L21:L23 L8 F69 F71 F75:J79 G101:N113 J40:K43">
    <cfRule type="containsBlanks" dxfId="4653" priority="115">
      <formula>LEN(TRIM(F8))=0</formula>
    </cfRule>
  </conditionalFormatting>
  <conditionalFormatting sqref="F9:N9">
    <cfRule type="containsBlanks" dxfId="4652" priority="114">
      <formula>LEN(TRIM(F9))=0</formula>
    </cfRule>
  </conditionalFormatting>
  <conditionalFormatting sqref="J33:K35 J37:K38 J45:K51 J53:K55">
    <cfRule type="containsBlanks" dxfId="4651" priority="113">
      <formula>LEN(TRIM(J33))=0</formula>
    </cfRule>
  </conditionalFormatting>
  <conditionalFormatting sqref="I61:J62">
    <cfRule type="containsBlanks" dxfId="4650" priority="112">
      <formula>LEN(TRIM(I61))=0</formula>
    </cfRule>
  </conditionalFormatting>
  <conditionalFormatting sqref="H85:J85">
    <cfRule type="containsBlanks" dxfId="4649" priority="111">
      <formula>LEN(TRIM(H85))=0</formula>
    </cfRule>
  </conditionalFormatting>
  <conditionalFormatting sqref="I170:L170 F187:N187 N189 K191:N191 G138 H129:H130 H122:H124 K122 H218:H219 H134:H135 H132 F157:F159 F153:F155 K161 F161:F163 H167 K172:K184 H237:H238 L153:N155 L157:N159">
    <cfRule type="containsBlanks" dxfId="4648" priority="110">
      <formula>LEN(TRIM(F122))=0</formula>
    </cfRule>
  </conditionalFormatting>
  <conditionalFormatting sqref="M170:N170">
    <cfRule type="containsBlanks" dxfId="4647" priority="109">
      <formula>LEN(TRIM(M170))=0</formula>
    </cfRule>
  </conditionalFormatting>
  <conditionalFormatting sqref="G120">
    <cfRule type="containsBlanks" dxfId="4646" priority="108">
      <formula>LEN(TRIM(G120))=0</formula>
    </cfRule>
  </conditionalFormatting>
  <conditionalFormatting sqref="J140">
    <cfRule type="containsBlanks" dxfId="4645" priority="54">
      <formula>LEN(TRIM(J140))=0</formula>
    </cfRule>
  </conditionalFormatting>
  <conditionalFormatting sqref="J26">
    <cfRule type="containsBlanks" dxfId="4644" priority="106">
      <formula>LEN(TRIM(J26))=0</formula>
    </cfRule>
  </conditionalFormatting>
  <conditionalFormatting sqref="J27">
    <cfRule type="containsBlanks" dxfId="4643" priority="107">
      <formula>LEN(TRIM(J27))=0</formula>
    </cfRule>
  </conditionalFormatting>
  <conditionalFormatting sqref="O169">
    <cfRule type="containsBlanks" dxfId="4642" priority="105">
      <formula>LEN(TRIM(O169))=0</formula>
    </cfRule>
  </conditionalFormatting>
  <conditionalFormatting sqref="J56">
    <cfRule type="containsBlanks" dxfId="4641" priority="104">
      <formula>LEN(TRIM(J56))=0</formula>
    </cfRule>
  </conditionalFormatting>
  <conditionalFormatting sqref="J144">
    <cfRule type="containsBlanks" dxfId="4640" priority="50">
      <formula>LEN(TRIM(J144))=0</formula>
    </cfRule>
  </conditionalFormatting>
  <conditionalFormatting sqref="F23">
    <cfRule type="expression" dxfId="4639" priority="103">
      <formula>$N$14="Don't know"</formula>
    </cfRule>
  </conditionalFormatting>
  <conditionalFormatting sqref="F23">
    <cfRule type="expression" dxfId="4638" priority="102">
      <formula>$N$14="Not applicable"</formula>
    </cfRule>
  </conditionalFormatting>
  <conditionalFormatting sqref="F23">
    <cfRule type="expression" dxfId="4637" priority="101">
      <formula>$N$14="No"</formula>
    </cfRule>
  </conditionalFormatting>
  <conditionalFormatting sqref="L20">
    <cfRule type="containsBlanks" dxfId="4636" priority="97">
      <formula>LEN(TRIM(L20))=0</formula>
    </cfRule>
    <cfRule type="expression" dxfId="4635" priority="100">
      <formula>$M$14="Don't know"</formula>
    </cfRule>
  </conditionalFormatting>
  <conditionalFormatting sqref="L20">
    <cfRule type="expression" dxfId="4634" priority="99">
      <formula>$M$14="Not applicable"</formula>
    </cfRule>
  </conditionalFormatting>
  <conditionalFormatting sqref="L20">
    <cfRule type="expression" dxfId="4633" priority="98">
      <formula>$M$14="No"</formula>
    </cfRule>
  </conditionalFormatting>
  <conditionalFormatting sqref="L21">
    <cfRule type="expression" dxfId="4632" priority="96">
      <formula>$N$14="Don't know"</formula>
    </cfRule>
  </conditionalFormatting>
  <conditionalFormatting sqref="L21">
    <cfRule type="expression" dxfId="4631" priority="95">
      <formula>$N$14="Not applicable"</formula>
    </cfRule>
  </conditionalFormatting>
  <conditionalFormatting sqref="L21">
    <cfRule type="expression" dxfId="4630" priority="94">
      <formula>$N$14="No"</formula>
    </cfRule>
  </conditionalFormatting>
  <conditionalFormatting sqref="L22">
    <cfRule type="expression" dxfId="4629" priority="93">
      <formula>$N$14="Don't know"</formula>
    </cfRule>
  </conditionalFormatting>
  <conditionalFormatting sqref="L22">
    <cfRule type="expression" dxfId="4628" priority="92">
      <formula>$N$14="Not applicable"</formula>
    </cfRule>
  </conditionalFormatting>
  <conditionalFormatting sqref="L22">
    <cfRule type="expression" dxfId="4627" priority="91">
      <formula>$N$14="No"</formula>
    </cfRule>
  </conditionalFormatting>
  <conditionalFormatting sqref="L8">
    <cfRule type="expression" dxfId="4626" priority="90">
      <formula>$N$14="Don't know"</formula>
    </cfRule>
  </conditionalFormatting>
  <conditionalFormatting sqref="L8">
    <cfRule type="expression" dxfId="4625" priority="89">
      <formula>$N$14="Not applicable"</formula>
    </cfRule>
  </conditionalFormatting>
  <conditionalFormatting sqref="L8">
    <cfRule type="expression" dxfId="4624" priority="88">
      <formula>$N$14="No"</formula>
    </cfRule>
  </conditionalFormatting>
  <conditionalFormatting sqref="J25">
    <cfRule type="containsBlanks" dxfId="4623" priority="87">
      <formula>LEN(TRIM(J25))=0</formula>
    </cfRule>
  </conditionalFormatting>
  <conditionalFormatting sqref="J58">
    <cfRule type="containsBlanks" dxfId="4622" priority="86">
      <formula>LEN(TRIM(J58))=0</formula>
    </cfRule>
  </conditionalFormatting>
  <conditionalFormatting sqref="N65">
    <cfRule type="containsBlanks" dxfId="4621" priority="85">
      <formula>LEN(TRIM(N65))=0</formula>
    </cfRule>
  </conditionalFormatting>
  <conditionalFormatting sqref="H86:J86">
    <cfRule type="containsBlanks" dxfId="4620" priority="84">
      <formula>LEN(TRIM(H86))=0</formula>
    </cfRule>
  </conditionalFormatting>
  <conditionalFormatting sqref="K186">
    <cfRule type="containsBlanks" dxfId="4619" priority="31">
      <formula>LEN(TRIM(K186))=0</formula>
    </cfRule>
  </conditionalFormatting>
  <conditionalFormatting sqref="H126">
    <cfRule type="expression" dxfId="4618" priority="82">
      <formula>$N$128="Don't know"</formula>
    </cfRule>
    <cfRule type="expression" dxfId="4617" priority="83">
      <formula>$N$128="No"</formula>
    </cfRule>
  </conditionalFormatting>
  <conditionalFormatting sqref="H126">
    <cfRule type="containsBlanks" dxfId="4616" priority="81">
      <formula>LEN(TRIM(H126))=0</formula>
    </cfRule>
  </conditionalFormatting>
  <conditionalFormatting sqref="H127">
    <cfRule type="expression" dxfId="4615" priority="79">
      <formula>$N$128="Don't know"</formula>
    </cfRule>
    <cfRule type="expression" dxfId="4614" priority="80">
      <formula>$N$128="No"</formula>
    </cfRule>
  </conditionalFormatting>
  <conditionalFormatting sqref="H127">
    <cfRule type="containsBlanks" dxfId="4613" priority="78">
      <formula>LEN(TRIM(H127))=0</formula>
    </cfRule>
  </conditionalFormatting>
  <conditionalFormatting sqref="H128">
    <cfRule type="expression" dxfId="4612" priority="76">
      <formula>$N$128="Don't know"</formula>
    </cfRule>
    <cfRule type="expression" dxfId="4611" priority="77">
      <formula>$N$128="No"</formula>
    </cfRule>
  </conditionalFormatting>
  <conditionalFormatting sqref="H128">
    <cfRule type="containsBlanks" dxfId="4610" priority="75">
      <formula>LEN(TRIM(H128))=0</formula>
    </cfRule>
  </conditionalFormatting>
  <conditionalFormatting sqref="H133">
    <cfRule type="expression" dxfId="4609" priority="73">
      <formula>$N$128="Don't know"</formula>
    </cfRule>
    <cfRule type="expression" dxfId="4608" priority="74">
      <formula>$N$128="No"</formula>
    </cfRule>
  </conditionalFormatting>
  <conditionalFormatting sqref="H133">
    <cfRule type="containsBlanks" dxfId="4607" priority="72">
      <formula>LEN(TRIM(H133))=0</formula>
    </cfRule>
  </conditionalFormatting>
  <conditionalFormatting sqref="H131">
    <cfRule type="expression" dxfId="4606" priority="70">
      <formula>$N$128="Don't know"</formula>
    </cfRule>
    <cfRule type="expression" dxfId="4605" priority="71">
      <formula>$N$128="No"</formula>
    </cfRule>
  </conditionalFormatting>
  <conditionalFormatting sqref="H131">
    <cfRule type="containsBlanks" dxfId="4604" priority="69">
      <formula>LEN(TRIM(H131))=0</formula>
    </cfRule>
  </conditionalFormatting>
  <conditionalFormatting sqref="G139">
    <cfRule type="containsBlanks" dxfId="4603" priority="68">
      <formula>LEN(TRIM(G139))=0</formula>
    </cfRule>
  </conditionalFormatting>
  <conditionalFormatting sqref="G140">
    <cfRule type="containsBlanks" dxfId="4602" priority="67">
      <formula>LEN(TRIM(G140))=0</formula>
    </cfRule>
  </conditionalFormatting>
  <conditionalFormatting sqref="G141">
    <cfRule type="containsBlanks" dxfId="4601" priority="66">
      <formula>LEN(TRIM(G141))=0</formula>
    </cfRule>
  </conditionalFormatting>
  <conditionalFormatting sqref="G142">
    <cfRule type="containsBlanks" dxfId="4600" priority="65">
      <formula>LEN(TRIM(G142))=0</formula>
    </cfRule>
  </conditionalFormatting>
  <conditionalFormatting sqref="G143">
    <cfRule type="containsBlanks" dxfId="4599" priority="64">
      <formula>LEN(TRIM(G143))=0</formula>
    </cfRule>
  </conditionalFormatting>
  <conditionalFormatting sqref="G144">
    <cfRule type="containsBlanks" dxfId="4598" priority="63">
      <formula>LEN(TRIM(G144))=0</formula>
    </cfRule>
  </conditionalFormatting>
  <conditionalFormatting sqref="G145">
    <cfRule type="containsBlanks" dxfId="4597" priority="62">
      <formula>LEN(TRIM(G145))=0</formula>
    </cfRule>
  </conditionalFormatting>
  <conditionalFormatting sqref="G146">
    <cfRule type="containsBlanks" dxfId="4596" priority="61">
      <formula>LEN(TRIM(G146))=0</formula>
    </cfRule>
  </conditionalFormatting>
  <conditionalFormatting sqref="G147">
    <cfRule type="containsBlanks" dxfId="4595" priority="60">
      <formula>LEN(TRIM(G147))=0</formula>
    </cfRule>
  </conditionalFormatting>
  <conditionalFormatting sqref="G148">
    <cfRule type="containsBlanks" dxfId="4594" priority="59">
      <formula>LEN(TRIM(G148))=0</formula>
    </cfRule>
  </conditionalFormatting>
  <conditionalFormatting sqref="G149">
    <cfRule type="containsBlanks" dxfId="4593" priority="58">
      <formula>LEN(TRIM(G149))=0</formula>
    </cfRule>
  </conditionalFormatting>
  <conditionalFormatting sqref="G150">
    <cfRule type="containsBlanks" dxfId="4592" priority="57">
      <formula>LEN(TRIM(G150))=0</formula>
    </cfRule>
  </conditionalFormatting>
  <conditionalFormatting sqref="J138">
    <cfRule type="containsBlanks" dxfId="4591" priority="56">
      <formula>LEN(TRIM(J138))=0</formula>
    </cfRule>
  </conditionalFormatting>
  <conditionalFormatting sqref="J139">
    <cfRule type="containsBlanks" dxfId="4590" priority="55">
      <formula>LEN(TRIM(J139))=0</formula>
    </cfRule>
  </conditionalFormatting>
  <conditionalFormatting sqref="J142">
    <cfRule type="containsBlanks" dxfId="4589" priority="52">
      <formula>LEN(TRIM(J142))=0</formula>
    </cfRule>
  </conditionalFormatting>
  <conditionalFormatting sqref="J141">
    <cfRule type="containsBlanks" dxfId="4588" priority="53">
      <formula>LEN(TRIM(J141))=0</formula>
    </cfRule>
  </conditionalFormatting>
  <conditionalFormatting sqref="J143">
    <cfRule type="containsBlanks" dxfId="4587" priority="51">
      <formula>LEN(TRIM(J143))=0</formula>
    </cfRule>
  </conditionalFormatting>
  <conditionalFormatting sqref="J146">
    <cfRule type="containsBlanks" dxfId="4586" priority="48">
      <formula>LEN(TRIM(J146))=0</formula>
    </cfRule>
  </conditionalFormatting>
  <conditionalFormatting sqref="J145">
    <cfRule type="containsBlanks" dxfId="4585" priority="49">
      <formula>LEN(TRIM(J145))=0</formula>
    </cfRule>
  </conditionalFormatting>
  <conditionalFormatting sqref="J147">
    <cfRule type="containsBlanks" dxfId="4584" priority="47">
      <formula>LEN(TRIM(J147))=0</formula>
    </cfRule>
  </conditionalFormatting>
  <conditionalFormatting sqref="J148">
    <cfRule type="containsBlanks" dxfId="4583" priority="46">
      <formula>LEN(TRIM(J148))=0</formula>
    </cfRule>
  </conditionalFormatting>
  <conditionalFormatting sqref="J149">
    <cfRule type="containsBlanks" dxfId="4582" priority="45">
      <formula>LEN(TRIM(J149))=0</formula>
    </cfRule>
  </conditionalFormatting>
  <conditionalFormatting sqref="J150">
    <cfRule type="containsBlanks" dxfId="4581" priority="44">
      <formula>LEN(TRIM(J150))=0</formula>
    </cfRule>
  </conditionalFormatting>
  <conditionalFormatting sqref="J151">
    <cfRule type="containsBlanks" dxfId="4580" priority="43">
      <formula>LEN(TRIM(J151))=0</formula>
    </cfRule>
  </conditionalFormatting>
  <conditionalFormatting sqref="L158:M158">
    <cfRule type="expression" dxfId="4579" priority="41">
      <formula>$F$163="Don't know"</formula>
    </cfRule>
    <cfRule type="expression" dxfId="4578" priority="42">
      <formula>$F$163="No"</formula>
    </cfRule>
  </conditionalFormatting>
  <conditionalFormatting sqref="L159:M159">
    <cfRule type="expression" dxfId="4577" priority="39">
      <formula>$F$163="Don't know"</formula>
    </cfRule>
    <cfRule type="expression" dxfId="4576" priority="40">
      <formula>$F$163="No"</formula>
    </cfRule>
  </conditionalFormatting>
  <conditionalFormatting sqref="L153:M153">
    <cfRule type="expression" dxfId="4575" priority="37">
      <formula>$F$163="Don't know"</formula>
    </cfRule>
    <cfRule type="expression" dxfId="4574" priority="38">
      <formula>$F$163="No"</formula>
    </cfRule>
  </conditionalFormatting>
  <conditionalFormatting sqref="L154:M154">
    <cfRule type="expression" dxfId="4573" priority="35">
      <formula>$F$163="Don't know"</formula>
    </cfRule>
    <cfRule type="expression" dxfId="4572" priority="36">
      <formula>$F$163="No"</formula>
    </cfRule>
  </conditionalFormatting>
  <conditionalFormatting sqref="L155:M155">
    <cfRule type="expression" dxfId="4571" priority="33">
      <formula>$F$163="Don't know"</formula>
    </cfRule>
    <cfRule type="expression" dxfId="4570" priority="34">
      <formula>$F$163="No"</formula>
    </cfRule>
  </conditionalFormatting>
  <conditionalFormatting sqref="H221">
    <cfRule type="containsBlanks" dxfId="4569" priority="30">
      <formula>LEN(TRIM(H221))=0</formula>
    </cfRule>
  </conditionalFormatting>
  <conditionalFormatting sqref="H222">
    <cfRule type="containsBlanks" dxfId="4568" priority="29">
      <formula>LEN(TRIM(H222))=0</formula>
    </cfRule>
  </conditionalFormatting>
  <conditionalFormatting sqref="H224">
    <cfRule type="containsBlanks" dxfId="4567" priority="28">
      <formula>LEN(TRIM(H224))=0</formula>
    </cfRule>
  </conditionalFormatting>
  <conditionalFormatting sqref="H225">
    <cfRule type="containsBlanks" dxfId="4566" priority="27">
      <formula>LEN(TRIM(H225))=0</formula>
    </cfRule>
  </conditionalFormatting>
  <conditionalFormatting sqref="H226">
    <cfRule type="containsBlanks" dxfId="4565" priority="26">
      <formula>LEN(TRIM(H226))=0</formula>
    </cfRule>
  </conditionalFormatting>
  <conditionalFormatting sqref="H228">
    <cfRule type="containsBlanks" dxfId="4564" priority="25">
      <formula>LEN(TRIM(H228))=0</formula>
    </cfRule>
  </conditionalFormatting>
  <conditionalFormatting sqref="H229">
    <cfRule type="containsBlanks" dxfId="4563" priority="24">
      <formula>LEN(TRIM(H229))=0</formula>
    </cfRule>
  </conditionalFormatting>
  <conditionalFormatting sqref="H231">
    <cfRule type="containsBlanks" dxfId="4562" priority="23">
      <formula>LEN(TRIM(H231))=0</formula>
    </cfRule>
  </conditionalFormatting>
  <conditionalFormatting sqref="H233">
    <cfRule type="containsBlanks" dxfId="4561" priority="22">
      <formula>LEN(TRIM(H233))=0</formula>
    </cfRule>
  </conditionalFormatting>
  <conditionalFormatting sqref="H235">
    <cfRule type="containsBlanks" dxfId="4560" priority="21">
      <formula>LEN(TRIM(H235))=0</formula>
    </cfRule>
  </conditionalFormatting>
  <conditionalFormatting sqref="L154:M154">
    <cfRule type="expression" dxfId="4559" priority="19">
      <formula>$F$163="Don't know"</formula>
    </cfRule>
    <cfRule type="expression" dxfId="4558" priority="20">
      <formula>$F$163="No"</formula>
    </cfRule>
  </conditionalFormatting>
  <conditionalFormatting sqref="L154:M154">
    <cfRule type="expression" dxfId="4557" priority="17">
      <formula>$F$163="Don't know"</formula>
    </cfRule>
    <cfRule type="expression" dxfId="4556" priority="18">
      <formula>$F$163="No"</formula>
    </cfRule>
  </conditionalFormatting>
  <conditionalFormatting sqref="L155:M155">
    <cfRule type="expression" dxfId="4555" priority="15">
      <formula>$F$163="Don't know"</formula>
    </cfRule>
    <cfRule type="expression" dxfId="4554" priority="16">
      <formula>$F$163="No"</formula>
    </cfRule>
  </conditionalFormatting>
  <conditionalFormatting sqref="L155:M155">
    <cfRule type="expression" dxfId="4553" priority="13">
      <formula>$F$163="Don't know"</formula>
    </cfRule>
    <cfRule type="expression" dxfId="4552" priority="14">
      <formula>$F$163="No"</formula>
    </cfRule>
  </conditionalFormatting>
  <conditionalFormatting sqref="L157:M157">
    <cfRule type="expression" dxfId="4551" priority="11">
      <formula>$F$163="Don't know"</formula>
    </cfRule>
    <cfRule type="expression" dxfId="4550" priority="12">
      <formula>$F$163="No"</formula>
    </cfRule>
  </conditionalFormatting>
  <conditionalFormatting sqref="L157:M157">
    <cfRule type="expression" dxfId="4549" priority="9">
      <formula>$F$163="Don't know"</formula>
    </cfRule>
    <cfRule type="expression" dxfId="4548" priority="10">
      <formula>$F$163="No"</formula>
    </cfRule>
  </conditionalFormatting>
  <conditionalFormatting sqref="L158:M158">
    <cfRule type="expression" dxfId="4547" priority="7">
      <formula>$F$163="Don't know"</formula>
    </cfRule>
    <cfRule type="expression" dxfId="4546" priority="8">
      <formula>$F$163="No"</formula>
    </cfRule>
  </conditionalFormatting>
  <conditionalFormatting sqref="L158:M158">
    <cfRule type="expression" dxfId="4545" priority="5">
      <formula>$F$163="Don't know"</formula>
    </cfRule>
    <cfRule type="expression" dxfId="4544" priority="6">
      <formula>$F$163="No"</formula>
    </cfRule>
  </conditionalFormatting>
  <conditionalFormatting sqref="L159:M159">
    <cfRule type="expression" dxfId="4543" priority="3">
      <formula>$F$163="Don't know"</formula>
    </cfRule>
    <cfRule type="expression" dxfId="4542" priority="4">
      <formula>$F$163="No"</formula>
    </cfRule>
  </conditionalFormatting>
  <conditionalFormatting sqref="L159:M159">
    <cfRule type="expression" dxfId="4541" priority="1">
      <formula>$F$163="Don't know"</formula>
    </cfRule>
    <cfRule type="expression" dxfId="4540" priority="2">
      <formula>$F$163="No"</formula>
    </cfRule>
  </conditionalFormatting>
  <dataValidations count="11">
    <dataValidation type="list" allowBlank="1" showInputMessage="1" showErrorMessage="1" sqref="F11:F19 F23 L21:L22 L8 H238 H124:J124 H126:J127 F161:F163 H167 F165 K191:N191 G101:N113 G115:N117 L153:N155 L157:N159" xr:uid="{B7BC034A-4392-447B-BFCB-E15F0DD5B529}">
      <formula1>"Yes, No, Don't know, Not applicable"</formula1>
    </dataValidation>
    <dataValidation type="list" allowBlank="1" showInputMessage="1" showErrorMessage="1" error="Please choose from the dropdown list." sqref="L20" xr:uid="{80D83E45-BEBD-4AA2-94A2-C7EC84863F2F}">
      <formula1>"0 times, 1-2 times, 3-5 times, 6 or more times, Don't know"</formula1>
    </dataValidation>
    <dataValidation type="list" allowBlank="1" showInputMessage="1" showErrorMessage="1" sqref="H25 J25" xr:uid="{C62D8A0A-3F3B-4197-9303-B81203CF7165}">
      <formula1>"January, February, March, April, May, June, July, August, September, October, November, December"</formula1>
    </dataValidation>
    <dataValidation type="list" allowBlank="1" showInputMessage="1" showErrorMessage="1" sqref="H29:J29" xr:uid="{54FF1F5A-248A-423C-B306-8BF5C4D03D82}">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A52EE8D7-D15A-4118-86DA-1A47025DAC80}">
      <formula1>"Yes, No, Don't know"</formula1>
    </dataValidation>
    <dataValidation type="list" allowBlank="1" showInputMessage="1" showErrorMessage="1" sqref="F75:F79" xr:uid="{1D7FC91A-CC8C-401C-88CE-2894BD4D9749}">
      <formula1>"In-kind, Cash, Don't know"</formula1>
    </dataValidation>
    <dataValidation type="list" allowBlank="1" showInputMessage="1" showErrorMessage="1" error="Please choose from the dropdown list." prompt="Please select from the dropdown list" sqref="H86:J86" xr:uid="{EABE6F0E-600D-4C09-AABA-6FFA3E16C62D}">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0D538A96-D000-4E4E-89E9-C3584B107036}">
      <formula1>"Yes, No, Don't Know"</formula1>
    </dataValidation>
    <dataValidation type="list" allowBlank="1" showInputMessage="1" showErrorMessage="1" sqref="I138:I150 J138:L151 H138:H151 G138:G150" xr:uid="{302FFB4E-43B3-47D6-90C7-11C4FF55DB17}">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AA1F5951-C275-4FDD-BD09-988185B87578}">
      <formula1>"Yes, No, Don’t know, Not applicable"</formula1>
    </dataValidation>
    <dataValidation type="date" allowBlank="1" showInputMessage="1" showErrorMessage="1" sqref="H27 J27" xr:uid="{39154909-2421-4F58-A367-F4D4A4D9DD34}">
      <formula1>42005</formula1>
      <formula2>43100</formula2>
    </dataValidation>
  </dataValidations>
  <hyperlinks>
    <hyperlink ref="G1:H1" location="'All Countries - Summary (2017)'!A1" display="Summary Page" xr:uid="{C6BEDAF3-C89F-4378-B4B2-B0A73955660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35F2-9F7E-4BF2-8841-D64F268DE0A4}">
  <sheetPr>
    <tabColor theme="8"/>
  </sheetPr>
  <dimension ref="A1:Q241"/>
  <sheetViews>
    <sheetView showGridLines="0" zoomScaleNormal="100" workbookViewId="0">
      <selection activeCell="B5" sqref="B5:N5"/>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4.85546875" style="382" customWidth="1"/>
    <col min="15" max="15" width="60.28515625" style="382" customWidth="1"/>
    <col min="16" max="16" width="60.42578125" style="382" customWidth="1"/>
    <col min="17" max="16384" width="9.140625" style="382"/>
  </cols>
  <sheetData>
    <row r="1" spans="2:16" ht="63"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1825</v>
      </c>
      <c r="F3" s="8"/>
      <c r="G3" s="4"/>
      <c r="H3" s="3"/>
      <c r="I3" s="3"/>
      <c r="J3" s="3"/>
      <c r="K3" s="235"/>
      <c r="L3" s="235"/>
      <c r="M3" s="235"/>
      <c r="N3" s="236"/>
    </row>
    <row r="4" spans="2:16" ht="56.25" customHeight="1">
      <c r="B4" s="933" t="s">
        <v>948</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5.25" customHeight="1" thickBot="1">
      <c r="B6" s="1370"/>
      <c r="C6" s="1370"/>
      <c r="D6" s="1370"/>
      <c r="E6" s="1370"/>
      <c r="F6" s="1370"/>
      <c r="G6" s="1370"/>
      <c r="H6" s="1370"/>
      <c r="I6" s="1370"/>
      <c r="J6" s="1370"/>
      <c r="K6" s="1370"/>
      <c r="L6" s="1370"/>
      <c r="M6" s="237"/>
      <c r="N6" s="715"/>
      <c r="O6" s="238" t="s">
        <v>949</v>
      </c>
      <c r="P6" s="239" t="s">
        <v>1826</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957</v>
      </c>
      <c r="P8" s="1215" t="s">
        <v>957</v>
      </c>
    </row>
    <row r="9" spans="2:16" ht="21.75" customHeight="1">
      <c r="B9" s="9" t="s">
        <v>216</v>
      </c>
      <c r="C9" s="879" t="s">
        <v>958</v>
      </c>
      <c r="D9" s="879"/>
      <c r="E9" s="880"/>
      <c r="F9" s="1113" t="s">
        <v>1827</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957</v>
      </c>
      <c r="P10" s="1003"/>
    </row>
    <row r="11" spans="2:16" ht="46.5" customHeight="1">
      <c r="B11" s="244" t="s">
        <v>216</v>
      </c>
      <c r="C11" s="1011" t="s">
        <v>963</v>
      </c>
      <c r="D11" s="1011"/>
      <c r="E11" s="1369"/>
      <c r="F11" s="797" t="s">
        <v>954</v>
      </c>
      <c r="G11" s="245" t="s">
        <v>964</v>
      </c>
      <c r="H11" s="1073" t="s">
        <v>1828</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1829</v>
      </c>
      <c r="I12" s="1074"/>
      <c r="J12" s="1074"/>
      <c r="K12" s="1074"/>
      <c r="L12" s="1074"/>
      <c r="M12" s="1074"/>
      <c r="N12" s="1074"/>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954</v>
      </c>
      <c r="G14" s="739" t="s">
        <v>971</v>
      </c>
      <c r="H14" s="1073" t="s">
        <v>1830</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78</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1831</v>
      </c>
      <c r="I16" s="1074"/>
      <c r="J16" s="1074"/>
      <c r="K16" s="1074"/>
      <c r="L16" s="1074"/>
      <c r="M16" s="1074"/>
      <c r="N16" s="1074"/>
      <c r="O16" s="1004"/>
      <c r="P16" s="1004"/>
    </row>
    <row r="17" spans="2:16" ht="46.5" customHeight="1">
      <c r="B17" s="10" t="s">
        <v>228</v>
      </c>
      <c r="C17" s="1011" t="s">
        <v>978</v>
      </c>
      <c r="D17" s="1011"/>
      <c r="E17" s="1011"/>
      <c r="F17" s="797" t="s">
        <v>969</v>
      </c>
      <c r="G17" s="739" t="s">
        <v>979</v>
      </c>
      <c r="H17" s="1073"/>
      <c r="I17" s="1074"/>
      <c r="J17" s="1074"/>
      <c r="K17" s="1074"/>
      <c r="L17" s="1074"/>
      <c r="M17" s="1074"/>
      <c r="N17" s="1074"/>
      <c r="O17" s="1004"/>
      <c r="P17" s="1004"/>
    </row>
    <row r="18" spans="2:16" ht="46.5" customHeight="1">
      <c r="B18" s="10" t="s">
        <v>229</v>
      </c>
      <c r="C18" s="1011" t="s">
        <v>981</v>
      </c>
      <c r="D18" s="1011"/>
      <c r="E18" s="1011"/>
      <c r="F18" s="797" t="s">
        <v>969</v>
      </c>
      <c r="G18" s="739" t="s">
        <v>979</v>
      </c>
      <c r="H18" s="1073"/>
      <c r="I18" s="1074"/>
      <c r="J18" s="1074"/>
      <c r="K18" s="1074"/>
      <c r="L18" s="1074"/>
      <c r="M18" s="1074"/>
      <c r="N18" s="1074"/>
      <c r="O18" s="1004"/>
      <c r="P18" s="1004"/>
    </row>
    <row r="19" spans="2:16" ht="46.5" customHeight="1">
      <c r="B19" s="10" t="s">
        <v>230</v>
      </c>
      <c r="C19" s="1011" t="s">
        <v>982</v>
      </c>
      <c r="D19" s="1011"/>
      <c r="E19" s="1011"/>
      <c r="F19" s="797" t="s">
        <v>969</v>
      </c>
      <c r="G19" s="739" t="s">
        <v>979</v>
      </c>
      <c r="H19" s="1073"/>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1509</v>
      </c>
      <c r="M20" s="1359" t="s">
        <v>1271</v>
      </c>
      <c r="N20" s="1410" t="s">
        <v>1832</v>
      </c>
      <c r="O20" s="246" t="s">
        <v>957</v>
      </c>
      <c r="P20" s="247"/>
    </row>
    <row r="21" spans="2:16" ht="34.5" customHeight="1">
      <c r="B21" s="242" t="s">
        <v>373</v>
      </c>
      <c r="C21" s="879" t="s">
        <v>1273</v>
      </c>
      <c r="D21" s="879"/>
      <c r="E21" s="879"/>
      <c r="F21" s="879"/>
      <c r="G21" s="879"/>
      <c r="H21" s="879"/>
      <c r="I21" s="879"/>
      <c r="J21" s="879"/>
      <c r="K21" s="879"/>
      <c r="L21" s="797" t="s">
        <v>969</v>
      </c>
      <c r="M21" s="1360"/>
      <c r="N21" s="1411"/>
      <c r="O21" s="246" t="s">
        <v>957</v>
      </c>
      <c r="P21" s="247"/>
    </row>
    <row r="22" spans="2:16" ht="33.75" customHeight="1">
      <c r="B22" s="248" t="s">
        <v>216</v>
      </c>
      <c r="C22" s="879" t="s">
        <v>988</v>
      </c>
      <c r="D22" s="879"/>
      <c r="E22" s="879"/>
      <c r="F22" s="879"/>
      <c r="G22" s="879"/>
      <c r="H22" s="879"/>
      <c r="I22" s="879"/>
      <c r="J22" s="879"/>
      <c r="K22" s="879"/>
      <c r="L22" s="797" t="s">
        <v>1080</v>
      </c>
      <c r="M22" s="1360"/>
      <c r="N22" s="1411"/>
      <c r="O22" s="246" t="s">
        <v>957</v>
      </c>
      <c r="P22" s="247"/>
    </row>
    <row r="23" spans="2:16" ht="47.25" customHeight="1" thickBot="1">
      <c r="B23" s="249" t="s">
        <v>376</v>
      </c>
      <c r="C23" s="913" t="s">
        <v>989</v>
      </c>
      <c r="D23" s="913"/>
      <c r="E23" s="1006"/>
      <c r="F23" s="797" t="s">
        <v>954</v>
      </c>
      <c r="G23" s="1365" t="s">
        <v>990</v>
      </c>
      <c r="H23" s="1366"/>
      <c r="I23" s="1367" t="s">
        <v>1833</v>
      </c>
      <c r="J23" s="1368"/>
      <c r="K23" s="250" t="s">
        <v>991</v>
      </c>
      <c r="L23" s="251" t="s">
        <v>1834</v>
      </c>
      <c r="M23" s="1361"/>
      <c r="N23" s="1412"/>
      <c r="O23" s="252" t="s">
        <v>1303</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1835</v>
      </c>
      <c r="I25" s="257" t="s">
        <v>997</v>
      </c>
      <c r="J25" s="256" t="s">
        <v>1836</v>
      </c>
      <c r="K25" s="1342" t="s">
        <v>1837</v>
      </c>
      <c r="L25" s="1583" t="s">
        <v>1838</v>
      </c>
      <c r="M25" s="1782"/>
      <c r="N25" s="1783"/>
      <c r="O25" s="258" t="s">
        <v>1277</v>
      </c>
      <c r="P25" s="738"/>
    </row>
    <row r="26" spans="2:16" ht="80.25" customHeight="1">
      <c r="B26" s="242" t="s">
        <v>385</v>
      </c>
      <c r="C26" s="879" t="s">
        <v>1278</v>
      </c>
      <c r="D26" s="879"/>
      <c r="E26" s="879"/>
      <c r="F26" s="879"/>
      <c r="G26" s="879"/>
      <c r="H26" s="879"/>
      <c r="I26" s="880"/>
      <c r="J26" s="416">
        <v>17360295</v>
      </c>
      <c r="K26" s="1343"/>
      <c r="L26" s="1784"/>
      <c r="M26" s="1785"/>
      <c r="N26" s="1786"/>
      <c r="O26" s="810" t="s">
        <v>1839</v>
      </c>
      <c r="P26" s="247"/>
    </row>
    <row r="27" spans="2:16" ht="34.5" customHeight="1">
      <c r="B27" s="242" t="s">
        <v>387</v>
      </c>
      <c r="C27" s="879" t="s">
        <v>1003</v>
      </c>
      <c r="D27" s="879"/>
      <c r="E27" s="879"/>
      <c r="F27" s="880"/>
      <c r="G27" s="259" t="s">
        <v>1004</v>
      </c>
      <c r="H27" s="260">
        <v>42644</v>
      </c>
      <c r="I27" s="417">
        <v>42979</v>
      </c>
      <c r="J27" s="260">
        <v>42979</v>
      </c>
      <c r="K27" s="1343"/>
      <c r="L27" s="1784"/>
      <c r="M27" s="1785"/>
      <c r="N27" s="1786"/>
      <c r="O27" s="810" t="s">
        <v>1303</v>
      </c>
      <c r="P27" s="247"/>
    </row>
    <row r="28" spans="2:16" ht="33" customHeight="1">
      <c r="B28" s="262" t="s">
        <v>216</v>
      </c>
      <c r="C28" s="875" t="s">
        <v>1006</v>
      </c>
      <c r="D28" s="875"/>
      <c r="E28" s="875"/>
      <c r="F28" s="875"/>
      <c r="G28" s="990"/>
      <c r="H28" s="1487" t="s">
        <v>1840</v>
      </c>
      <c r="I28" s="1488"/>
      <c r="J28" s="1489"/>
      <c r="K28" s="1343"/>
      <c r="L28" s="1784"/>
      <c r="M28" s="1785"/>
      <c r="N28" s="1786"/>
      <c r="O28" s="810" t="s">
        <v>1303</v>
      </c>
      <c r="P28" s="247"/>
    </row>
    <row r="29" spans="2:16" ht="23.25" customHeight="1">
      <c r="B29" s="262" t="s">
        <v>218</v>
      </c>
      <c r="C29" s="875" t="s">
        <v>1008</v>
      </c>
      <c r="D29" s="875"/>
      <c r="E29" s="875"/>
      <c r="F29" s="875"/>
      <c r="G29" s="990"/>
      <c r="H29" s="1091" t="s">
        <v>1009</v>
      </c>
      <c r="I29" s="1094"/>
      <c r="J29" s="1095"/>
      <c r="K29" s="1344"/>
      <c r="L29" s="1787"/>
      <c r="M29" s="1788"/>
      <c r="N29" s="1789"/>
      <c r="O29" s="810" t="s">
        <v>1303</v>
      </c>
      <c r="P29" s="247"/>
    </row>
    <row r="30" spans="2:16" ht="68.25" customHeight="1">
      <c r="B30" s="262" t="s">
        <v>220</v>
      </c>
      <c r="C30" s="879" t="s">
        <v>1010</v>
      </c>
      <c r="D30" s="879"/>
      <c r="E30" s="879"/>
      <c r="F30" s="879"/>
      <c r="G30" s="879"/>
      <c r="H30" s="879"/>
      <c r="I30" s="879"/>
      <c r="J30" s="879"/>
      <c r="K30" s="879"/>
      <c r="L30" s="879"/>
      <c r="M30" s="879"/>
      <c r="N30" s="885"/>
      <c r="O30" s="1325" t="s">
        <v>1303</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t="s">
        <v>1841</v>
      </c>
      <c r="P32" s="1334"/>
    </row>
    <row r="33" spans="2:16" ht="21" customHeight="1">
      <c r="B33" s="248"/>
      <c r="C33" s="1317" t="s">
        <v>1842</v>
      </c>
      <c r="D33" s="1317"/>
      <c r="E33" s="1317"/>
      <c r="F33" s="1317"/>
      <c r="G33" s="1317"/>
      <c r="H33" s="1317"/>
      <c r="I33" s="1318"/>
      <c r="J33" s="332" t="s">
        <v>1843</v>
      </c>
      <c r="K33" s="335" t="s">
        <v>813</v>
      </c>
      <c r="L33" s="1580" t="s">
        <v>71</v>
      </c>
      <c r="M33" s="1581"/>
      <c r="N33" s="1582"/>
      <c r="O33" s="1335"/>
      <c r="P33" s="1335"/>
    </row>
    <row r="34" spans="2:16" ht="21" customHeight="1">
      <c r="B34" s="248"/>
      <c r="C34" s="1317" t="s">
        <v>1844</v>
      </c>
      <c r="D34" s="1317"/>
      <c r="E34" s="1317"/>
      <c r="F34" s="1317"/>
      <c r="G34" s="1317"/>
      <c r="H34" s="1317"/>
      <c r="I34" s="1318"/>
      <c r="J34" s="332" t="s">
        <v>1843</v>
      </c>
      <c r="K34" s="335" t="s">
        <v>813</v>
      </c>
      <c r="L34" s="1580" t="s">
        <v>71</v>
      </c>
      <c r="M34" s="1581"/>
      <c r="N34" s="1582"/>
      <c r="O34" s="1335"/>
      <c r="P34" s="1335"/>
    </row>
    <row r="35" spans="2:16" ht="31.5" customHeight="1">
      <c r="B35" s="248"/>
      <c r="C35" s="1317" t="s">
        <v>1018</v>
      </c>
      <c r="D35" s="1317"/>
      <c r="E35" s="1317"/>
      <c r="F35" s="197" t="s">
        <v>1019</v>
      </c>
      <c r="G35" s="1337" t="s">
        <v>1845</v>
      </c>
      <c r="H35" s="1338"/>
      <c r="I35" s="1339"/>
      <c r="J35" s="332" t="s">
        <v>1843</v>
      </c>
      <c r="K35" s="335" t="s">
        <v>813</v>
      </c>
      <c r="L35" s="1580" t="s">
        <v>71</v>
      </c>
      <c r="M35" s="1581"/>
      <c r="N35" s="1582"/>
      <c r="O35" s="1335"/>
      <c r="P35" s="1335"/>
    </row>
    <row r="36" spans="2:16" ht="21" customHeight="1">
      <c r="B36" s="248" t="s">
        <v>401</v>
      </c>
      <c r="C36" s="875"/>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t="s">
        <v>1843</v>
      </c>
      <c r="K37" s="335" t="s">
        <v>813</v>
      </c>
      <c r="L37" s="1630" t="s">
        <v>71</v>
      </c>
      <c r="M37" s="1631"/>
      <c r="N37" s="1632"/>
      <c r="O37" s="1335"/>
      <c r="P37" s="1335"/>
    </row>
    <row r="38" spans="2:16" ht="27.75" customHeight="1">
      <c r="B38" s="248"/>
      <c r="C38" s="1317" t="s">
        <v>1021</v>
      </c>
      <c r="D38" s="1317"/>
      <c r="E38" s="1317"/>
      <c r="F38" s="197" t="s">
        <v>1019</v>
      </c>
      <c r="G38" s="1337"/>
      <c r="H38" s="1338"/>
      <c r="I38" s="1339"/>
      <c r="J38" s="332" t="s">
        <v>1843</v>
      </c>
      <c r="K38" s="335" t="s">
        <v>813</v>
      </c>
      <c r="L38" s="1630" t="s">
        <v>71</v>
      </c>
      <c r="M38" s="1631"/>
      <c r="N38" s="1632"/>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32" t="s">
        <v>1843</v>
      </c>
      <c r="K40" s="335" t="s">
        <v>813</v>
      </c>
      <c r="L40" s="1580" t="s">
        <v>71</v>
      </c>
      <c r="M40" s="1581"/>
      <c r="N40" s="1582"/>
      <c r="O40" s="1335"/>
      <c r="P40" s="1335"/>
    </row>
    <row r="41" spans="2:16" ht="21" customHeight="1">
      <c r="B41" s="248"/>
      <c r="C41" s="1009" t="s">
        <v>1024</v>
      </c>
      <c r="D41" s="1009"/>
      <c r="E41" s="1009"/>
      <c r="F41" s="1009"/>
      <c r="G41" s="1009"/>
      <c r="H41" s="1009"/>
      <c r="I41" s="1028"/>
      <c r="J41" s="332" t="s">
        <v>1843</v>
      </c>
      <c r="K41" s="335" t="s">
        <v>813</v>
      </c>
      <c r="L41" s="1580" t="s">
        <v>71</v>
      </c>
      <c r="M41" s="1581"/>
      <c r="N41" s="1582"/>
      <c r="O41" s="1335"/>
      <c r="P41" s="1335"/>
    </row>
    <row r="42" spans="2:16" ht="21" customHeight="1">
      <c r="B42" s="248"/>
      <c r="C42" s="1317" t="s">
        <v>1025</v>
      </c>
      <c r="D42" s="1317"/>
      <c r="E42" s="1317"/>
      <c r="F42" s="1317"/>
      <c r="G42" s="1317"/>
      <c r="H42" s="1317"/>
      <c r="I42" s="1318"/>
      <c r="J42" s="332" t="s">
        <v>1843</v>
      </c>
      <c r="K42" s="335" t="s">
        <v>813</v>
      </c>
      <c r="L42" s="1580" t="s">
        <v>71</v>
      </c>
      <c r="M42" s="1581"/>
      <c r="N42" s="1582"/>
      <c r="O42" s="1335"/>
      <c r="P42" s="1335"/>
    </row>
    <row r="43" spans="2:16" ht="32.25" customHeight="1">
      <c r="B43" s="248"/>
      <c r="C43" s="1317" t="s">
        <v>1026</v>
      </c>
      <c r="D43" s="1317"/>
      <c r="E43" s="1317"/>
      <c r="F43" s="197" t="s">
        <v>1027</v>
      </c>
      <c r="G43" s="1337"/>
      <c r="H43" s="1338"/>
      <c r="I43" s="1339"/>
      <c r="J43" s="332" t="s">
        <v>1843</v>
      </c>
      <c r="K43" s="335" t="s">
        <v>813</v>
      </c>
      <c r="L43" s="1630" t="s">
        <v>71</v>
      </c>
      <c r="M43" s="1631"/>
      <c r="N43" s="1632"/>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32" t="s">
        <v>1843</v>
      </c>
      <c r="K45" s="335" t="s">
        <v>813</v>
      </c>
      <c r="L45" s="1580" t="s">
        <v>71</v>
      </c>
      <c r="M45" s="1581"/>
      <c r="N45" s="1582"/>
      <c r="O45" s="1335"/>
      <c r="P45" s="1335"/>
    </row>
    <row r="46" spans="2:16" ht="21" customHeight="1">
      <c r="B46" s="248"/>
      <c r="C46" s="1317" t="s">
        <v>1030</v>
      </c>
      <c r="D46" s="1317"/>
      <c r="E46" s="1317"/>
      <c r="F46" s="1317"/>
      <c r="G46" s="1317"/>
      <c r="H46" s="1317"/>
      <c r="I46" s="1318"/>
      <c r="J46" s="332" t="s">
        <v>1843</v>
      </c>
      <c r="K46" s="335" t="s">
        <v>813</v>
      </c>
      <c r="L46" s="1580" t="s">
        <v>71</v>
      </c>
      <c r="M46" s="1581"/>
      <c r="N46" s="1582"/>
      <c r="O46" s="1335"/>
      <c r="P46" s="1335"/>
    </row>
    <row r="47" spans="2:16" ht="30" customHeight="1">
      <c r="B47" s="248"/>
      <c r="C47" s="1317" t="s">
        <v>1031</v>
      </c>
      <c r="D47" s="1317"/>
      <c r="E47" s="1317"/>
      <c r="F47" s="197" t="s">
        <v>1027</v>
      </c>
      <c r="G47" s="1067"/>
      <c r="H47" s="1068"/>
      <c r="I47" s="1069"/>
      <c r="J47" s="332" t="s">
        <v>1843</v>
      </c>
      <c r="K47" s="335" t="s">
        <v>813</v>
      </c>
      <c r="L47" s="1630" t="s">
        <v>71</v>
      </c>
      <c r="M47" s="1631"/>
      <c r="N47" s="1632"/>
      <c r="O47" s="1335"/>
      <c r="P47" s="1335"/>
    </row>
    <row r="48" spans="2:16" ht="21" customHeight="1">
      <c r="B48" s="248" t="s">
        <v>413</v>
      </c>
      <c r="C48" s="1317" t="s">
        <v>1032</v>
      </c>
      <c r="D48" s="1317"/>
      <c r="E48" s="1317"/>
      <c r="F48" s="1317"/>
      <c r="G48" s="1317"/>
      <c r="H48" s="1317"/>
      <c r="I48" s="1318"/>
      <c r="J48" s="332" t="s">
        <v>1843</v>
      </c>
      <c r="K48" s="335" t="s">
        <v>813</v>
      </c>
      <c r="L48" s="1580" t="s">
        <v>71</v>
      </c>
      <c r="M48" s="1581"/>
      <c r="N48" s="1582"/>
      <c r="O48" s="1335"/>
      <c r="P48" s="1335"/>
    </row>
    <row r="49" spans="2:17" ht="21" customHeight="1">
      <c r="B49" s="248" t="s">
        <v>415</v>
      </c>
      <c r="C49" s="1317" t="s">
        <v>1033</v>
      </c>
      <c r="D49" s="1317"/>
      <c r="E49" s="1317"/>
      <c r="F49" s="1317"/>
      <c r="G49" s="1317"/>
      <c r="H49" s="1317"/>
      <c r="I49" s="1318"/>
      <c r="J49" s="332" t="s">
        <v>1843</v>
      </c>
      <c r="K49" s="335" t="s">
        <v>813</v>
      </c>
      <c r="L49" s="1580" t="s">
        <v>71</v>
      </c>
      <c r="M49" s="1581"/>
      <c r="N49" s="1582"/>
      <c r="O49" s="1335"/>
      <c r="P49" s="1335"/>
    </row>
    <row r="50" spans="2:17" ht="21" customHeight="1">
      <c r="B50" s="248" t="s">
        <v>417</v>
      </c>
      <c r="C50" s="1317" t="s">
        <v>1034</v>
      </c>
      <c r="D50" s="1317"/>
      <c r="E50" s="1317"/>
      <c r="F50" s="1317"/>
      <c r="G50" s="1317"/>
      <c r="H50" s="1317"/>
      <c r="I50" s="1318"/>
      <c r="J50" s="332" t="s">
        <v>1843</v>
      </c>
      <c r="K50" s="335" t="s">
        <v>813</v>
      </c>
      <c r="L50" s="1580" t="s">
        <v>71</v>
      </c>
      <c r="M50" s="1581"/>
      <c r="N50" s="1582"/>
      <c r="O50" s="1335"/>
      <c r="P50" s="1335"/>
    </row>
    <row r="51" spans="2:17" ht="21" customHeight="1">
      <c r="B51" s="248" t="s">
        <v>418</v>
      </c>
      <c r="C51" s="1317" t="s">
        <v>1035</v>
      </c>
      <c r="D51" s="1317"/>
      <c r="E51" s="1317"/>
      <c r="F51" s="1317"/>
      <c r="G51" s="1317"/>
      <c r="H51" s="1317"/>
      <c r="I51" s="1318"/>
      <c r="J51" s="332" t="s">
        <v>1843</v>
      </c>
      <c r="K51" s="335" t="s">
        <v>813</v>
      </c>
      <c r="L51" s="1580" t="s">
        <v>71</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32" t="s">
        <v>1843</v>
      </c>
      <c r="K53" s="335" t="s">
        <v>813</v>
      </c>
      <c r="L53" s="1580" t="s">
        <v>71</v>
      </c>
      <c r="M53" s="1581"/>
      <c r="N53" s="1582"/>
      <c r="O53" s="1335"/>
      <c r="P53" s="1335"/>
    </row>
    <row r="54" spans="2:17" ht="21" customHeight="1">
      <c r="B54" s="248"/>
      <c r="C54" s="1317" t="s">
        <v>1038</v>
      </c>
      <c r="D54" s="1317"/>
      <c r="E54" s="1317"/>
      <c r="F54" s="1317"/>
      <c r="G54" s="1317"/>
      <c r="H54" s="1317"/>
      <c r="I54" s="1318"/>
      <c r="J54" s="332" t="s">
        <v>1843</v>
      </c>
      <c r="K54" s="335" t="s">
        <v>813</v>
      </c>
      <c r="L54" s="1580" t="s">
        <v>71</v>
      </c>
      <c r="M54" s="1581"/>
      <c r="N54" s="1582"/>
      <c r="O54" s="1335"/>
      <c r="P54" s="1335"/>
    </row>
    <row r="55" spans="2:17" ht="21" customHeight="1">
      <c r="B55" s="248" t="s">
        <v>420</v>
      </c>
      <c r="C55" s="1317" t="s">
        <v>1039</v>
      </c>
      <c r="D55" s="1317"/>
      <c r="E55" s="1317"/>
      <c r="F55" s="1317"/>
      <c r="G55" s="1317"/>
      <c r="H55" s="1317"/>
      <c r="I55" s="1318"/>
      <c r="J55" s="332" t="s">
        <v>1843</v>
      </c>
      <c r="K55" s="335" t="s">
        <v>813</v>
      </c>
      <c r="L55" s="1580" t="s">
        <v>71</v>
      </c>
      <c r="M55" s="1581"/>
      <c r="N55" s="1582"/>
      <c r="O55" s="1336"/>
      <c r="P55" s="1336"/>
    </row>
    <row r="56" spans="2:17" ht="46.5" customHeight="1" thickBot="1">
      <c r="B56" s="265" t="s">
        <v>422</v>
      </c>
      <c r="C56" s="1309" t="s">
        <v>1286</v>
      </c>
      <c r="D56" s="1309"/>
      <c r="E56" s="1309"/>
      <c r="F56" s="1309"/>
      <c r="G56" s="1309"/>
      <c r="H56" s="1309"/>
      <c r="I56" s="1309"/>
      <c r="J56" s="1310" t="s">
        <v>954</v>
      </c>
      <c r="K56" s="1311"/>
      <c r="L56" s="266" t="s">
        <v>1041</v>
      </c>
      <c r="M56" s="1312" t="s">
        <v>1846</v>
      </c>
      <c r="N56" s="1313"/>
      <c r="O56" s="253" t="s">
        <v>1847</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2500000</v>
      </c>
      <c r="H61" s="393" t="s">
        <v>1848</v>
      </c>
      <c r="I61" s="1781" t="s">
        <v>1849</v>
      </c>
      <c r="J61" s="1210"/>
      <c r="K61" s="1275"/>
      <c r="L61" s="1276"/>
      <c r="M61" s="1276"/>
      <c r="N61" s="1277"/>
      <c r="O61" s="1305"/>
      <c r="P61" s="1305"/>
    </row>
    <row r="62" spans="2:17" ht="82.5" customHeight="1">
      <c r="B62" s="262" t="s">
        <v>218</v>
      </c>
      <c r="C62" s="1307" t="s">
        <v>1053</v>
      </c>
      <c r="D62" s="1307"/>
      <c r="E62" s="1307"/>
      <c r="F62" s="1308"/>
      <c r="G62" s="337">
        <v>0</v>
      </c>
      <c r="H62" s="273" t="s">
        <v>1850</v>
      </c>
      <c r="I62" s="1209" t="s">
        <v>1850</v>
      </c>
      <c r="J62" s="1210"/>
      <c r="K62" s="1275"/>
      <c r="L62" s="1276"/>
      <c r="M62" s="1276"/>
      <c r="N62" s="1277"/>
      <c r="O62" s="1305"/>
      <c r="P62" s="1305"/>
    </row>
    <row r="63" spans="2:17" ht="54" customHeight="1" thickBot="1">
      <c r="B63" s="248" t="s">
        <v>220</v>
      </c>
      <c r="C63" s="921" t="s">
        <v>1293</v>
      </c>
      <c r="D63" s="921"/>
      <c r="E63" s="921"/>
      <c r="F63" s="956"/>
      <c r="G63" s="338">
        <f>G61+G62</f>
        <v>2500000</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49</v>
      </c>
      <c r="O65" s="268" t="s">
        <v>1303</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969</v>
      </c>
      <c r="G68" s="1251">
        <v>0</v>
      </c>
      <c r="H68" s="1252"/>
      <c r="I68" s="1209" t="s">
        <v>1851</v>
      </c>
      <c r="J68" s="1210"/>
      <c r="K68" s="1275"/>
      <c r="L68" s="1276"/>
      <c r="M68" s="1276"/>
      <c r="N68" s="1277"/>
      <c r="O68" s="1184"/>
      <c r="P68" s="1184"/>
    </row>
    <row r="69" spans="2:16" ht="31.5" customHeight="1">
      <c r="B69" s="278"/>
      <c r="C69" s="1290" t="s">
        <v>1064</v>
      </c>
      <c r="D69" s="1290"/>
      <c r="E69" s="1291"/>
      <c r="F69" s="1096" t="s">
        <v>813</v>
      </c>
      <c r="G69" s="1097"/>
      <c r="H69" s="1097"/>
      <c r="I69" s="1097"/>
      <c r="J69" s="1097"/>
      <c r="K69" s="1275"/>
      <c r="L69" s="1276"/>
      <c r="M69" s="1276"/>
      <c r="N69" s="1277"/>
      <c r="O69" s="1184"/>
      <c r="P69" s="1184"/>
    </row>
    <row r="70" spans="2:16" ht="78" customHeight="1">
      <c r="B70" s="262" t="s">
        <v>218</v>
      </c>
      <c r="C70" s="1290" t="s">
        <v>1300</v>
      </c>
      <c r="D70" s="1290"/>
      <c r="E70" s="1291"/>
      <c r="F70" s="797" t="s">
        <v>954</v>
      </c>
      <c r="G70" s="1251">
        <v>1000000</v>
      </c>
      <c r="H70" s="1252"/>
      <c r="I70" s="1209" t="s">
        <v>1852</v>
      </c>
      <c r="J70" s="1210"/>
      <c r="K70" s="1275"/>
      <c r="L70" s="1276"/>
      <c r="M70" s="1276"/>
      <c r="N70" s="1277"/>
      <c r="O70" s="1184"/>
      <c r="P70" s="1184"/>
    </row>
    <row r="71" spans="2:16" ht="35.25" customHeight="1">
      <c r="B71" s="278"/>
      <c r="C71" s="1290" t="s">
        <v>1067</v>
      </c>
      <c r="D71" s="1290"/>
      <c r="E71" s="1291"/>
      <c r="F71" s="1096" t="s">
        <v>813</v>
      </c>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1000000</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1523</v>
      </c>
      <c r="P74" s="247"/>
    </row>
    <row r="75" spans="2:16" s="386" customFormat="1" ht="32.25" customHeight="1">
      <c r="B75" s="262" t="s">
        <v>216</v>
      </c>
      <c r="C75" s="875" t="s">
        <v>118</v>
      </c>
      <c r="D75" s="875"/>
      <c r="E75" s="990"/>
      <c r="F75" s="746" t="s">
        <v>1076</v>
      </c>
      <c r="G75" s="1251">
        <v>779022</v>
      </c>
      <c r="H75" s="1252"/>
      <c r="I75" s="1209" t="s">
        <v>1851</v>
      </c>
      <c r="J75" s="1210"/>
      <c r="K75" s="1211" t="s">
        <v>1853</v>
      </c>
      <c r="L75" s="1212"/>
      <c r="M75" s="1212"/>
      <c r="N75" s="1213"/>
      <c r="O75" s="1183"/>
      <c r="P75" s="1183"/>
    </row>
    <row r="76" spans="2:16" s="386" customFormat="1" ht="32.25" customHeight="1">
      <c r="B76" s="262" t="s">
        <v>218</v>
      </c>
      <c r="C76" s="875" t="s">
        <v>972</v>
      </c>
      <c r="D76" s="875"/>
      <c r="E76" s="990"/>
      <c r="F76" s="746" t="s">
        <v>1076</v>
      </c>
      <c r="G76" s="1251">
        <v>3421619</v>
      </c>
      <c r="H76" s="1252"/>
      <c r="I76" s="1209" t="s">
        <v>1851</v>
      </c>
      <c r="J76" s="1210"/>
      <c r="K76" s="1211" t="s">
        <v>1854</v>
      </c>
      <c r="L76" s="1212"/>
      <c r="M76" s="1212"/>
      <c r="N76" s="1213"/>
      <c r="O76" s="1184"/>
      <c r="P76" s="1184"/>
    </row>
    <row r="77" spans="2:16" s="386" customFormat="1" ht="32.25" customHeight="1">
      <c r="B77" s="262" t="s">
        <v>220</v>
      </c>
      <c r="C77" s="875" t="s">
        <v>1079</v>
      </c>
      <c r="D77" s="875"/>
      <c r="E77" s="990"/>
      <c r="F77" s="746" t="s">
        <v>1094</v>
      </c>
      <c r="G77" s="1251">
        <v>0</v>
      </c>
      <c r="H77" s="1252"/>
      <c r="I77" s="1209" t="s">
        <v>1851</v>
      </c>
      <c r="J77" s="1210"/>
      <c r="K77" s="1211"/>
      <c r="L77" s="1212"/>
      <c r="M77" s="1212"/>
      <c r="N77" s="1213"/>
      <c r="O77" s="1184"/>
      <c r="P77" s="1184"/>
    </row>
    <row r="78" spans="2:16" s="386" customFormat="1" ht="32.25" customHeight="1">
      <c r="B78" s="262" t="s">
        <v>222</v>
      </c>
      <c r="C78" s="875" t="s">
        <v>1081</v>
      </c>
      <c r="D78" s="875"/>
      <c r="E78" s="990"/>
      <c r="F78" s="746" t="s">
        <v>1094</v>
      </c>
      <c r="G78" s="1251">
        <v>0</v>
      </c>
      <c r="H78" s="1252"/>
      <c r="I78" s="1251" t="s">
        <v>1851</v>
      </c>
      <c r="J78" s="1252"/>
      <c r="K78" s="1251"/>
      <c r="L78" s="1282"/>
      <c r="M78" s="1282"/>
      <c r="N78" s="1283"/>
      <c r="O78" s="1184"/>
      <c r="P78" s="1184"/>
    </row>
    <row r="79" spans="2:16" s="386" customFormat="1" ht="32.25" customHeight="1">
      <c r="B79" s="262" t="s">
        <v>224</v>
      </c>
      <c r="C79" s="875" t="s">
        <v>1082</v>
      </c>
      <c r="D79" s="875"/>
      <c r="E79" s="990"/>
      <c r="F79" s="746" t="s">
        <v>1094</v>
      </c>
      <c r="G79" s="1251">
        <v>0</v>
      </c>
      <c r="H79" s="1252"/>
      <c r="I79" s="1209" t="s">
        <v>1851</v>
      </c>
      <c r="J79" s="1210"/>
      <c r="K79" s="1211"/>
      <c r="L79" s="1212"/>
      <c r="M79" s="1212"/>
      <c r="N79" s="1213"/>
      <c r="O79" s="1184"/>
      <c r="P79" s="1184"/>
    </row>
    <row r="80" spans="2:16" ht="53.25" customHeight="1" thickBot="1">
      <c r="B80" s="248" t="s">
        <v>226</v>
      </c>
      <c r="C80" s="921" t="s">
        <v>1307</v>
      </c>
      <c r="D80" s="921"/>
      <c r="E80" s="956"/>
      <c r="F80" s="283"/>
      <c r="G80" s="1262">
        <f>G75+G76+G77+G78+G79</f>
        <v>4200641</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0.19228398960820406</v>
      </c>
      <c r="I82" s="1256"/>
      <c r="J82" s="1257"/>
      <c r="K82" s="1273" t="s">
        <v>1086</v>
      </c>
      <c r="L82" s="1274"/>
      <c r="M82" s="1274"/>
      <c r="N82" s="1274"/>
      <c r="O82" s="246" t="s">
        <v>1855</v>
      </c>
      <c r="P82" s="247"/>
    </row>
    <row r="83" spans="1:16" ht="66.75" customHeight="1">
      <c r="B83" s="285" t="s">
        <v>1309</v>
      </c>
      <c r="C83" s="1253" t="s">
        <v>1088</v>
      </c>
      <c r="D83" s="1253"/>
      <c r="E83" s="1253"/>
      <c r="F83" s="1253"/>
      <c r="G83" s="1254"/>
      <c r="H83" s="1255">
        <f>G68/G72</f>
        <v>0</v>
      </c>
      <c r="I83" s="1256"/>
      <c r="J83" s="1257"/>
      <c r="K83" s="1258" t="s">
        <v>1089</v>
      </c>
      <c r="L83" s="1259"/>
      <c r="M83" s="1259"/>
      <c r="N83" s="1259"/>
      <c r="O83" s="246"/>
      <c r="P83" s="247"/>
    </row>
    <row r="84" spans="1:16" ht="78.75" customHeight="1">
      <c r="B84" s="286" t="s">
        <v>466</v>
      </c>
      <c r="C84" s="879" t="s">
        <v>1310</v>
      </c>
      <c r="D84" s="879"/>
      <c r="E84" s="1260"/>
      <c r="F84" s="1260"/>
      <c r="G84" s="1261"/>
      <c r="H84" s="1778">
        <f>(G72+G80)/J26</f>
        <v>0.29957100383374824</v>
      </c>
      <c r="I84" s="1779"/>
      <c r="J84" s="1780"/>
      <c r="K84" s="1258" t="s">
        <v>955</v>
      </c>
      <c r="L84" s="1259"/>
      <c r="M84" s="1259"/>
      <c r="N84" s="1259"/>
      <c r="O84" s="246" t="s">
        <v>1092</v>
      </c>
      <c r="P84" s="247" t="s">
        <v>1092</v>
      </c>
    </row>
    <row r="85" spans="1:16" ht="47.25" customHeight="1">
      <c r="B85" s="287" t="s">
        <v>469</v>
      </c>
      <c r="C85" s="1247" t="s">
        <v>1093</v>
      </c>
      <c r="D85" s="1247"/>
      <c r="E85" s="1247"/>
      <c r="F85" s="1247"/>
      <c r="G85" s="1248"/>
      <c r="H85" s="1032" t="s">
        <v>954</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1527</v>
      </c>
      <c r="I86" s="1097"/>
      <c r="J86" s="1097"/>
      <c r="K86" s="1249" t="s">
        <v>1089</v>
      </c>
      <c r="L86" s="1250"/>
      <c r="M86" s="1250"/>
      <c r="N86" s="1250"/>
      <c r="O86" s="1003" t="s">
        <v>1303</v>
      </c>
      <c r="P86" s="1003"/>
    </row>
    <row r="87" spans="1:16" ht="23.25" customHeight="1">
      <c r="B87" s="10" t="s">
        <v>216</v>
      </c>
      <c r="C87" s="879" t="s">
        <v>1097</v>
      </c>
      <c r="D87" s="879"/>
      <c r="E87" s="879"/>
      <c r="F87" s="879"/>
      <c r="G87" s="879"/>
      <c r="H87" s="1073" t="s">
        <v>1856</v>
      </c>
      <c r="I87" s="1074"/>
      <c r="J87" s="1074"/>
      <c r="K87" s="1074"/>
      <c r="L87" s="1074"/>
      <c r="M87" s="1074"/>
      <c r="N87" s="1074"/>
      <c r="O87" s="1007"/>
      <c r="P87" s="1007"/>
    </row>
    <row r="88" spans="1:16" ht="44.25" customHeight="1">
      <c r="B88" s="249" t="s">
        <v>474</v>
      </c>
      <c r="C88" s="913" t="s">
        <v>1099</v>
      </c>
      <c r="D88" s="913"/>
      <c r="E88" s="1006"/>
      <c r="F88" s="1084" t="s">
        <v>1857</v>
      </c>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611"/>
      <c r="L90" s="1612"/>
      <c r="M90" s="1612"/>
      <c r="N90" s="1613"/>
      <c r="O90" s="246" t="s">
        <v>1045</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775" t="s">
        <v>1858</v>
      </c>
      <c r="G92" s="1776"/>
      <c r="H92" s="1777"/>
      <c r="I92" s="1756">
        <v>1000000</v>
      </c>
      <c r="J92" s="1757"/>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1303</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954</v>
      </c>
      <c r="M108" s="1033"/>
      <c r="N108" s="1116"/>
      <c r="O108" s="1184"/>
      <c r="P108" s="1184"/>
    </row>
    <row r="109" spans="2:16" ht="24" customHeight="1">
      <c r="B109" s="291" t="s">
        <v>230</v>
      </c>
      <c r="C109" s="1065" t="s">
        <v>1121</v>
      </c>
      <c r="D109" s="1065"/>
      <c r="E109" s="1065"/>
      <c r="F109" s="1066"/>
      <c r="G109" s="1032" t="s">
        <v>954</v>
      </c>
      <c r="H109" s="1199"/>
      <c r="I109" s="1032" t="s">
        <v>954</v>
      </c>
      <c r="J109" s="1199"/>
      <c r="K109" s="745" t="s">
        <v>954</v>
      </c>
      <c r="L109" s="1032" t="s">
        <v>954</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954</v>
      </c>
      <c r="L110" s="1032" t="s">
        <v>969</v>
      </c>
      <c r="M110" s="1033"/>
      <c r="N110" s="1116"/>
      <c r="O110" s="1184"/>
      <c r="P110" s="1184"/>
    </row>
    <row r="111" spans="2:16" ht="29.25" customHeight="1">
      <c r="B111" s="291" t="s">
        <v>233</v>
      </c>
      <c r="C111" s="1065" t="s">
        <v>1123</v>
      </c>
      <c r="D111" s="1065"/>
      <c r="E111" s="1065"/>
      <c r="F111" s="1066"/>
      <c r="G111" s="1032" t="s">
        <v>969</v>
      </c>
      <c r="H111" s="1199"/>
      <c r="I111" s="1032" t="s">
        <v>969</v>
      </c>
      <c r="J111" s="1199"/>
      <c r="K111" s="745" t="s">
        <v>969</v>
      </c>
      <c r="L111" s="1032" t="s">
        <v>969</v>
      </c>
      <c r="M111" s="1033"/>
      <c r="N111" s="1116"/>
      <c r="O111" s="1184"/>
      <c r="P111" s="1184"/>
    </row>
    <row r="112" spans="2:16" ht="35.25" customHeight="1">
      <c r="B112" s="291" t="s">
        <v>500</v>
      </c>
      <c r="C112" s="1065" t="s">
        <v>1124</v>
      </c>
      <c r="D112" s="1065"/>
      <c r="E112" s="1065"/>
      <c r="F112" s="1066"/>
      <c r="G112" s="1032" t="s">
        <v>969</v>
      </c>
      <c r="H112" s="1199"/>
      <c r="I112" s="1032" t="s">
        <v>969</v>
      </c>
      <c r="J112" s="1199"/>
      <c r="K112" s="745" t="s">
        <v>969</v>
      </c>
      <c r="L112" s="1032" t="s">
        <v>969</v>
      </c>
      <c r="M112" s="1033"/>
      <c r="N112" s="1116"/>
      <c r="O112" s="1184"/>
      <c r="P112" s="1184"/>
    </row>
    <row r="113" spans="2:16" ht="27.75" customHeight="1">
      <c r="B113" s="291" t="s">
        <v>236</v>
      </c>
      <c r="C113" s="1065" t="s">
        <v>1125</v>
      </c>
      <c r="D113" s="1065"/>
      <c r="E113" s="1065"/>
      <c r="F113" s="1066"/>
      <c r="G113" s="1032" t="s">
        <v>954</v>
      </c>
      <c r="H113" s="1199"/>
      <c r="I113" s="1032" t="s">
        <v>954</v>
      </c>
      <c r="J113" s="1199"/>
      <c r="K113" s="745" t="s">
        <v>954</v>
      </c>
      <c r="L113" s="1032" t="s">
        <v>954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194" t="s">
        <v>1859</v>
      </c>
      <c r="K120" s="1195"/>
      <c r="L120" s="1195"/>
      <c r="M120" s="1195"/>
      <c r="N120" s="1196"/>
      <c r="O120" s="293" t="s">
        <v>1322</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1135</v>
      </c>
      <c r="D122" s="879"/>
      <c r="E122" s="879"/>
      <c r="F122" s="879"/>
      <c r="G122" s="879"/>
      <c r="H122" s="968" t="s">
        <v>1860</v>
      </c>
      <c r="I122" s="969"/>
      <c r="J122" s="969"/>
      <c r="K122" s="1179" t="s">
        <v>1041</v>
      </c>
      <c r="L122" s="971"/>
      <c r="M122" s="971"/>
      <c r="N122" s="972"/>
      <c r="O122" s="1183"/>
      <c r="P122" s="1183"/>
    </row>
    <row r="123" spans="2:16" ht="19.5" customHeight="1">
      <c r="B123" s="10" t="s">
        <v>218</v>
      </c>
      <c r="C123" s="879" t="s">
        <v>1137</v>
      </c>
      <c r="D123" s="879"/>
      <c r="E123" s="879"/>
      <c r="F123" s="879"/>
      <c r="G123" s="879"/>
      <c r="H123" s="968">
        <v>2017</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954</v>
      </c>
      <c r="I128" s="969"/>
      <c r="J128" s="969"/>
      <c r="K128" s="1179"/>
      <c r="L128" s="1158"/>
      <c r="M128" s="1159"/>
      <c r="N128" s="1160"/>
      <c r="O128" s="1003" t="s">
        <v>1861</v>
      </c>
      <c r="P128" s="1003"/>
    </row>
    <row r="129" spans="1:16" ht="25.5" customHeight="1">
      <c r="B129" s="10" t="s">
        <v>216</v>
      </c>
      <c r="C129" s="879" t="s">
        <v>1143</v>
      </c>
      <c r="D129" s="879"/>
      <c r="E129" s="879"/>
      <c r="F129" s="879"/>
      <c r="G129" s="880"/>
      <c r="H129" s="1032" t="s">
        <v>1862</v>
      </c>
      <c r="I129" s="1033"/>
      <c r="J129" s="1033"/>
      <c r="K129" s="1179"/>
      <c r="L129" s="1161"/>
      <c r="M129" s="1162"/>
      <c r="N129" s="1163"/>
      <c r="O129" s="1004"/>
      <c r="P129" s="1004"/>
    </row>
    <row r="130" spans="1:16" ht="34.5" customHeight="1">
      <c r="B130" s="10" t="s">
        <v>218</v>
      </c>
      <c r="C130" s="879" t="s">
        <v>1145</v>
      </c>
      <c r="D130" s="879"/>
      <c r="E130" s="879"/>
      <c r="F130" s="879"/>
      <c r="G130" s="880"/>
      <c r="H130" s="1032" t="s">
        <v>1863</v>
      </c>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t="s">
        <v>1327</v>
      </c>
      <c r="P131" s="1003"/>
    </row>
    <row r="132" spans="1:16" ht="47.25" customHeight="1">
      <c r="B132" s="10" t="s">
        <v>216</v>
      </c>
      <c r="C132" s="879" t="s">
        <v>1147</v>
      </c>
      <c r="D132" s="879"/>
      <c r="E132" s="879"/>
      <c r="F132" s="879"/>
      <c r="G132" s="880"/>
      <c r="H132" s="968" t="s">
        <v>60</v>
      </c>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t="s">
        <v>1327</v>
      </c>
      <c r="P133" s="1003"/>
    </row>
    <row r="134" spans="1:16" ht="51.75" customHeight="1">
      <c r="A134" s="295"/>
      <c r="B134" s="9" t="s">
        <v>216</v>
      </c>
      <c r="C134" s="913" t="s">
        <v>1147</v>
      </c>
      <c r="D134" s="913"/>
      <c r="E134" s="913"/>
      <c r="F134" s="913"/>
      <c r="G134" s="1006"/>
      <c r="H134" s="968" t="s">
        <v>1864</v>
      </c>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t="s">
        <v>1865</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t="s">
        <v>1276</v>
      </c>
      <c r="P137" s="1137"/>
    </row>
    <row r="138" spans="1:16" ht="64.5" customHeight="1">
      <c r="B138" s="298" t="s">
        <v>511</v>
      </c>
      <c r="C138" s="1065" t="s">
        <v>1115</v>
      </c>
      <c r="D138" s="1065"/>
      <c r="E138" s="1065"/>
      <c r="F138" s="1066"/>
      <c r="G138" s="1132" t="s">
        <v>1157</v>
      </c>
      <c r="H138" s="1134"/>
      <c r="I138" s="1133"/>
      <c r="J138" s="1132" t="s">
        <v>1160</v>
      </c>
      <c r="K138" s="1134"/>
      <c r="L138" s="1133"/>
      <c r="M138" s="1138" t="s">
        <v>1866</v>
      </c>
      <c r="N138" s="1136"/>
      <c r="O138" s="1043"/>
      <c r="P138" s="1043"/>
    </row>
    <row r="139" spans="1:16" ht="54.75" customHeight="1">
      <c r="B139" s="298" t="s">
        <v>218</v>
      </c>
      <c r="C139" s="1065" t="s">
        <v>1116</v>
      </c>
      <c r="D139" s="1065"/>
      <c r="E139" s="1065"/>
      <c r="F139" s="1066"/>
      <c r="G139" s="1132" t="s">
        <v>1157</v>
      </c>
      <c r="H139" s="1134"/>
      <c r="I139" s="1133"/>
      <c r="J139" s="1132" t="s">
        <v>1160</v>
      </c>
      <c r="K139" s="1134"/>
      <c r="L139" s="1133"/>
      <c r="M139" s="1138"/>
      <c r="N139" s="1136"/>
      <c r="O139" s="1043"/>
      <c r="P139" s="1043"/>
    </row>
    <row r="140" spans="1:16" ht="49.5" customHeight="1">
      <c r="B140" s="298" t="s">
        <v>220</v>
      </c>
      <c r="C140" s="1065" t="s">
        <v>1117</v>
      </c>
      <c r="D140" s="1065"/>
      <c r="E140" s="1065"/>
      <c r="F140" s="1066"/>
      <c r="G140" s="1132" t="s">
        <v>1157</v>
      </c>
      <c r="H140" s="1134"/>
      <c r="I140" s="1133"/>
      <c r="J140" s="1132" t="s">
        <v>1160</v>
      </c>
      <c r="K140" s="1134"/>
      <c r="L140" s="1133"/>
      <c r="M140" s="1138"/>
      <c r="N140" s="1136"/>
      <c r="O140" s="1043"/>
      <c r="P140" s="1043"/>
    </row>
    <row r="141" spans="1:16" ht="44.25" customHeight="1">
      <c r="B141" s="298" t="s">
        <v>222</v>
      </c>
      <c r="C141" s="1065" t="s">
        <v>1159</v>
      </c>
      <c r="D141" s="1065"/>
      <c r="E141" s="1065"/>
      <c r="F141" s="1066"/>
      <c r="G141" s="1132" t="s">
        <v>1867</v>
      </c>
      <c r="H141" s="1134"/>
      <c r="I141" s="1133"/>
      <c r="J141" s="1132" t="s">
        <v>1160</v>
      </c>
      <c r="K141" s="1134"/>
      <c r="L141" s="1133"/>
      <c r="M141" s="1138"/>
      <c r="N141" s="1136"/>
      <c r="O141" s="1043"/>
      <c r="P141" s="1043"/>
    </row>
    <row r="142" spans="1:16" ht="33.75" customHeight="1">
      <c r="B142" s="298" t="s">
        <v>224</v>
      </c>
      <c r="C142" s="1065" t="s">
        <v>1161</v>
      </c>
      <c r="D142" s="1065"/>
      <c r="E142" s="1065"/>
      <c r="F142" s="1066"/>
      <c r="G142" s="1132" t="s">
        <v>1160</v>
      </c>
      <c r="H142" s="1134"/>
      <c r="I142" s="1133"/>
      <c r="J142" s="1132" t="s">
        <v>1160</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1160</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1160</v>
      </c>
      <c r="K144" s="1134"/>
      <c r="L144" s="1133"/>
      <c r="M144" s="1138"/>
      <c r="N144" s="1136"/>
      <c r="O144" s="1043"/>
      <c r="P144" s="1043"/>
    </row>
    <row r="145" spans="1:16" ht="33.75" customHeight="1">
      <c r="B145" s="298" t="s">
        <v>229</v>
      </c>
      <c r="C145" s="1065" t="s">
        <v>1162</v>
      </c>
      <c r="D145" s="1065"/>
      <c r="E145" s="1065"/>
      <c r="F145" s="1066"/>
      <c r="G145" s="1132" t="s">
        <v>1157</v>
      </c>
      <c r="H145" s="1134"/>
      <c r="I145" s="1133"/>
      <c r="J145" s="1132" t="s">
        <v>1160</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1160</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1160</v>
      </c>
      <c r="K147" s="1134"/>
      <c r="L147" s="1133"/>
      <c r="M147" s="1135"/>
      <c r="N147" s="1136"/>
      <c r="O147" s="1044"/>
      <c r="P147" s="1044"/>
    </row>
    <row r="148" spans="1:16" ht="33.75" customHeight="1">
      <c r="B148" s="299" t="s">
        <v>233</v>
      </c>
      <c r="C148" s="1065" t="s">
        <v>1123</v>
      </c>
      <c r="D148" s="1065"/>
      <c r="E148" s="1065"/>
      <c r="F148" s="1066"/>
      <c r="G148" s="1132" t="s">
        <v>1160</v>
      </c>
      <c r="H148" s="1134"/>
      <c r="I148" s="1133"/>
      <c r="J148" s="1132" t="s">
        <v>1160</v>
      </c>
      <c r="K148" s="1134"/>
      <c r="L148" s="1133"/>
      <c r="M148" s="1135" t="s">
        <v>1868</v>
      </c>
      <c r="N148" s="1136"/>
      <c r="O148" s="1044"/>
      <c r="P148" s="1044"/>
    </row>
    <row r="149" spans="1:16" ht="33.75" customHeight="1">
      <c r="B149" s="299" t="s">
        <v>500</v>
      </c>
      <c r="C149" s="1065" t="s">
        <v>1124</v>
      </c>
      <c r="D149" s="1065"/>
      <c r="E149" s="1065"/>
      <c r="F149" s="1066"/>
      <c r="G149" s="1132" t="s">
        <v>1160</v>
      </c>
      <c r="H149" s="1134"/>
      <c r="I149" s="1133"/>
      <c r="J149" s="1132" t="s">
        <v>1160</v>
      </c>
      <c r="K149" s="1134"/>
      <c r="L149" s="1133"/>
      <c r="M149" s="1135" t="s">
        <v>1868</v>
      </c>
      <c r="N149" s="1136"/>
      <c r="O149" s="1044"/>
      <c r="P149" s="1044"/>
    </row>
    <row r="150" spans="1:16" ht="33.75" customHeight="1">
      <c r="B150" s="299" t="s">
        <v>236</v>
      </c>
      <c r="C150" s="1065" t="s">
        <v>1167</v>
      </c>
      <c r="D150" s="1065"/>
      <c r="E150" s="1065"/>
      <c r="F150" s="1066"/>
      <c r="G150" s="1132" t="s">
        <v>1157</v>
      </c>
      <c r="H150" s="1134"/>
      <c r="I150" s="1133"/>
      <c r="J150" s="1132" t="s">
        <v>1157</v>
      </c>
      <c r="K150" s="1134"/>
      <c r="L150" s="1133"/>
      <c r="M150" s="1135"/>
      <c r="N150" s="1136"/>
      <c r="O150" s="1044"/>
      <c r="P150" s="1044"/>
    </row>
    <row r="151" spans="1:16" ht="46.5" customHeight="1">
      <c r="B151" s="299" t="s">
        <v>503</v>
      </c>
      <c r="C151" s="1065" t="s">
        <v>1168</v>
      </c>
      <c r="D151" s="1065"/>
      <c r="E151" s="1065"/>
      <c r="F151" s="300" t="s">
        <v>1169</v>
      </c>
      <c r="G151" s="301" t="s">
        <v>1869</v>
      </c>
      <c r="H151" s="1132" t="s">
        <v>1157</v>
      </c>
      <c r="I151" s="1133"/>
      <c r="J151" s="1132" t="s">
        <v>1157</v>
      </c>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1337</v>
      </c>
      <c r="P152" s="1003"/>
    </row>
    <row r="153" spans="1:16" ht="34.5" customHeight="1">
      <c r="A153" s="387"/>
      <c r="B153" s="302" t="s">
        <v>216</v>
      </c>
      <c r="C153" s="879" t="s">
        <v>1174</v>
      </c>
      <c r="D153" s="879"/>
      <c r="E153" s="880"/>
      <c r="F153" s="763" t="s">
        <v>969</v>
      </c>
      <c r="G153" s="1117"/>
      <c r="H153" s="1118"/>
      <c r="I153" s="1118"/>
      <c r="J153" s="1118"/>
      <c r="K153" s="1119"/>
      <c r="L153" s="1032" t="s">
        <v>1080</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1080</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1080</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1337</v>
      </c>
      <c r="P156" s="1003"/>
    </row>
    <row r="157" spans="1:16" ht="34.5" customHeight="1">
      <c r="B157" s="244" t="s">
        <v>216</v>
      </c>
      <c r="C157" s="1011" t="s">
        <v>1174</v>
      </c>
      <c r="D157" s="1011"/>
      <c r="E157" s="1011"/>
      <c r="F157" s="763" t="s">
        <v>969</v>
      </c>
      <c r="G157" s="1113"/>
      <c r="H157" s="1114"/>
      <c r="I157" s="1114"/>
      <c r="J157" s="1114"/>
      <c r="K157" s="1115"/>
      <c r="L157" s="1032" t="s">
        <v>969</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969</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969</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t="s">
        <v>1338</v>
      </c>
      <c r="P160" s="1001"/>
    </row>
    <row r="161" spans="2:17" ht="21.75" customHeight="1">
      <c r="B161" s="10" t="s">
        <v>216</v>
      </c>
      <c r="C161" s="879" t="s">
        <v>1179</v>
      </c>
      <c r="D161" s="879"/>
      <c r="E161" s="880"/>
      <c r="F161" s="1099" t="s">
        <v>954</v>
      </c>
      <c r="G161" s="1100"/>
      <c r="H161" s="1100"/>
      <c r="I161" s="1100"/>
      <c r="J161" s="1101"/>
      <c r="K161" s="1103" t="s">
        <v>1041</v>
      </c>
      <c r="L161" s="1104"/>
      <c r="M161" s="1105"/>
      <c r="N161" s="1106"/>
      <c r="O161" s="1102"/>
      <c r="P161" s="1102"/>
    </row>
    <row r="162" spans="2:17" ht="21.75" customHeight="1">
      <c r="B162" s="10" t="s">
        <v>218</v>
      </c>
      <c r="C162" s="879" t="s">
        <v>1181</v>
      </c>
      <c r="D162" s="879"/>
      <c r="E162" s="880"/>
      <c r="F162" s="1099" t="s">
        <v>969</v>
      </c>
      <c r="G162" s="1100"/>
      <c r="H162" s="1100"/>
      <c r="I162" s="1100"/>
      <c r="J162" s="1101"/>
      <c r="K162" s="1103"/>
      <c r="L162" s="1107"/>
      <c r="M162" s="1108"/>
      <c r="N162" s="1109"/>
      <c r="O162" s="1102"/>
      <c r="P162" s="1102"/>
    </row>
    <row r="163" spans="2:17" ht="30" customHeight="1">
      <c r="B163" s="10" t="s">
        <v>220</v>
      </c>
      <c r="C163" s="879" t="s">
        <v>1182</v>
      </c>
      <c r="D163" s="879"/>
      <c r="E163" s="880"/>
      <c r="F163" s="1099" t="s">
        <v>954</v>
      </c>
      <c r="G163" s="1100"/>
      <c r="H163" s="1100"/>
      <c r="I163" s="1100"/>
      <c r="J163" s="1101"/>
      <c r="K163" s="1103"/>
      <c r="L163" s="1107"/>
      <c r="M163" s="1108"/>
      <c r="N163" s="1109"/>
      <c r="O163" s="1102"/>
      <c r="P163" s="1102"/>
    </row>
    <row r="164" spans="2:17" ht="33" customHeight="1">
      <c r="B164" s="294"/>
      <c r="C164" s="879" t="s">
        <v>1183</v>
      </c>
      <c r="D164" s="879"/>
      <c r="E164" s="880"/>
      <c r="F164" s="1096" t="s">
        <v>1870</v>
      </c>
      <c r="G164" s="1097"/>
      <c r="H164" s="1097"/>
      <c r="I164" s="1097"/>
      <c r="J164" s="1098"/>
      <c r="K164" s="1103"/>
      <c r="L164" s="1107"/>
      <c r="M164" s="1108"/>
      <c r="N164" s="1109"/>
      <c r="O164" s="1002"/>
      <c r="P164" s="1002"/>
    </row>
    <row r="165" spans="2:17" ht="33" customHeight="1">
      <c r="B165" s="10" t="s">
        <v>222</v>
      </c>
      <c r="C165" s="879" t="s">
        <v>1185</v>
      </c>
      <c r="D165" s="879"/>
      <c r="E165" s="880"/>
      <c r="F165" s="1378"/>
      <c r="G165" s="1379"/>
      <c r="H165" s="1379"/>
      <c r="I165" s="1379"/>
      <c r="J165" s="1380"/>
      <c r="K165" s="1103"/>
      <c r="L165" s="1107"/>
      <c r="M165" s="1108"/>
      <c r="N165" s="1108"/>
      <c r="O165" s="1003" t="s">
        <v>1276</v>
      </c>
      <c r="P165" s="1003"/>
    </row>
    <row r="166" spans="2:17" ht="33" customHeight="1">
      <c r="B166" s="294"/>
      <c r="C166" s="879" t="s">
        <v>1186</v>
      </c>
      <c r="D166" s="879"/>
      <c r="E166" s="880"/>
      <c r="F166" s="1381"/>
      <c r="G166" s="1382"/>
      <c r="H166" s="1382"/>
      <c r="I166" s="1382"/>
      <c r="J166" s="1383"/>
      <c r="K166" s="1103"/>
      <c r="L166" s="1107"/>
      <c r="M166" s="1108"/>
      <c r="N166" s="1108"/>
      <c r="O166" s="1007"/>
      <c r="P166" s="1007"/>
    </row>
    <row r="167" spans="2:17" ht="36.75" customHeight="1">
      <c r="B167" s="269" t="s">
        <v>553</v>
      </c>
      <c r="C167" s="1093" t="s">
        <v>1187</v>
      </c>
      <c r="D167" s="1093"/>
      <c r="E167" s="1093"/>
      <c r="F167" s="1093"/>
      <c r="G167" s="1093"/>
      <c r="H167" s="957" t="s">
        <v>969</v>
      </c>
      <c r="I167" s="958"/>
      <c r="J167" s="977"/>
      <c r="K167" s="1103"/>
      <c r="L167" s="1107"/>
      <c r="M167" s="1108"/>
      <c r="N167" s="1109"/>
      <c r="O167" s="1004" t="s">
        <v>1276</v>
      </c>
      <c r="P167" s="1004"/>
    </row>
    <row r="168" spans="2:17" ht="27" customHeight="1">
      <c r="B168" s="9" t="s">
        <v>216</v>
      </c>
      <c r="C168" s="879" t="s">
        <v>1188</v>
      </c>
      <c r="D168" s="879"/>
      <c r="E168" s="879"/>
      <c r="F168" s="879"/>
      <c r="G168" s="879"/>
      <c r="H168" s="1091" t="s">
        <v>1871</v>
      </c>
      <c r="I168" s="1094"/>
      <c r="J168" s="1095"/>
      <c r="K168" s="1103"/>
      <c r="L168" s="1110"/>
      <c r="M168" s="1111"/>
      <c r="N168" s="1112"/>
      <c r="O168" s="1007"/>
      <c r="P168" s="1007"/>
    </row>
    <row r="169" spans="2:17" ht="47.2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c r="Q169" s="382" t="s">
        <v>1872</v>
      </c>
    </row>
    <row r="170" spans="2:17" ht="23.25" customHeight="1">
      <c r="B170" s="1087"/>
      <c r="C170" s="978"/>
      <c r="D170" s="978"/>
      <c r="E170" s="978"/>
      <c r="F170" s="978"/>
      <c r="G170" s="978"/>
      <c r="H170" s="1088"/>
      <c r="I170" s="306">
        <v>17.2</v>
      </c>
      <c r="J170" s="306">
        <v>11</v>
      </c>
      <c r="K170" s="306">
        <v>4.5</v>
      </c>
      <c r="L170" s="306">
        <v>4.7</v>
      </c>
      <c r="M170" s="1091">
        <v>3.3</v>
      </c>
      <c r="N170" s="1092"/>
      <c r="O170" s="1007"/>
      <c r="P170" s="1007"/>
    </row>
    <row r="171" spans="2:17" ht="24" customHeight="1">
      <c r="B171" s="294" t="s">
        <v>563</v>
      </c>
      <c r="C171" s="879" t="s">
        <v>1341</v>
      </c>
      <c r="D171" s="879"/>
      <c r="E171" s="879"/>
      <c r="F171" s="879"/>
      <c r="G171" s="879"/>
      <c r="H171" s="1011"/>
      <c r="I171" s="1011"/>
      <c r="J171" s="1011"/>
      <c r="K171" s="1011"/>
      <c r="L171" s="1011"/>
      <c r="M171" s="1011"/>
      <c r="N171" s="1011"/>
      <c r="O171" s="960" t="s">
        <v>1397</v>
      </c>
      <c r="P171" s="960"/>
    </row>
    <row r="172" spans="2:17" ht="34.5" customHeight="1">
      <c r="B172" s="33" t="s">
        <v>216</v>
      </c>
      <c r="C172" s="1065" t="s">
        <v>1195</v>
      </c>
      <c r="D172" s="1065"/>
      <c r="E172" s="1065"/>
      <c r="F172" s="1065"/>
      <c r="G172" s="1065"/>
      <c r="H172" s="1065"/>
      <c r="I172" s="1065"/>
      <c r="J172" s="1066"/>
      <c r="K172" s="745" t="s">
        <v>954</v>
      </c>
      <c r="L172" s="1075" t="s">
        <v>1041</v>
      </c>
      <c r="M172" s="1078" t="s">
        <v>1873</v>
      </c>
      <c r="N172" s="1079"/>
      <c r="O172" s="1044"/>
      <c r="P172" s="1044"/>
    </row>
    <row r="173" spans="2:17"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7"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7"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7"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954</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969</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811">
        <v>2014</v>
      </c>
      <c r="L186" s="1077"/>
      <c r="M186" s="1082"/>
      <c r="N186" s="1083"/>
      <c r="O186" s="1044"/>
      <c r="P186" s="1044"/>
    </row>
    <row r="187" spans="2:16" ht="23.25" customHeight="1">
      <c r="B187" s="294" t="s">
        <v>574</v>
      </c>
      <c r="C187" s="879" t="s">
        <v>1203</v>
      </c>
      <c r="D187" s="879"/>
      <c r="E187" s="880"/>
      <c r="F187" s="1073" t="s">
        <v>1874</v>
      </c>
      <c r="G187" s="1074"/>
      <c r="H187" s="1074"/>
      <c r="I187" s="1074"/>
      <c r="J187" s="1074"/>
      <c r="K187" s="1074"/>
      <c r="L187" s="1074"/>
      <c r="M187" s="1074"/>
      <c r="N187" s="1074"/>
      <c r="O187" s="1044"/>
      <c r="P187" s="1044"/>
    </row>
    <row r="188" spans="2:16" ht="23.25" customHeight="1">
      <c r="B188" s="309" t="s">
        <v>576</v>
      </c>
      <c r="C188" s="913" t="s">
        <v>1205</v>
      </c>
      <c r="D188" s="913"/>
      <c r="E188" s="1006"/>
      <c r="F188" s="1084" t="s">
        <v>1875</v>
      </c>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1876</v>
      </c>
      <c r="P189" s="1060"/>
    </row>
    <row r="190" spans="2:16" ht="36.75" customHeight="1">
      <c r="B190" s="9" t="s">
        <v>216</v>
      </c>
      <c r="C190" s="879" t="s">
        <v>1208</v>
      </c>
      <c r="D190" s="879"/>
      <c r="E190" s="879"/>
      <c r="F190" s="879"/>
      <c r="G190" s="879"/>
      <c r="H190" s="879"/>
      <c r="I190" s="879"/>
      <c r="J190" s="879"/>
      <c r="K190" s="1062" t="s">
        <v>1877</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954</v>
      </c>
      <c r="L191" s="1033"/>
      <c r="M191" s="1033"/>
      <c r="N191" s="1033"/>
      <c r="O191" s="733" t="s">
        <v>1878</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1879</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1880</v>
      </c>
      <c r="D196" s="1050"/>
      <c r="E196" s="1050"/>
      <c r="F196" s="1050"/>
      <c r="G196" s="1051"/>
      <c r="H196" s="316">
        <v>0</v>
      </c>
      <c r="I196" s="317">
        <v>7</v>
      </c>
      <c r="J196" s="350">
        <f t="shared" ref="J196:J214" si="0">MIN(H196/I196,1)</f>
        <v>0</v>
      </c>
      <c r="K196" s="316" t="s">
        <v>60</v>
      </c>
      <c r="L196" s="316" t="s">
        <v>60</v>
      </c>
      <c r="M196" s="351" t="s">
        <v>60</v>
      </c>
      <c r="N196" s="1052"/>
      <c r="O196" s="1044"/>
      <c r="P196" s="1044"/>
    </row>
    <row r="197" spans="2:16" ht="24.75" customHeight="1">
      <c r="B197" s="244" t="s">
        <v>401</v>
      </c>
      <c r="C197" s="1050" t="s">
        <v>1881</v>
      </c>
      <c r="D197" s="1050"/>
      <c r="E197" s="1050"/>
      <c r="F197" s="1050"/>
      <c r="G197" s="1051"/>
      <c r="H197" s="316" t="s">
        <v>60</v>
      </c>
      <c r="I197" s="317" t="s">
        <v>60</v>
      </c>
      <c r="J197" s="318" t="s">
        <v>71</v>
      </c>
      <c r="K197" s="316" t="s">
        <v>60</v>
      </c>
      <c r="L197" s="316" t="s">
        <v>60</v>
      </c>
      <c r="M197" s="351" t="s">
        <v>60</v>
      </c>
      <c r="N197" s="1053"/>
      <c r="O197" s="1044"/>
      <c r="P197" s="1044"/>
    </row>
    <row r="198" spans="2:16" ht="39" customHeight="1">
      <c r="B198" s="244" t="s">
        <v>404</v>
      </c>
      <c r="C198" s="1050" t="s">
        <v>1224</v>
      </c>
      <c r="D198" s="1050"/>
      <c r="E198" s="1050"/>
      <c r="F198" s="1055"/>
      <c r="G198" s="1056"/>
      <c r="H198" s="316" t="s">
        <v>60</v>
      </c>
      <c r="I198" s="317" t="s">
        <v>60</v>
      </c>
      <c r="J198" s="318" t="s">
        <v>71</v>
      </c>
      <c r="K198" s="316" t="s">
        <v>60</v>
      </c>
      <c r="L198" s="316" t="s">
        <v>60</v>
      </c>
      <c r="M198" s="351" t="s">
        <v>60</v>
      </c>
      <c r="N198" s="1054"/>
      <c r="O198" s="1044"/>
      <c r="P198" s="1044"/>
    </row>
    <row r="199" spans="2:16" ht="24.75" customHeight="1">
      <c r="B199" s="319" t="s">
        <v>218</v>
      </c>
      <c r="C199" s="1031" t="s">
        <v>1225</v>
      </c>
      <c r="D199" s="1031"/>
      <c r="E199" s="1031"/>
      <c r="F199" s="1031"/>
      <c r="G199" s="1057"/>
      <c r="H199" s="316">
        <v>0</v>
      </c>
      <c r="I199" s="317">
        <v>5</v>
      </c>
      <c r="J199" s="350">
        <f t="shared" si="0"/>
        <v>0</v>
      </c>
      <c r="K199" s="316" t="s">
        <v>60</v>
      </c>
      <c r="L199" s="316" t="s">
        <v>60</v>
      </c>
      <c r="M199" s="351" t="s">
        <v>60</v>
      </c>
      <c r="N199" s="320"/>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1023</v>
      </c>
      <c r="D201" s="1009"/>
      <c r="E201" s="1009"/>
      <c r="F201" s="1009"/>
      <c r="G201" s="1028"/>
      <c r="H201" s="316">
        <v>1</v>
      </c>
      <c r="I201" s="317">
        <v>5</v>
      </c>
      <c r="J201" s="350">
        <f t="shared" si="0"/>
        <v>0.2</v>
      </c>
      <c r="K201" s="316" t="s">
        <v>60</v>
      </c>
      <c r="L201" s="316" t="s">
        <v>60</v>
      </c>
      <c r="M201" s="351" t="s">
        <v>60</v>
      </c>
      <c r="N201" s="1029"/>
      <c r="O201" s="1044"/>
      <c r="P201" s="1044"/>
    </row>
    <row r="202" spans="2:16" ht="24.75" customHeight="1">
      <c r="B202" s="10" t="s">
        <v>401</v>
      </c>
      <c r="C202" s="1009" t="s">
        <v>1353</v>
      </c>
      <c r="D202" s="1009"/>
      <c r="E202" s="1009"/>
      <c r="F202" s="1009"/>
      <c r="G202" s="766"/>
      <c r="H202" s="316">
        <v>0</v>
      </c>
      <c r="I202" s="317">
        <v>5</v>
      </c>
      <c r="J202" s="350">
        <f t="shared" si="0"/>
        <v>0</v>
      </c>
      <c r="K202" s="316" t="s">
        <v>60</v>
      </c>
      <c r="L202" s="316" t="s">
        <v>60</v>
      </c>
      <c r="M202" s="351" t="s">
        <v>60</v>
      </c>
      <c r="N202" s="1049"/>
      <c r="O202" s="1044"/>
      <c r="P202" s="1044"/>
    </row>
    <row r="203" spans="2:16" ht="24.75" customHeight="1">
      <c r="B203" s="10" t="s">
        <v>404</v>
      </c>
      <c r="C203" s="1009" t="s">
        <v>1408</v>
      </c>
      <c r="D203" s="1009"/>
      <c r="E203" s="1009"/>
      <c r="F203" s="1009"/>
      <c r="G203" s="1028"/>
      <c r="H203" s="316">
        <v>0</v>
      </c>
      <c r="I203" s="317">
        <v>3</v>
      </c>
      <c r="J203" s="350">
        <f t="shared" si="0"/>
        <v>0</v>
      </c>
      <c r="K203" s="316" t="s">
        <v>60</v>
      </c>
      <c r="L203" s="316" t="s">
        <v>60</v>
      </c>
      <c r="M203" s="351" t="s">
        <v>60</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v>0</v>
      </c>
      <c r="I205" s="317">
        <v>5</v>
      </c>
      <c r="J205" s="350">
        <f t="shared" si="0"/>
        <v>0</v>
      </c>
      <c r="K205" s="316" t="s">
        <v>60</v>
      </c>
      <c r="L205" s="316" t="s">
        <v>60</v>
      </c>
      <c r="M205" s="351" t="s">
        <v>60</v>
      </c>
      <c r="N205" s="1029"/>
      <c r="O205" s="1043"/>
      <c r="P205" s="1043"/>
    </row>
    <row r="206" spans="2:16" ht="22.5" customHeight="1">
      <c r="B206" s="10" t="s">
        <v>401</v>
      </c>
      <c r="C206" s="1009" t="s">
        <v>1230</v>
      </c>
      <c r="D206" s="1009"/>
      <c r="E206" s="1009"/>
      <c r="F206" s="1009"/>
      <c r="G206" s="1028"/>
      <c r="H206" s="316">
        <v>2</v>
      </c>
      <c r="I206" s="317">
        <v>5</v>
      </c>
      <c r="J206" s="350">
        <f t="shared" si="0"/>
        <v>0.4</v>
      </c>
      <c r="K206" s="316" t="s">
        <v>60</v>
      </c>
      <c r="L206" s="316" t="s">
        <v>60</v>
      </c>
      <c r="M206" s="351" t="s">
        <v>60</v>
      </c>
      <c r="N206" s="1030"/>
      <c r="O206" s="1043"/>
      <c r="P206" s="1043"/>
    </row>
    <row r="207" spans="2:16" ht="22.5" customHeight="1">
      <c r="B207" s="319" t="s">
        <v>224</v>
      </c>
      <c r="C207" s="1031" t="s">
        <v>1197</v>
      </c>
      <c r="D207" s="1031"/>
      <c r="E207" s="1031"/>
      <c r="F207" s="1031"/>
      <c r="G207" s="1031"/>
      <c r="H207" s="316">
        <v>1</v>
      </c>
      <c r="I207" s="317">
        <v>5</v>
      </c>
      <c r="J207" s="350">
        <f t="shared" si="0"/>
        <v>0.2</v>
      </c>
      <c r="K207" s="316" t="s">
        <v>60</v>
      </c>
      <c r="L207" s="316" t="s">
        <v>60</v>
      </c>
      <c r="M207" s="351" t="s">
        <v>60</v>
      </c>
      <c r="N207" s="321"/>
      <c r="O207" s="1043"/>
      <c r="P207" s="1043"/>
    </row>
    <row r="208" spans="2:16" ht="22.5" customHeight="1">
      <c r="B208" s="319" t="s">
        <v>226</v>
      </c>
      <c r="C208" s="1031" t="s">
        <v>1033</v>
      </c>
      <c r="D208" s="1031"/>
      <c r="E208" s="1031"/>
      <c r="F208" s="1031"/>
      <c r="G208" s="1031"/>
      <c r="H208" s="316" t="s">
        <v>60</v>
      </c>
      <c r="I208" s="317" t="s">
        <v>60</v>
      </c>
      <c r="J208" s="318" t="s">
        <v>71</v>
      </c>
      <c r="K208" s="316" t="s">
        <v>60</v>
      </c>
      <c r="L208" s="316" t="s">
        <v>60</v>
      </c>
      <c r="M208" s="351" t="s">
        <v>60</v>
      </c>
      <c r="N208" s="321"/>
      <c r="O208" s="1043"/>
      <c r="P208" s="1043"/>
    </row>
    <row r="209" spans="2:16" ht="22.5" customHeight="1">
      <c r="B209" s="319" t="s">
        <v>228</v>
      </c>
      <c r="C209" s="1031" t="s">
        <v>1034</v>
      </c>
      <c r="D209" s="1031"/>
      <c r="E209" s="1031"/>
      <c r="F209" s="1031"/>
      <c r="G209" s="1031"/>
      <c r="H209" s="316">
        <v>0</v>
      </c>
      <c r="I209" s="317">
        <v>7</v>
      </c>
      <c r="J209" s="350">
        <f t="shared" si="0"/>
        <v>0</v>
      </c>
      <c r="K209" s="316" t="s">
        <v>60</v>
      </c>
      <c r="L209" s="316" t="s">
        <v>60</v>
      </c>
      <c r="M209" s="351" t="s">
        <v>60</v>
      </c>
      <c r="N209" s="321"/>
      <c r="O209" s="1043"/>
      <c r="P209" s="1043"/>
    </row>
    <row r="210" spans="2:16" ht="22.5" customHeight="1">
      <c r="B210" s="319" t="s">
        <v>229</v>
      </c>
      <c r="C210" s="1031" t="s">
        <v>1035</v>
      </c>
      <c r="D210" s="1031"/>
      <c r="E210" s="1031"/>
      <c r="F210" s="1031"/>
      <c r="G210" s="1031"/>
      <c r="H210" s="316">
        <v>0</v>
      </c>
      <c r="I210" s="317">
        <v>5</v>
      </c>
      <c r="J210" s="350">
        <f t="shared" si="0"/>
        <v>0</v>
      </c>
      <c r="K210" s="316" t="s">
        <v>60</v>
      </c>
      <c r="L210" s="316" t="s">
        <v>60</v>
      </c>
      <c r="M210" s="351" t="s">
        <v>60</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16">
        <v>0</v>
      </c>
      <c r="I212" s="317">
        <v>2</v>
      </c>
      <c r="J212" s="350">
        <f t="shared" si="0"/>
        <v>0</v>
      </c>
      <c r="K212" s="316" t="s">
        <v>60</v>
      </c>
      <c r="L212" s="316" t="s">
        <v>60</v>
      </c>
      <c r="M212" s="351" t="s">
        <v>60</v>
      </c>
      <c r="N212" s="1029"/>
      <c r="O212" s="1043"/>
      <c r="P212" s="1043"/>
    </row>
    <row r="213" spans="2:16" ht="22.5" customHeight="1">
      <c r="B213" s="10" t="s">
        <v>401</v>
      </c>
      <c r="C213" s="1009" t="s">
        <v>1038</v>
      </c>
      <c r="D213" s="1009"/>
      <c r="E213" s="1009"/>
      <c r="F213" s="1009"/>
      <c r="G213" s="1028"/>
      <c r="H213" s="316">
        <v>0</v>
      </c>
      <c r="I213" s="317">
        <v>2</v>
      </c>
      <c r="J213" s="350">
        <f t="shared" si="0"/>
        <v>0</v>
      </c>
      <c r="K213" s="316" t="s">
        <v>60</v>
      </c>
      <c r="L213" s="316" t="s">
        <v>60</v>
      </c>
      <c r="M213" s="351" t="s">
        <v>60</v>
      </c>
      <c r="N213" s="1030"/>
      <c r="O213" s="1043"/>
      <c r="P213" s="1043"/>
    </row>
    <row r="214" spans="2:16" ht="22.5" customHeight="1">
      <c r="B214" s="319" t="s">
        <v>231</v>
      </c>
      <c r="C214" s="1031" t="s">
        <v>1125</v>
      </c>
      <c r="D214" s="1031"/>
      <c r="E214" s="1031"/>
      <c r="F214" s="1031"/>
      <c r="G214" s="1031"/>
      <c r="H214" s="316">
        <v>0</v>
      </c>
      <c r="I214" s="317">
        <v>2</v>
      </c>
      <c r="J214" s="350">
        <f t="shared" si="0"/>
        <v>0</v>
      </c>
      <c r="K214" s="316" t="s">
        <v>60</v>
      </c>
      <c r="L214" s="316" t="s">
        <v>60</v>
      </c>
      <c r="M214" s="351" t="s">
        <v>60</v>
      </c>
      <c r="N214" s="321"/>
      <c r="O214" s="1043"/>
      <c r="P214" s="1043"/>
    </row>
    <row r="215" spans="2:16" ht="35.25" customHeight="1">
      <c r="B215" s="9" t="s">
        <v>233</v>
      </c>
      <c r="C215" s="879" t="s">
        <v>1231</v>
      </c>
      <c r="D215" s="879"/>
      <c r="E215" s="879"/>
      <c r="F215" s="879"/>
      <c r="G215" s="880"/>
      <c r="H215" s="364">
        <f>SUM(H196:H199,H201:H203,H205:H210,H212:H214)</f>
        <v>4</v>
      </c>
      <c r="I215" s="364">
        <f>SUM(I196:I199,I201:I203,I205:I210,I212:I214)</f>
        <v>58</v>
      </c>
      <c r="J215" s="350">
        <f>MIN(H215/I215,1)</f>
        <v>6.8965517241379309E-2</v>
      </c>
      <c r="K215" s="364" t="s">
        <v>60</v>
      </c>
      <c r="L215" s="364" t="s">
        <v>60</v>
      </c>
      <c r="M215" s="351" t="s">
        <v>60</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021" t="s">
        <v>1882</v>
      </c>
      <c r="I218" s="1596"/>
      <c r="J218" s="1596"/>
      <c r="K218" s="1023" t="s">
        <v>1041</v>
      </c>
      <c r="L218" s="1025"/>
      <c r="M218" s="1026"/>
      <c r="N218" s="1027"/>
      <c r="O218" s="771" t="s">
        <v>1357</v>
      </c>
      <c r="P218" s="771"/>
    </row>
    <row r="219" spans="2:16" ht="33" customHeight="1">
      <c r="B219" s="809" t="s">
        <v>610</v>
      </c>
      <c r="C219" s="879" t="s">
        <v>1237</v>
      </c>
      <c r="D219" s="879"/>
      <c r="E219" s="879"/>
      <c r="F219" s="879"/>
      <c r="G219" s="880"/>
      <c r="H219" s="968" t="s">
        <v>954</v>
      </c>
      <c r="I219" s="969"/>
      <c r="J219" s="969"/>
      <c r="K219" s="1024"/>
      <c r="L219" s="1013"/>
      <c r="M219" s="1014"/>
      <c r="N219" s="1015"/>
      <c r="O219" s="323" t="s">
        <v>1276</v>
      </c>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t="s">
        <v>1276</v>
      </c>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c r="M224" s="993"/>
      <c r="N224" s="994"/>
      <c r="O224" s="1001" t="s">
        <v>1358</v>
      </c>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t="s">
        <v>1276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969</v>
      </c>
      <c r="I228" s="969"/>
      <c r="J228" s="969"/>
      <c r="K228" s="980"/>
      <c r="L228" s="995"/>
      <c r="M228" s="996"/>
      <c r="N228" s="997"/>
      <c r="O228" s="246" t="s">
        <v>1303</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1303</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c r="M233" s="983"/>
      <c r="N233" s="984"/>
      <c r="O233" s="985" t="s">
        <v>1360</v>
      </c>
      <c r="P233" s="985"/>
    </row>
    <row r="234" spans="1:16" ht="39" customHeight="1">
      <c r="B234" s="10" t="s">
        <v>216</v>
      </c>
      <c r="C234" s="879" t="s">
        <v>1252</v>
      </c>
      <c r="D234" s="879"/>
      <c r="E234" s="879"/>
      <c r="F234" s="879"/>
      <c r="G234" s="880"/>
      <c r="H234" s="1611"/>
      <c r="I234" s="1612"/>
      <c r="J234" s="1613"/>
      <c r="K234" s="980"/>
      <c r="L234" s="973"/>
      <c r="M234" s="974"/>
      <c r="N234" s="975"/>
      <c r="O234" s="976"/>
      <c r="P234" s="976"/>
    </row>
    <row r="235" spans="1:16" ht="33" customHeight="1">
      <c r="B235" s="760" t="s">
        <v>630</v>
      </c>
      <c r="C235" s="989" t="s">
        <v>1362</v>
      </c>
      <c r="D235" s="875"/>
      <c r="E235" s="875"/>
      <c r="F235" s="875"/>
      <c r="G235" s="990"/>
      <c r="H235" s="968" t="s">
        <v>1094</v>
      </c>
      <c r="I235" s="969"/>
      <c r="J235" s="969"/>
      <c r="K235" s="980"/>
      <c r="L235" s="970"/>
      <c r="M235" s="971"/>
      <c r="N235" s="972"/>
      <c r="O235" s="960" t="s">
        <v>1303</v>
      </c>
      <c r="P235" s="960"/>
    </row>
    <row r="236" spans="1:16" ht="40.5" customHeight="1">
      <c r="B236" s="325" t="s">
        <v>216</v>
      </c>
      <c r="C236" s="879" t="s">
        <v>1252</v>
      </c>
      <c r="D236" s="879"/>
      <c r="E236" s="879"/>
      <c r="F236" s="879"/>
      <c r="G236" s="880"/>
      <c r="H236" s="957" t="s">
        <v>60</v>
      </c>
      <c r="I236" s="958"/>
      <c r="J236" s="977"/>
      <c r="K236" s="981"/>
      <c r="L236" s="973"/>
      <c r="M236" s="974"/>
      <c r="N236" s="975"/>
      <c r="O236" s="976"/>
      <c r="P236" s="976"/>
    </row>
    <row r="237" spans="1:16" ht="45" customHeight="1">
      <c r="B237" s="759" t="s">
        <v>632</v>
      </c>
      <c r="C237" s="921" t="s">
        <v>1254</v>
      </c>
      <c r="D237" s="921"/>
      <c r="E237" s="921"/>
      <c r="F237" s="921"/>
      <c r="G237" s="956"/>
      <c r="H237" s="1099" t="s">
        <v>813</v>
      </c>
      <c r="I237" s="1100"/>
      <c r="J237" s="1100"/>
      <c r="K237" s="1100"/>
      <c r="L237" s="1100"/>
      <c r="M237" s="1100"/>
      <c r="N237" s="1417"/>
      <c r="O237" s="761"/>
      <c r="P237" s="761"/>
    </row>
    <row r="238" spans="1:16" ht="102.75" customHeight="1">
      <c r="A238" s="387"/>
      <c r="B238" s="720" t="s">
        <v>634</v>
      </c>
      <c r="C238" s="921" t="s">
        <v>1256</v>
      </c>
      <c r="D238" s="921"/>
      <c r="E238" s="921"/>
      <c r="F238" s="921"/>
      <c r="G238" s="956"/>
      <c r="H238" s="160" t="s">
        <v>969</v>
      </c>
      <c r="I238" s="753" t="s">
        <v>1041</v>
      </c>
      <c r="J238" s="958"/>
      <c r="K238" s="958"/>
      <c r="L238" s="958"/>
      <c r="M238" s="958"/>
      <c r="N238" s="959"/>
      <c r="O238" s="960"/>
      <c r="P238" s="960"/>
    </row>
    <row r="239" spans="1:16" ht="66.75" customHeight="1" thickBot="1">
      <c r="A239" s="387"/>
      <c r="B239" s="326"/>
      <c r="C239" s="962" t="s">
        <v>1257</v>
      </c>
      <c r="D239" s="963"/>
      <c r="E239" s="963"/>
      <c r="F239" s="963"/>
      <c r="G239" s="963"/>
      <c r="H239" s="964"/>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4539" priority="211">
      <formula>$H$134="Don't know"</formula>
    </cfRule>
    <cfRule type="expression" dxfId="4538" priority="212">
      <formula>$H$134="no"</formula>
    </cfRule>
  </conditionalFormatting>
  <conditionalFormatting sqref="H132">
    <cfRule type="expression" dxfId="4537" priority="209">
      <formula>$H$138="Don't know"</formula>
    </cfRule>
    <cfRule type="expression" dxfId="4536" priority="210">
      <formula>$H$138="No"</formula>
    </cfRule>
  </conditionalFormatting>
  <conditionalFormatting sqref="H134">
    <cfRule type="expression" dxfId="4535" priority="207">
      <formula>$H$141="Don't know"</formula>
    </cfRule>
    <cfRule type="expression" dxfId="4534" priority="208">
      <formula>$H$141="No"</formula>
    </cfRule>
  </conditionalFormatting>
  <conditionalFormatting sqref="H122:H124 K122">
    <cfRule type="expression" dxfId="4533" priority="205">
      <formula>$N$128="Don't know"</formula>
    </cfRule>
    <cfRule type="expression" dxfId="4532" priority="206">
      <formula>$N$128="No"</formula>
    </cfRule>
  </conditionalFormatting>
  <conditionalFormatting sqref="L157:M159">
    <cfRule type="expression" dxfId="4531" priority="201">
      <formula>$F$163="Don't know"</formula>
    </cfRule>
    <cfRule type="expression" dxfId="4530" priority="204">
      <formula>$F$163="No"</formula>
    </cfRule>
  </conditionalFormatting>
  <conditionalFormatting sqref="L158:M158">
    <cfRule type="expression" dxfId="4529" priority="200">
      <formula>$F$164="Don't know"</formula>
    </cfRule>
    <cfRule type="expression" dxfId="4528" priority="203">
      <formula>$F$164="No"</formula>
    </cfRule>
  </conditionalFormatting>
  <conditionalFormatting sqref="L159:M159">
    <cfRule type="expression" dxfId="4527" priority="199">
      <formula>$F$171="Don't know"</formula>
    </cfRule>
    <cfRule type="expression" dxfId="4526" priority="202">
      <formula>$F$171="No"</formula>
    </cfRule>
  </conditionalFormatting>
  <conditionalFormatting sqref="H11:N11">
    <cfRule type="expression" dxfId="4525" priority="196">
      <formula>$F$17="Not applicable"</formula>
    </cfRule>
    <cfRule type="expression" dxfId="4524" priority="197">
      <formula>$F$17="Don't know"</formula>
    </cfRule>
    <cfRule type="expression" dxfId="4523" priority="198">
      <formula>$F$17="No"</formula>
    </cfRule>
  </conditionalFormatting>
  <conditionalFormatting sqref="H12:N19">
    <cfRule type="expression" dxfId="4522" priority="193">
      <formula>$F12="Not applicable"</formula>
    </cfRule>
    <cfRule type="expression" dxfId="4521" priority="194">
      <formula>$F12="Don't know"</formula>
    </cfRule>
    <cfRule type="expression" dxfId="4520" priority="195">
      <formula>$F12="No"</formula>
    </cfRule>
  </conditionalFormatting>
  <conditionalFormatting sqref="H11:N19 N20 F9:N9 F11:F19">
    <cfRule type="expression" dxfId="4519" priority="192">
      <formula>$N$14="Don't know"</formula>
    </cfRule>
  </conditionalFormatting>
  <conditionalFormatting sqref="H11:N19 N20 F9:N9 F11:F19">
    <cfRule type="expression" dxfId="4518" priority="191">
      <formula>$N$14="Not applicable"</formula>
    </cfRule>
  </conditionalFormatting>
  <conditionalFormatting sqref="H11:N19 N20 F9:N9 F11:F19">
    <cfRule type="expression" dxfId="4517" priority="190">
      <formula>$N$14="No"</formula>
    </cfRule>
  </conditionalFormatting>
  <conditionalFormatting sqref="L153:M155">
    <cfRule type="expression" dxfId="4516" priority="188">
      <formula>$F$163="Don't know"</formula>
    </cfRule>
    <cfRule type="expression" dxfId="4515" priority="189">
      <formula>$F$163="No"</formula>
    </cfRule>
  </conditionalFormatting>
  <conditionalFormatting sqref="L154:M154">
    <cfRule type="expression" dxfId="4514" priority="186">
      <formula>$F$163="Don't know"</formula>
    </cfRule>
    <cfRule type="expression" dxfId="4513" priority="187">
      <formula>$F$163="No"</formula>
    </cfRule>
  </conditionalFormatting>
  <conditionalFormatting sqref="L155:M155">
    <cfRule type="expression" dxfId="4512" priority="184">
      <formula>$F$163="Don't know"</formula>
    </cfRule>
    <cfRule type="expression" dxfId="4511" priority="185">
      <formula>$F$163="No"</formula>
    </cfRule>
  </conditionalFormatting>
  <conditionalFormatting sqref="L21:L22">
    <cfRule type="expression" dxfId="4510" priority="181">
      <formula>$N$14="No"</formula>
    </cfRule>
  </conditionalFormatting>
  <conditionalFormatting sqref="L21:L22">
    <cfRule type="expression" dxfId="4509" priority="183">
      <formula>$N$14="Don't know"</formula>
    </cfRule>
  </conditionalFormatting>
  <conditionalFormatting sqref="L21:L22">
    <cfRule type="expression" dxfId="4508" priority="182">
      <formula>$N$14="Not applicable"</formula>
    </cfRule>
  </conditionalFormatting>
  <conditionalFormatting sqref="I23:J23 H25 G61:H62 F68:J68 F70:J70 H87:N87 H90 H196:I199 H205:I210 H212:I214 H27:H29 L8 F11:F19 L21:L23 F23 F69 F71 F75:J79 G101:L113 K196:L199 H201:I203 K201:L203 K205:L210 K212:L214 O193:O215 J40:K43">
    <cfRule type="containsBlanks" dxfId="4507" priority="180">
      <formula>LEN(TRIM(F8))=0</formula>
    </cfRule>
  </conditionalFormatting>
  <conditionalFormatting sqref="F9:N9">
    <cfRule type="containsBlanks" dxfId="4506" priority="179">
      <formula>LEN(TRIM(F9))=0</formula>
    </cfRule>
  </conditionalFormatting>
  <conditionalFormatting sqref="O10 O58 O74 O86 O90 O98 O120 O128 O131 O133 O160 O167:O168 O191 O229:O231 O56 O233:O235 O224:O225 O218:O219 O171 O137:O152 O82 O20:O23 O25:O30 J33:K35 J37:K38 J45:K51 J53:K55">
    <cfRule type="containsBlanks" dxfId="4505" priority="178">
      <formula>LEN(TRIM(J10))=0</formula>
    </cfRule>
  </conditionalFormatting>
  <conditionalFormatting sqref="I61:J62">
    <cfRule type="containsBlanks" dxfId="4504" priority="177">
      <formula>LEN(TRIM(I61))=0</formula>
    </cfRule>
  </conditionalFormatting>
  <conditionalFormatting sqref="H85:J85">
    <cfRule type="containsBlanks" dxfId="4503" priority="176">
      <formula>LEN(TRIM(H85))=0</formula>
    </cfRule>
  </conditionalFormatting>
  <conditionalFormatting sqref="I170:L170 F187:N187 N189 K191:N191 G138 H129:H130 H122:H124 K122 H218:H219 H134:H135 H132 K161 H167 H237:H238 L153:N155 L157:N159 F161:F163 K172:K184">
    <cfRule type="containsBlanks" dxfId="4502" priority="175">
      <formula>LEN(TRIM(F122))=0</formula>
    </cfRule>
  </conditionalFormatting>
  <conditionalFormatting sqref="M170:N170">
    <cfRule type="containsBlanks" dxfId="4501" priority="174">
      <formula>LEN(TRIM(M170))=0</formula>
    </cfRule>
  </conditionalFormatting>
  <conditionalFormatting sqref="O228">
    <cfRule type="containsBlanks" dxfId="4500" priority="173">
      <formula>LEN(TRIM(O228))=0</formula>
    </cfRule>
  </conditionalFormatting>
  <conditionalFormatting sqref="G120">
    <cfRule type="containsBlanks" dxfId="4499" priority="172">
      <formula>LEN(TRIM(G120))=0</formula>
    </cfRule>
  </conditionalFormatting>
  <conditionalFormatting sqref="J26">
    <cfRule type="containsBlanks" dxfId="4498" priority="170">
      <formula>LEN(TRIM(J26))=0</formula>
    </cfRule>
  </conditionalFormatting>
  <conditionalFormatting sqref="J27">
    <cfRule type="containsBlanks" dxfId="4497" priority="171">
      <formula>LEN(TRIM(J27))=0</formula>
    </cfRule>
  </conditionalFormatting>
  <conditionalFormatting sqref="O169">
    <cfRule type="containsBlanks" dxfId="4496" priority="169">
      <formula>LEN(TRIM(O169))=0</formula>
    </cfRule>
  </conditionalFormatting>
  <conditionalFormatting sqref="J56">
    <cfRule type="containsBlanks" dxfId="4495" priority="168">
      <formula>LEN(TRIM(J56))=0</formula>
    </cfRule>
  </conditionalFormatting>
  <conditionalFormatting sqref="F23">
    <cfRule type="expression" dxfId="4494" priority="167">
      <formula>$N$14="Don't know"</formula>
    </cfRule>
  </conditionalFormatting>
  <conditionalFormatting sqref="F23">
    <cfRule type="expression" dxfId="4493" priority="166">
      <formula>$N$14="Not applicable"</formula>
    </cfRule>
  </conditionalFormatting>
  <conditionalFormatting sqref="F23">
    <cfRule type="expression" dxfId="4492" priority="165">
      <formula>$N$14="No"</formula>
    </cfRule>
  </conditionalFormatting>
  <conditionalFormatting sqref="L20">
    <cfRule type="containsBlanks" dxfId="4491" priority="161">
      <formula>LEN(TRIM(L20))=0</formula>
    </cfRule>
    <cfRule type="expression" dxfId="4490" priority="164">
      <formula>$M$14="Don't know"</formula>
    </cfRule>
  </conditionalFormatting>
  <conditionalFormatting sqref="L20">
    <cfRule type="expression" dxfId="4489" priority="163">
      <formula>$M$14="Not applicable"</formula>
    </cfRule>
  </conditionalFormatting>
  <conditionalFormatting sqref="L20">
    <cfRule type="expression" dxfId="4488" priority="162">
      <formula>$M$14="No"</formula>
    </cfRule>
  </conditionalFormatting>
  <conditionalFormatting sqref="L21">
    <cfRule type="expression" dxfId="4487" priority="160">
      <formula>$N$14="Don't know"</formula>
    </cfRule>
  </conditionalFormatting>
  <conditionalFormatting sqref="L21">
    <cfRule type="expression" dxfId="4486" priority="159">
      <formula>$N$14="Not applicable"</formula>
    </cfRule>
  </conditionalFormatting>
  <conditionalFormatting sqref="L21">
    <cfRule type="expression" dxfId="4485" priority="158">
      <formula>$N$14="No"</formula>
    </cfRule>
  </conditionalFormatting>
  <conditionalFormatting sqref="L22">
    <cfRule type="expression" dxfId="4484" priority="157">
      <formula>$N$14="Don't know"</formula>
    </cfRule>
  </conditionalFormatting>
  <conditionalFormatting sqref="L22">
    <cfRule type="expression" dxfId="4483" priority="156">
      <formula>$N$14="Not applicable"</formula>
    </cfRule>
  </conditionalFormatting>
  <conditionalFormatting sqref="L22">
    <cfRule type="expression" dxfId="4482" priority="155">
      <formula>$N$14="No"</formula>
    </cfRule>
  </conditionalFormatting>
  <conditionalFormatting sqref="L8">
    <cfRule type="expression" dxfId="4481" priority="154">
      <formula>$N$14="Don't know"</formula>
    </cfRule>
  </conditionalFormatting>
  <conditionalFormatting sqref="L8">
    <cfRule type="expression" dxfId="4480" priority="153">
      <formula>$N$14="Not applicable"</formula>
    </cfRule>
  </conditionalFormatting>
  <conditionalFormatting sqref="L8">
    <cfRule type="expression" dxfId="4479" priority="152">
      <formula>$N$14="No"</formula>
    </cfRule>
  </conditionalFormatting>
  <conditionalFormatting sqref="N65">
    <cfRule type="containsBlanks" dxfId="4478" priority="151">
      <formula>LEN(TRIM(N65))=0</formula>
    </cfRule>
  </conditionalFormatting>
  <conditionalFormatting sqref="H86:J86">
    <cfRule type="containsBlanks" dxfId="4477" priority="150">
      <formula>LEN(TRIM(H86))=0</formula>
    </cfRule>
  </conditionalFormatting>
  <conditionalFormatting sqref="K186">
    <cfRule type="containsBlanks" dxfId="4476" priority="139">
      <formula>LEN(TRIM(K186))=0</formula>
    </cfRule>
  </conditionalFormatting>
  <conditionalFormatting sqref="L158:M158">
    <cfRule type="expression" dxfId="4475" priority="148">
      <formula>$F$163="Don't know"</formula>
    </cfRule>
    <cfRule type="expression" dxfId="4474" priority="149">
      <formula>$F$163="No"</formula>
    </cfRule>
  </conditionalFormatting>
  <conditionalFormatting sqref="L159:M159">
    <cfRule type="expression" dxfId="4473" priority="146">
      <formula>$F$163="Don't know"</formula>
    </cfRule>
    <cfRule type="expression" dxfId="4472" priority="147">
      <formula>$F$163="No"</formula>
    </cfRule>
  </conditionalFormatting>
  <conditionalFormatting sqref="L153:M155">
    <cfRule type="expression" dxfId="4471" priority="144">
      <formula>$F$163="Don't know"</formula>
    </cfRule>
    <cfRule type="expression" dxfId="4470" priority="145">
      <formula>$F$163="No"</formula>
    </cfRule>
  </conditionalFormatting>
  <conditionalFormatting sqref="L154:M154">
    <cfRule type="expression" dxfId="4469" priority="142">
      <formula>$F$163="Don't know"</formula>
    </cfRule>
    <cfRule type="expression" dxfId="4468" priority="143">
      <formula>$F$163="No"</formula>
    </cfRule>
  </conditionalFormatting>
  <conditionalFormatting sqref="L155:M155">
    <cfRule type="expression" dxfId="4467" priority="140">
      <formula>$F$163="Don't know"</formula>
    </cfRule>
    <cfRule type="expression" dxfId="4466" priority="141">
      <formula>$F$163="No"</formula>
    </cfRule>
  </conditionalFormatting>
  <conditionalFormatting sqref="O8">
    <cfRule type="containsBlanks" dxfId="4465" priority="138">
      <formula>LEN(TRIM(O8))=0</formula>
    </cfRule>
  </conditionalFormatting>
  <conditionalFormatting sqref="O65">
    <cfRule type="containsBlanks" dxfId="4464" priority="137">
      <formula>LEN(TRIM(O65))=0</formula>
    </cfRule>
  </conditionalFormatting>
  <conditionalFormatting sqref="O221:O222">
    <cfRule type="containsBlanks" dxfId="4463" priority="133">
      <formula>LEN(TRIM(O221))=0</formula>
    </cfRule>
  </conditionalFormatting>
  <conditionalFormatting sqref="O226:O227">
    <cfRule type="containsBlanks" dxfId="4462" priority="132">
      <formula>LEN(TRIM(O226))=0</formula>
    </cfRule>
  </conditionalFormatting>
  <conditionalFormatting sqref="O156">
    <cfRule type="containsBlanks" dxfId="4461" priority="136">
      <formula>LEN(TRIM(O156))=0</formula>
    </cfRule>
  </conditionalFormatting>
  <conditionalFormatting sqref="O165:O166">
    <cfRule type="containsBlanks" dxfId="4460" priority="135">
      <formula>LEN(TRIM(O165))=0</formula>
    </cfRule>
  </conditionalFormatting>
  <conditionalFormatting sqref="O189:O190">
    <cfRule type="containsBlanks" dxfId="4459" priority="134">
      <formula>LEN(TRIM(O189))=0</formula>
    </cfRule>
  </conditionalFormatting>
  <conditionalFormatting sqref="L154:M154">
    <cfRule type="expression" dxfId="4458" priority="130">
      <formula>$F$163="Don't know"</formula>
    </cfRule>
    <cfRule type="expression" dxfId="4457" priority="131">
      <formula>$F$163="No"</formula>
    </cfRule>
  </conditionalFormatting>
  <conditionalFormatting sqref="L154:M154">
    <cfRule type="expression" dxfId="4456" priority="128">
      <formula>$F$163="Don't know"</formula>
    </cfRule>
    <cfRule type="expression" dxfId="4455" priority="129">
      <formula>$F$163="No"</formula>
    </cfRule>
  </conditionalFormatting>
  <conditionalFormatting sqref="L155:M155">
    <cfRule type="expression" dxfId="4454" priority="126">
      <formula>$F$163="Don't know"</formula>
    </cfRule>
    <cfRule type="expression" dxfId="4453" priority="127">
      <formula>$F$163="No"</formula>
    </cfRule>
  </conditionalFormatting>
  <conditionalFormatting sqref="L155:M155">
    <cfRule type="expression" dxfId="4452" priority="124">
      <formula>$F$163="Don't know"</formula>
    </cfRule>
    <cfRule type="expression" dxfId="4451" priority="125">
      <formula>$F$163="No"</formula>
    </cfRule>
  </conditionalFormatting>
  <conditionalFormatting sqref="L157:M159">
    <cfRule type="expression" dxfId="4450" priority="122">
      <formula>$F$163="Don't know"</formula>
    </cfRule>
    <cfRule type="expression" dxfId="4449" priority="123">
      <formula>$F$163="No"</formula>
    </cfRule>
  </conditionalFormatting>
  <conditionalFormatting sqref="L157:M159">
    <cfRule type="expression" dxfId="4448" priority="120">
      <formula>$F$163="Don't know"</formula>
    </cfRule>
    <cfRule type="expression" dxfId="4447" priority="121">
      <formula>$F$163="No"</formula>
    </cfRule>
  </conditionalFormatting>
  <conditionalFormatting sqref="L158:M158">
    <cfRule type="expression" dxfId="4446" priority="118">
      <formula>$F$163="Don't know"</formula>
    </cfRule>
    <cfRule type="expression" dxfId="4445" priority="119">
      <formula>$F$163="No"</formula>
    </cfRule>
  </conditionalFormatting>
  <conditionalFormatting sqref="L158:M158">
    <cfRule type="expression" dxfId="4444" priority="116">
      <formula>$F$163="Don't know"</formula>
    </cfRule>
    <cfRule type="expression" dxfId="4443" priority="117">
      <formula>$F$163="No"</formula>
    </cfRule>
  </conditionalFormatting>
  <conditionalFormatting sqref="L159:M159">
    <cfRule type="expression" dxfId="4442" priority="114">
      <formula>$F$163="Don't know"</formula>
    </cfRule>
    <cfRule type="expression" dxfId="4441" priority="115">
      <formula>$F$163="No"</formula>
    </cfRule>
  </conditionalFormatting>
  <conditionalFormatting sqref="L159:M159">
    <cfRule type="expression" dxfId="4440" priority="112">
      <formula>$F$163="Don't know"</formula>
    </cfRule>
    <cfRule type="expression" dxfId="4439" priority="113">
      <formula>$F$163="No"</formula>
    </cfRule>
  </conditionalFormatting>
  <conditionalFormatting sqref="F11">
    <cfRule type="expression" dxfId="4438" priority="111">
      <formula>$N$14="Don't know"</formula>
    </cfRule>
  </conditionalFormatting>
  <conditionalFormatting sqref="F11">
    <cfRule type="expression" dxfId="4437" priority="110">
      <formula>$N$14="Not applicable"</formula>
    </cfRule>
  </conditionalFormatting>
  <conditionalFormatting sqref="F11">
    <cfRule type="expression" dxfId="4436" priority="109">
      <formula>$N$14="No"</formula>
    </cfRule>
  </conditionalFormatting>
  <conditionalFormatting sqref="F12">
    <cfRule type="expression" dxfId="4435" priority="108">
      <formula>$N$14="Don't know"</formula>
    </cfRule>
  </conditionalFormatting>
  <conditionalFormatting sqref="F12">
    <cfRule type="expression" dxfId="4434" priority="107">
      <formula>$N$14="Not applicable"</formula>
    </cfRule>
  </conditionalFormatting>
  <conditionalFormatting sqref="F12">
    <cfRule type="expression" dxfId="4433" priority="106">
      <formula>$N$14="No"</formula>
    </cfRule>
  </conditionalFormatting>
  <conditionalFormatting sqref="F13">
    <cfRule type="expression" dxfId="4432" priority="105">
      <formula>$N$14="Don't know"</formula>
    </cfRule>
  </conditionalFormatting>
  <conditionalFormatting sqref="F13">
    <cfRule type="expression" dxfId="4431" priority="104">
      <formula>$N$14="Not applicable"</formula>
    </cfRule>
  </conditionalFormatting>
  <conditionalFormatting sqref="F13">
    <cfRule type="expression" dxfId="4430" priority="103">
      <formula>$N$14="No"</formula>
    </cfRule>
  </conditionalFormatting>
  <conditionalFormatting sqref="F14">
    <cfRule type="expression" dxfId="4429" priority="102">
      <formula>$N$14="Don't know"</formula>
    </cfRule>
  </conditionalFormatting>
  <conditionalFormatting sqref="F14">
    <cfRule type="expression" dxfId="4428" priority="101">
      <formula>$N$14="Not applicable"</formula>
    </cfRule>
  </conditionalFormatting>
  <conditionalFormatting sqref="F14">
    <cfRule type="expression" dxfId="4427" priority="100">
      <formula>$N$14="No"</formula>
    </cfRule>
  </conditionalFormatting>
  <conditionalFormatting sqref="F15">
    <cfRule type="expression" dxfId="4426" priority="99">
      <formula>$N$14="Don't know"</formula>
    </cfRule>
  </conditionalFormatting>
  <conditionalFormatting sqref="F15">
    <cfRule type="expression" dxfId="4425" priority="98">
      <formula>$N$14="Not applicable"</formula>
    </cfRule>
  </conditionalFormatting>
  <conditionalFormatting sqref="F15">
    <cfRule type="expression" dxfId="4424" priority="97">
      <formula>$N$14="No"</formula>
    </cfRule>
  </conditionalFormatting>
  <conditionalFormatting sqref="F16">
    <cfRule type="expression" dxfId="4423" priority="96">
      <formula>$N$14="Don't know"</formula>
    </cfRule>
  </conditionalFormatting>
  <conditionalFormatting sqref="F16">
    <cfRule type="expression" dxfId="4422" priority="95">
      <formula>$N$14="Not applicable"</formula>
    </cfRule>
  </conditionalFormatting>
  <conditionalFormatting sqref="F16">
    <cfRule type="expression" dxfId="4421" priority="94">
      <formula>$N$14="No"</formula>
    </cfRule>
  </conditionalFormatting>
  <conditionalFormatting sqref="F17">
    <cfRule type="expression" dxfId="4420" priority="93">
      <formula>$N$14="Don't know"</formula>
    </cfRule>
  </conditionalFormatting>
  <conditionalFormatting sqref="F17">
    <cfRule type="expression" dxfId="4419" priority="92">
      <formula>$N$14="Not applicable"</formula>
    </cfRule>
  </conditionalFormatting>
  <conditionalFormatting sqref="F17">
    <cfRule type="expression" dxfId="4418" priority="91">
      <formula>$N$14="No"</formula>
    </cfRule>
  </conditionalFormatting>
  <conditionalFormatting sqref="F18">
    <cfRule type="expression" dxfId="4417" priority="90">
      <formula>$N$14="Don't know"</formula>
    </cfRule>
  </conditionalFormatting>
  <conditionalFormatting sqref="F18">
    <cfRule type="expression" dxfId="4416" priority="89">
      <formula>$N$14="Not applicable"</formula>
    </cfRule>
  </conditionalFormatting>
  <conditionalFormatting sqref="F18">
    <cfRule type="expression" dxfId="4415" priority="88">
      <formula>$N$14="No"</formula>
    </cfRule>
  </conditionalFormatting>
  <conditionalFormatting sqref="F19">
    <cfRule type="expression" dxfId="4414" priority="87">
      <formula>$N$14="Don't know"</formula>
    </cfRule>
  </conditionalFormatting>
  <conditionalFormatting sqref="F19">
    <cfRule type="expression" dxfId="4413" priority="86">
      <formula>$N$14="Not applicable"</formula>
    </cfRule>
  </conditionalFormatting>
  <conditionalFormatting sqref="F19">
    <cfRule type="expression" dxfId="4412" priority="85">
      <formula>$N$14="No"</formula>
    </cfRule>
  </conditionalFormatting>
  <conditionalFormatting sqref="L21">
    <cfRule type="expression" dxfId="4411" priority="84">
      <formula>$N$14="Don't know"</formula>
    </cfRule>
  </conditionalFormatting>
  <conditionalFormatting sqref="L21">
    <cfRule type="expression" dxfId="4410" priority="83">
      <formula>$N$14="Not applicable"</formula>
    </cfRule>
  </conditionalFormatting>
  <conditionalFormatting sqref="L21">
    <cfRule type="expression" dxfId="4409" priority="82">
      <formula>$N$14="No"</formula>
    </cfRule>
  </conditionalFormatting>
  <conditionalFormatting sqref="L21">
    <cfRule type="expression" dxfId="4408" priority="81">
      <formula>$N$14="Don't know"</formula>
    </cfRule>
  </conditionalFormatting>
  <conditionalFormatting sqref="L21">
    <cfRule type="expression" dxfId="4407" priority="80">
      <formula>$N$14="Not applicable"</formula>
    </cfRule>
  </conditionalFormatting>
  <conditionalFormatting sqref="L21">
    <cfRule type="expression" dxfId="4406" priority="79">
      <formula>$N$14="No"</formula>
    </cfRule>
  </conditionalFormatting>
  <conditionalFormatting sqref="L22">
    <cfRule type="expression" dxfId="4405" priority="78">
      <formula>$N$14="Don't know"</formula>
    </cfRule>
  </conditionalFormatting>
  <conditionalFormatting sqref="L22">
    <cfRule type="expression" dxfId="4404" priority="77">
      <formula>$N$14="Not applicable"</formula>
    </cfRule>
  </conditionalFormatting>
  <conditionalFormatting sqref="L22">
    <cfRule type="expression" dxfId="4403" priority="76">
      <formula>$N$14="No"</formula>
    </cfRule>
  </conditionalFormatting>
  <conditionalFormatting sqref="L22">
    <cfRule type="expression" dxfId="4402" priority="75">
      <formula>$N$14="Don't know"</formula>
    </cfRule>
  </conditionalFormatting>
  <conditionalFormatting sqref="L22">
    <cfRule type="expression" dxfId="4401" priority="74">
      <formula>$N$14="Not applicable"</formula>
    </cfRule>
  </conditionalFormatting>
  <conditionalFormatting sqref="L22">
    <cfRule type="expression" dxfId="4400" priority="73">
      <formula>$N$14="No"</formula>
    </cfRule>
  </conditionalFormatting>
  <conditionalFormatting sqref="F23">
    <cfRule type="expression" dxfId="4399" priority="72">
      <formula>$N$14="Don't know"</formula>
    </cfRule>
  </conditionalFormatting>
  <conditionalFormatting sqref="F23">
    <cfRule type="expression" dxfId="4398" priority="71">
      <formula>$N$14="Not applicable"</formula>
    </cfRule>
  </conditionalFormatting>
  <conditionalFormatting sqref="F23">
    <cfRule type="expression" dxfId="4397" priority="70">
      <formula>$N$14="No"</formula>
    </cfRule>
  </conditionalFormatting>
  <conditionalFormatting sqref="F23">
    <cfRule type="expression" dxfId="4396" priority="69">
      <formula>$N$14="Don't know"</formula>
    </cfRule>
  </conditionalFormatting>
  <conditionalFormatting sqref="F23">
    <cfRule type="expression" dxfId="4395" priority="68">
      <formula>$N$14="Not applicable"</formula>
    </cfRule>
  </conditionalFormatting>
  <conditionalFormatting sqref="F23">
    <cfRule type="expression" dxfId="4394" priority="67">
      <formula>$N$14="No"</formula>
    </cfRule>
  </conditionalFormatting>
  <conditionalFormatting sqref="J25">
    <cfRule type="containsBlanks" dxfId="4393" priority="66">
      <formula>LEN(TRIM(J25))=0</formula>
    </cfRule>
  </conditionalFormatting>
  <conditionalFormatting sqref="J58">
    <cfRule type="containsBlanks" dxfId="4392" priority="65">
      <formula>LEN(TRIM(J58))=0</formula>
    </cfRule>
  </conditionalFormatting>
  <conditionalFormatting sqref="F68">
    <cfRule type="expression" dxfId="4391" priority="62">
      <formula>$N$14="No"</formula>
    </cfRule>
  </conditionalFormatting>
  <conditionalFormatting sqref="F68">
    <cfRule type="expression" dxfId="4390" priority="64">
      <formula>$N$14="Don't know"</formula>
    </cfRule>
  </conditionalFormatting>
  <conditionalFormatting sqref="F68">
    <cfRule type="expression" dxfId="4389" priority="63">
      <formula>$N$14="Not applicable"</formula>
    </cfRule>
  </conditionalFormatting>
  <conditionalFormatting sqref="F68">
    <cfRule type="expression" dxfId="4388" priority="61">
      <formula>$N$14="Don't know"</formula>
    </cfRule>
  </conditionalFormatting>
  <conditionalFormatting sqref="F68">
    <cfRule type="expression" dxfId="4387" priority="60">
      <formula>$N$14="Not applicable"</formula>
    </cfRule>
  </conditionalFormatting>
  <conditionalFormatting sqref="F68">
    <cfRule type="expression" dxfId="4386" priority="59">
      <formula>$N$14="No"</formula>
    </cfRule>
  </conditionalFormatting>
  <conditionalFormatting sqref="F68">
    <cfRule type="expression" dxfId="4385" priority="58">
      <formula>$N$14="Don't know"</formula>
    </cfRule>
  </conditionalFormatting>
  <conditionalFormatting sqref="F68">
    <cfRule type="expression" dxfId="4384" priority="57">
      <formula>$N$14="Not applicable"</formula>
    </cfRule>
  </conditionalFormatting>
  <conditionalFormatting sqref="F68">
    <cfRule type="expression" dxfId="4383" priority="56">
      <formula>$N$14="No"</formula>
    </cfRule>
  </conditionalFormatting>
  <conditionalFormatting sqref="F68">
    <cfRule type="expression" dxfId="4382" priority="55">
      <formula>$N$14="Don't know"</formula>
    </cfRule>
  </conditionalFormatting>
  <conditionalFormatting sqref="F68">
    <cfRule type="expression" dxfId="4381" priority="54">
      <formula>$N$14="Not applicable"</formula>
    </cfRule>
  </conditionalFormatting>
  <conditionalFormatting sqref="F68">
    <cfRule type="expression" dxfId="4380" priority="53">
      <formula>$N$14="No"</formula>
    </cfRule>
  </conditionalFormatting>
  <conditionalFormatting sqref="F70">
    <cfRule type="expression" dxfId="4379" priority="50">
      <formula>$N$14="No"</formula>
    </cfRule>
  </conditionalFormatting>
  <conditionalFormatting sqref="F70">
    <cfRule type="expression" dxfId="4378" priority="52">
      <formula>$N$14="Don't know"</formula>
    </cfRule>
  </conditionalFormatting>
  <conditionalFormatting sqref="F70">
    <cfRule type="expression" dxfId="4377" priority="51">
      <formula>$N$14="Not applicable"</formula>
    </cfRule>
  </conditionalFormatting>
  <conditionalFormatting sqref="F70">
    <cfRule type="expression" dxfId="4376" priority="49">
      <formula>$N$14="Don't know"</formula>
    </cfRule>
  </conditionalFormatting>
  <conditionalFormatting sqref="F70">
    <cfRule type="expression" dxfId="4375" priority="48">
      <formula>$N$14="Not applicable"</formula>
    </cfRule>
  </conditionalFormatting>
  <conditionalFormatting sqref="F70">
    <cfRule type="expression" dxfId="4374" priority="47">
      <formula>$N$14="No"</formula>
    </cfRule>
  </conditionalFormatting>
  <conditionalFormatting sqref="F70">
    <cfRule type="expression" dxfId="4373" priority="46">
      <formula>$N$14="Don't know"</formula>
    </cfRule>
  </conditionalFormatting>
  <conditionalFormatting sqref="F70">
    <cfRule type="expression" dxfId="4372" priority="45">
      <formula>$N$14="Not applicable"</formula>
    </cfRule>
  </conditionalFormatting>
  <conditionalFormatting sqref="F70">
    <cfRule type="expression" dxfId="4371" priority="44">
      <formula>$N$14="No"</formula>
    </cfRule>
  </conditionalFormatting>
  <conditionalFormatting sqref="F70">
    <cfRule type="expression" dxfId="4370" priority="43">
      <formula>$N$14="Don't know"</formula>
    </cfRule>
  </conditionalFormatting>
  <conditionalFormatting sqref="F70">
    <cfRule type="expression" dxfId="4369" priority="42">
      <formula>$N$14="Not applicable"</formula>
    </cfRule>
  </conditionalFormatting>
  <conditionalFormatting sqref="F70">
    <cfRule type="expression" dxfId="4368" priority="41">
      <formula>$N$14="No"</formula>
    </cfRule>
  </conditionalFormatting>
  <conditionalFormatting sqref="H126">
    <cfRule type="expression" dxfId="4367" priority="39">
      <formula>$N$128="Don't know"</formula>
    </cfRule>
    <cfRule type="expression" dxfId="4366" priority="40">
      <formula>$N$128="No"</formula>
    </cfRule>
  </conditionalFormatting>
  <conditionalFormatting sqref="H126">
    <cfRule type="containsBlanks" dxfId="4365" priority="38">
      <formula>LEN(TRIM(H126))=0</formula>
    </cfRule>
  </conditionalFormatting>
  <conditionalFormatting sqref="H127">
    <cfRule type="expression" dxfId="4364" priority="36">
      <formula>$N$128="Don't know"</formula>
    </cfRule>
    <cfRule type="expression" dxfId="4363" priority="37">
      <formula>$N$128="No"</formula>
    </cfRule>
  </conditionalFormatting>
  <conditionalFormatting sqref="H127">
    <cfRule type="containsBlanks" dxfId="4362" priority="35">
      <formula>LEN(TRIM(H127))=0</formula>
    </cfRule>
  </conditionalFormatting>
  <conditionalFormatting sqref="H128">
    <cfRule type="expression" dxfId="4361" priority="33">
      <formula>$N$128="Don't know"</formula>
    </cfRule>
    <cfRule type="expression" dxfId="4360" priority="34">
      <formula>$N$128="No"</formula>
    </cfRule>
  </conditionalFormatting>
  <conditionalFormatting sqref="H128">
    <cfRule type="containsBlanks" dxfId="4359" priority="32">
      <formula>LEN(TRIM(H128))=0</formula>
    </cfRule>
  </conditionalFormatting>
  <conditionalFormatting sqref="H131">
    <cfRule type="expression" dxfId="4358" priority="30">
      <formula>$N$128="Don't know"</formula>
    </cfRule>
    <cfRule type="expression" dxfId="4357" priority="31">
      <formula>$N$128="No"</formula>
    </cfRule>
  </conditionalFormatting>
  <conditionalFormatting sqref="H131">
    <cfRule type="containsBlanks" dxfId="4356" priority="29">
      <formula>LEN(TRIM(H131))=0</formula>
    </cfRule>
  </conditionalFormatting>
  <conditionalFormatting sqref="H133">
    <cfRule type="expression" dxfId="4355" priority="27">
      <formula>$N$128="Don't know"</formula>
    </cfRule>
    <cfRule type="expression" dxfId="4354" priority="28">
      <formula>$N$128="No"</formula>
    </cfRule>
  </conditionalFormatting>
  <conditionalFormatting sqref="H133">
    <cfRule type="containsBlanks" dxfId="4353" priority="26">
      <formula>LEN(TRIM(H133))=0</formula>
    </cfRule>
  </conditionalFormatting>
  <conditionalFormatting sqref="G139">
    <cfRule type="containsBlanks" dxfId="4352" priority="25">
      <formula>LEN(TRIM(G139))=0</formula>
    </cfRule>
  </conditionalFormatting>
  <conditionalFormatting sqref="G140">
    <cfRule type="containsBlanks" dxfId="4351" priority="24">
      <formula>LEN(TRIM(G140))=0</formula>
    </cfRule>
  </conditionalFormatting>
  <conditionalFormatting sqref="G141">
    <cfRule type="containsBlanks" dxfId="4350" priority="23">
      <formula>LEN(TRIM(G141))=0</formula>
    </cfRule>
  </conditionalFormatting>
  <conditionalFormatting sqref="G142">
    <cfRule type="containsBlanks" dxfId="4349" priority="22">
      <formula>LEN(TRIM(G142))=0</formula>
    </cfRule>
  </conditionalFormatting>
  <conditionalFormatting sqref="G143:G150">
    <cfRule type="containsBlanks" dxfId="4348" priority="21">
      <formula>LEN(TRIM(G143))=0</formula>
    </cfRule>
  </conditionalFormatting>
  <conditionalFormatting sqref="J138:J151">
    <cfRule type="containsBlanks" dxfId="4347" priority="20">
      <formula>LEN(TRIM(J138))=0</formula>
    </cfRule>
  </conditionalFormatting>
  <conditionalFormatting sqref="F153:F155">
    <cfRule type="containsBlanks" dxfId="4346" priority="19">
      <formula>LEN(TRIM(F153))=0</formula>
    </cfRule>
  </conditionalFormatting>
  <conditionalFormatting sqref="F157:F159">
    <cfRule type="containsBlanks" dxfId="4345" priority="18">
      <formula>LEN(TRIM(F157))=0</formula>
    </cfRule>
  </conditionalFormatting>
  <conditionalFormatting sqref="L157:M159">
    <cfRule type="expression" dxfId="4344" priority="16">
      <formula>$F$163="Don't know"</formula>
    </cfRule>
    <cfRule type="expression" dxfId="4343" priority="17">
      <formula>$F$163="No"</formula>
    </cfRule>
  </conditionalFormatting>
  <conditionalFormatting sqref="L157:M159">
    <cfRule type="expression" dxfId="4342" priority="14">
      <formula>$F$163="Don't know"</formula>
    </cfRule>
    <cfRule type="expression" dxfId="4341" priority="15">
      <formula>$F$163="No"</formula>
    </cfRule>
  </conditionalFormatting>
  <conditionalFormatting sqref="H221">
    <cfRule type="containsBlanks" dxfId="4340" priority="12">
      <formula>LEN(TRIM(H221))=0</formula>
    </cfRule>
  </conditionalFormatting>
  <conditionalFormatting sqref="H222">
    <cfRule type="containsBlanks" dxfId="4339" priority="11">
      <formula>LEN(TRIM(H222))=0</formula>
    </cfRule>
  </conditionalFormatting>
  <conditionalFormatting sqref="H224">
    <cfRule type="containsBlanks" dxfId="4338" priority="10">
      <formula>LEN(TRIM(H224))=0</formula>
    </cfRule>
  </conditionalFormatting>
  <conditionalFormatting sqref="H225">
    <cfRule type="containsBlanks" dxfId="4337" priority="9">
      <formula>LEN(TRIM(H225))=0</formula>
    </cfRule>
  </conditionalFormatting>
  <conditionalFormatting sqref="H226">
    <cfRule type="containsBlanks" dxfId="4336" priority="8">
      <formula>LEN(TRIM(H226))=0</formula>
    </cfRule>
  </conditionalFormatting>
  <conditionalFormatting sqref="H227">
    <cfRule type="containsBlanks" dxfId="4335" priority="7">
      <formula>LEN(TRIM(H227))=0</formula>
    </cfRule>
  </conditionalFormatting>
  <conditionalFormatting sqref="H228">
    <cfRule type="containsBlanks" dxfId="4334" priority="6">
      <formula>LEN(TRIM(H228))=0</formula>
    </cfRule>
  </conditionalFormatting>
  <conditionalFormatting sqref="H229">
    <cfRule type="containsBlanks" dxfId="4333" priority="5">
      <formula>LEN(TRIM(H229))=0</formula>
    </cfRule>
  </conditionalFormatting>
  <conditionalFormatting sqref="H230">
    <cfRule type="containsBlanks" dxfId="4332" priority="4">
      <formula>LEN(TRIM(H230))=0</formula>
    </cfRule>
  </conditionalFormatting>
  <conditionalFormatting sqref="H231">
    <cfRule type="containsBlanks" dxfId="4331" priority="3">
      <formula>LEN(TRIM(H231))=0</formula>
    </cfRule>
  </conditionalFormatting>
  <conditionalFormatting sqref="H233">
    <cfRule type="containsBlanks" dxfId="4330" priority="2">
      <formula>LEN(TRIM(H233))=0</formula>
    </cfRule>
  </conditionalFormatting>
  <conditionalFormatting sqref="H235">
    <cfRule type="containsBlanks" dxfId="4329" priority="1">
      <formula>LEN(TRIM(H235))=0</formula>
    </cfRule>
  </conditionalFormatting>
  <dataValidations count="9">
    <dataValidation type="list" allowBlank="1" showInputMessage="1" showErrorMessage="1" sqref="H238 L8 F11:F19 L21:L22 F23 G115:N117 H124:J124 H126:J127 L153:N155 L157:N159 G101:L113 F161:J163 F165:J165 H167:J167 K191:N191 H219:J219 H221:J222 H224:J231 H233:J233 H235:J235" xr:uid="{5A07D95C-ACAB-4524-85E5-C53F49EB3010}">
      <formula1>"Oui, Non, Ne sais pas, Ne s'applique pas"</formula1>
    </dataValidation>
    <dataValidation type="list" allowBlank="1" showInputMessage="1" showErrorMessage="1" error="Please choose from the dropdown list." sqref="L20" xr:uid="{B28AC44D-D71C-4A8E-AA3E-E2D9FF932A44}">
      <formula1>"0 fois, 1 à 2 fois, 3 à 5 fois, 6 fois ou plus, Ne sais pas"</formula1>
    </dataValidation>
    <dataValidation type="list" allowBlank="1" showInputMessage="1" showErrorMessage="1" sqref="N65" xr:uid="{6B7A990D-A828-42B2-B0EA-D09C589FC737}">
      <formula1>"Yes, No, Don't know"</formula1>
    </dataValidation>
    <dataValidation type="list" allowBlank="1" showErrorMessage="1" error="Please choose from the dropdown list." prompt="Please select from the dropdown list" sqref="H86:J86" xr:uid="{9F7E4417-E25F-4C2C-BE4C-D5A02E436BD2}">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BE311517-4030-494D-9271-C9A1E364ADFB}">
      <formula1>"Oui, Non, Ne sais pas"</formula1>
    </dataValidation>
    <dataValidation type="date" allowBlank="1" showInputMessage="1" showErrorMessage="1" sqref="H27 J27" xr:uid="{3139D24A-A674-47FF-98C3-DC38FCBE5E22}">
      <formula1>42005</formula1>
      <formula2>43100</formula2>
    </dataValidation>
    <dataValidation type="list" allowBlank="1" showInputMessage="1" showErrorMessage="1" sqref="H25 J25" xr:uid="{2C1B8EBF-843E-4806-96CE-82755A1A602B}">
      <formula1>"janvier, février, mars, avril, mai, juin, juillet, août,septembre, octobre, novembre, décembre"</formula1>
    </dataValidation>
    <dataValidation type="list" allowBlank="1" showInputMessage="1" showErrorMessage="1" sqref="F75:F79" xr:uid="{A0D0F2D3-555E-4309-B8B9-6D5DE2C8F4B4}">
      <formula1>"En nature, En liquide, Ne sais pas"</formula1>
    </dataValidation>
    <dataValidation type="list" allowBlank="1" showInputMessage="1" showErrorMessage="1" sqref="G138:I150 J138:L151 H151:I151" xr:uid="{A897217A-06F7-4D9A-AB1C-83B7C9B6229F}">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AFF77356-3EAD-48C7-90C8-72EF8E335BE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78383FD-081E-4B3A-89CD-1DC6B9F18867}">
          <x14:formula1>
            <xm:f>'https://projects.chemonics.net/sites/3312/TechnicalImplementation/1340-1349 Monitoring and Evaluation/CS Indicators and Index/Validated Surveys/[CS Indicators_DRC_FR_2017_validated.xlsx]Data sources for dropdown list'!#REF!</xm:f>
          </x14:formula1>
          <xm:sqref>H29:J29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3DE69-6CEE-4151-85E2-FCE31B5BDAA9}">
  <sheetPr>
    <tabColor theme="9"/>
  </sheetPr>
  <dimension ref="A1:Q241"/>
  <sheetViews>
    <sheetView showGridLines="0" zoomScaleNormal="100" workbookViewId="0">
      <selection activeCell="C169" sqref="C169:H170"/>
    </sheetView>
  </sheetViews>
  <sheetFormatPr defaultColWidth="8.7109375" defaultRowHeight="15"/>
  <cols>
    <col min="1" max="1" width="2.28515625" customWidth="1"/>
    <col min="3" max="3" width="3.28515625" customWidth="1"/>
    <col min="4" max="4" width="16.28515625" customWidth="1"/>
    <col min="5" max="5" width="61" customWidth="1"/>
    <col min="6" max="6" width="15" customWidth="1"/>
    <col min="7" max="7" width="20" customWidth="1"/>
    <col min="8" max="8" width="18.28515625" customWidth="1"/>
    <col min="9" max="9" width="16.42578125" customWidth="1"/>
    <col min="10" max="10" width="18.28515625" customWidth="1"/>
    <col min="11" max="11" width="21.42578125" customWidth="1"/>
    <col min="12" max="12" width="17.85546875" customWidth="1"/>
    <col min="13" max="13" width="20.42578125" customWidth="1"/>
    <col min="14" max="14" width="37.28515625" customWidth="1"/>
    <col min="15" max="15" width="55.5703125" customWidth="1"/>
    <col min="16" max="16" width="60.42578125" customWidth="1"/>
  </cols>
  <sheetData>
    <row r="1" spans="2:16" ht="72" customHeight="1" thickBot="1">
      <c r="F1" s="1415" t="s">
        <v>638</v>
      </c>
      <c r="G1" s="1416"/>
      <c r="H1" s="638"/>
      <c r="I1" s="638"/>
      <c r="J1" s="638"/>
      <c r="K1" s="638"/>
      <c r="L1" s="638"/>
      <c r="M1" s="638"/>
      <c r="N1" s="638"/>
    </row>
    <row r="2" spans="2:16" ht="37.5" customHeight="1" thickBot="1">
      <c r="B2" s="1" t="s">
        <v>1883</v>
      </c>
      <c r="C2" s="2"/>
      <c r="D2" s="2"/>
      <c r="E2" s="2"/>
      <c r="F2" s="3"/>
      <c r="G2" s="4"/>
      <c r="H2" s="3"/>
      <c r="I2" s="3"/>
      <c r="J2" s="3"/>
      <c r="K2" s="235"/>
      <c r="L2" s="235"/>
      <c r="M2" s="235"/>
      <c r="N2" s="236"/>
    </row>
    <row r="3" spans="2:16" ht="27.75" customHeight="1" thickBot="1">
      <c r="B3" s="1"/>
      <c r="C3" s="5"/>
      <c r="D3" s="6" t="s">
        <v>1549</v>
      </c>
      <c r="E3" s="7" t="s">
        <v>1884</v>
      </c>
      <c r="F3" s="8"/>
      <c r="G3" s="4"/>
      <c r="H3" s="3"/>
      <c r="I3" s="3"/>
      <c r="J3" s="3"/>
      <c r="K3" s="235"/>
      <c r="L3" s="235"/>
      <c r="M3" s="235"/>
      <c r="N3" s="236"/>
    </row>
    <row r="4" spans="2:16" ht="42" customHeight="1">
      <c r="B4" s="933" t="s">
        <v>1885</v>
      </c>
      <c r="C4" s="933"/>
      <c r="D4" s="933"/>
      <c r="E4" s="933"/>
      <c r="F4" s="933"/>
      <c r="G4" s="933"/>
      <c r="H4" s="933"/>
      <c r="I4" s="933"/>
      <c r="J4" s="933"/>
      <c r="K4" s="933"/>
      <c r="L4" s="933"/>
      <c r="M4" s="933"/>
      <c r="N4" s="933"/>
    </row>
    <row r="5" spans="2:16" ht="14.2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1553</v>
      </c>
      <c r="P6" s="239" t="s">
        <v>1554</v>
      </c>
    </row>
    <row r="7" spans="2:16" ht="19.5" customHeight="1" thickBot="1">
      <c r="B7" s="845" t="s">
        <v>1555</v>
      </c>
      <c r="C7" s="846"/>
      <c r="D7" s="846"/>
      <c r="E7" s="846"/>
      <c r="F7" s="846"/>
      <c r="G7" s="846"/>
      <c r="H7" s="846"/>
      <c r="I7" s="846"/>
      <c r="J7" s="846"/>
      <c r="K7" s="846"/>
      <c r="L7" s="846"/>
      <c r="M7" s="846"/>
      <c r="N7" s="846"/>
      <c r="O7" s="846"/>
      <c r="P7" s="847"/>
    </row>
    <row r="8" spans="2:16" ht="135">
      <c r="B8" s="240" t="s">
        <v>702</v>
      </c>
      <c r="C8" s="1340" t="s">
        <v>1886</v>
      </c>
      <c r="D8" s="1340"/>
      <c r="E8" s="1340"/>
      <c r="F8" s="1340"/>
      <c r="G8" s="1340"/>
      <c r="H8" s="1340"/>
      <c r="I8" s="1340"/>
      <c r="J8" s="1340"/>
      <c r="K8" s="1341"/>
      <c r="L8" s="797" t="s">
        <v>1887</v>
      </c>
      <c r="M8" s="241" t="s">
        <v>1557</v>
      </c>
      <c r="N8" s="763" t="s">
        <v>1888</v>
      </c>
      <c r="O8" s="1215" t="s">
        <v>1889</v>
      </c>
      <c r="P8" s="1215"/>
    </row>
    <row r="9" spans="2:16" ht="21.75" customHeight="1">
      <c r="B9" s="9" t="s">
        <v>216</v>
      </c>
      <c r="C9" s="879" t="s">
        <v>1558</v>
      </c>
      <c r="D9" s="879"/>
      <c r="E9" s="880"/>
      <c r="F9" s="1113" t="s">
        <v>1890</v>
      </c>
      <c r="G9" s="1114"/>
      <c r="H9" s="1114"/>
      <c r="I9" s="1114"/>
      <c r="J9" s="1114"/>
      <c r="K9" s="1114"/>
      <c r="L9" s="1114"/>
      <c r="M9" s="1114"/>
      <c r="N9" s="1114"/>
      <c r="O9" s="1007"/>
      <c r="P9" s="1007"/>
    </row>
    <row r="10" spans="2:16" ht="38.25" customHeight="1">
      <c r="B10" s="242" t="s">
        <v>354</v>
      </c>
      <c r="C10" s="875" t="s">
        <v>1560</v>
      </c>
      <c r="D10" s="875"/>
      <c r="E10" s="990"/>
      <c r="F10" s="243" t="s">
        <v>1561</v>
      </c>
      <c r="G10" s="1357"/>
      <c r="H10" s="1357"/>
      <c r="I10" s="1357"/>
      <c r="J10" s="1357"/>
      <c r="K10" s="1357"/>
      <c r="L10" s="1357"/>
      <c r="M10" s="1357"/>
      <c r="N10" s="1358"/>
      <c r="O10" s="1003" t="s">
        <v>1889</v>
      </c>
      <c r="P10" s="1003"/>
    </row>
    <row r="11" spans="2:16" ht="93" customHeight="1">
      <c r="B11" s="244" t="s">
        <v>216</v>
      </c>
      <c r="C11" s="1011" t="s">
        <v>1891</v>
      </c>
      <c r="D11" s="1011"/>
      <c r="E11" s="1369"/>
      <c r="F11" s="797" t="s">
        <v>1887</v>
      </c>
      <c r="G11" s="245" t="s">
        <v>1563</v>
      </c>
      <c r="H11" s="1073" t="s">
        <v>1892</v>
      </c>
      <c r="I11" s="1074"/>
      <c r="J11" s="1074"/>
      <c r="K11" s="1074"/>
      <c r="L11" s="1074"/>
      <c r="M11" s="1074"/>
      <c r="N11" s="1074"/>
      <c r="O11" s="1004"/>
      <c r="P11" s="1004"/>
    </row>
    <row r="12" spans="2:16" ht="90" customHeight="1">
      <c r="B12" s="10" t="s">
        <v>218</v>
      </c>
      <c r="C12" s="879" t="s">
        <v>1893</v>
      </c>
      <c r="D12" s="879"/>
      <c r="E12" s="880"/>
      <c r="F12" s="797" t="s">
        <v>1887</v>
      </c>
      <c r="G12" s="245" t="s">
        <v>1563</v>
      </c>
      <c r="H12" s="1073" t="s">
        <v>1894</v>
      </c>
      <c r="I12" s="1074"/>
      <c r="J12" s="1074"/>
      <c r="K12" s="1074"/>
      <c r="L12" s="1074"/>
      <c r="M12" s="1074"/>
      <c r="N12" s="1074"/>
      <c r="O12" s="1004"/>
      <c r="P12" s="1004"/>
    </row>
    <row r="13" spans="2:16" ht="96.75" customHeight="1">
      <c r="B13" s="10" t="s">
        <v>220</v>
      </c>
      <c r="C13" s="879" t="s">
        <v>1895</v>
      </c>
      <c r="D13" s="879"/>
      <c r="E13" s="880"/>
      <c r="F13" s="797" t="s">
        <v>50</v>
      </c>
      <c r="G13" s="245" t="s">
        <v>1563</v>
      </c>
      <c r="H13" s="1073"/>
      <c r="I13" s="1074"/>
      <c r="J13" s="1074"/>
      <c r="K13" s="1074"/>
      <c r="L13" s="1074"/>
      <c r="M13" s="1074"/>
      <c r="N13" s="1074"/>
      <c r="O13" s="1004"/>
      <c r="P13" s="1004"/>
    </row>
    <row r="14" spans="2:16" ht="83.25" customHeight="1">
      <c r="B14" s="10" t="s">
        <v>222</v>
      </c>
      <c r="C14" s="879" t="s">
        <v>1568</v>
      </c>
      <c r="D14" s="879"/>
      <c r="E14" s="880"/>
      <c r="F14" s="797" t="s">
        <v>50</v>
      </c>
      <c r="G14" s="739" t="s">
        <v>1569</v>
      </c>
      <c r="H14" s="1073"/>
      <c r="I14" s="1074"/>
      <c r="J14" s="1074"/>
      <c r="K14" s="1074"/>
      <c r="L14" s="1074"/>
      <c r="M14" s="1074"/>
      <c r="N14" s="1074"/>
      <c r="O14" s="1004"/>
      <c r="P14" s="1004"/>
    </row>
    <row r="15" spans="2:16" ht="80.25" customHeight="1">
      <c r="B15" s="10" t="s">
        <v>224</v>
      </c>
      <c r="C15" s="879" t="s">
        <v>1570</v>
      </c>
      <c r="D15" s="879"/>
      <c r="E15" s="880"/>
      <c r="F15" s="797" t="s">
        <v>1887</v>
      </c>
      <c r="G15" s="739" t="s">
        <v>1571</v>
      </c>
      <c r="H15" s="1073" t="s">
        <v>1896</v>
      </c>
      <c r="I15" s="1074"/>
      <c r="J15" s="1074"/>
      <c r="K15" s="1074"/>
      <c r="L15" s="1074"/>
      <c r="M15" s="1074"/>
      <c r="N15" s="1074"/>
      <c r="O15" s="1004"/>
      <c r="P15" s="1004"/>
    </row>
    <row r="16" spans="2:16" ht="73.5" customHeight="1">
      <c r="B16" s="10" t="s">
        <v>226</v>
      </c>
      <c r="C16" s="879" t="s">
        <v>1897</v>
      </c>
      <c r="D16" s="879"/>
      <c r="E16" s="880"/>
      <c r="F16" s="797" t="s">
        <v>1887</v>
      </c>
      <c r="G16" s="739" t="s">
        <v>1573</v>
      </c>
      <c r="H16" s="1073" t="s">
        <v>1898</v>
      </c>
      <c r="I16" s="1074"/>
      <c r="J16" s="1074"/>
      <c r="K16" s="1074"/>
      <c r="L16" s="1074"/>
      <c r="M16" s="1074"/>
      <c r="N16" s="1074"/>
      <c r="O16" s="1004"/>
      <c r="P16" s="1004"/>
    </row>
    <row r="17" spans="2:16" ht="46.5" customHeight="1">
      <c r="B17" s="10" t="s">
        <v>228</v>
      </c>
      <c r="C17" s="1011" t="s">
        <v>1574</v>
      </c>
      <c r="D17" s="1011"/>
      <c r="E17" s="1011"/>
      <c r="F17" s="797" t="s">
        <v>50</v>
      </c>
      <c r="G17" s="739" t="s">
        <v>1575</v>
      </c>
      <c r="H17" s="1073"/>
      <c r="I17" s="1074"/>
      <c r="J17" s="1074"/>
      <c r="K17" s="1074"/>
      <c r="L17" s="1074"/>
      <c r="M17" s="1074"/>
      <c r="N17" s="1074"/>
      <c r="O17" s="1004"/>
      <c r="P17" s="1004"/>
    </row>
    <row r="18" spans="2:16" ht="46.5" customHeight="1">
      <c r="B18" s="10" t="s">
        <v>229</v>
      </c>
      <c r="C18" s="1011" t="s">
        <v>1576</v>
      </c>
      <c r="D18" s="1011"/>
      <c r="E18" s="1011"/>
      <c r="F18" s="797" t="s">
        <v>50</v>
      </c>
      <c r="G18" s="739" t="s">
        <v>1575</v>
      </c>
      <c r="H18" s="1073"/>
      <c r="I18" s="1074"/>
      <c r="J18" s="1074"/>
      <c r="K18" s="1074"/>
      <c r="L18" s="1074"/>
      <c r="M18" s="1074"/>
      <c r="N18" s="1074"/>
      <c r="O18" s="1004"/>
      <c r="P18" s="1004"/>
    </row>
    <row r="19" spans="2:16" ht="46.5" customHeight="1">
      <c r="B19" s="10" t="s">
        <v>230</v>
      </c>
      <c r="C19" s="1011" t="s">
        <v>1899</v>
      </c>
      <c r="D19" s="1011"/>
      <c r="E19" s="1011"/>
      <c r="F19" s="797" t="s">
        <v>1887</v>
      </c>
      <c r="G19" s="739" t="s">
        <v>1575</v>
      </c>
      <c r="H19" s="1073" t="s">
        <v>1900</v>
      </c>
      <c r="I19" s="1074"/>
      <c r="J19" s="1074"/>
      <c r="K19" s="1074"/>
      <c r="L19" s="1074"/>
      <c r="M19" s="1074"/>
      <c r="N19" s="1074"/>
      <c r="O19" s="1007"/>
      <c r="P19" s="1007"/>
    </row>
    <row r="20" spans="2:16" ht="18.75" customHeight="1">
      <c r="B20" s="242" t="s">
        <v>370</v>
      </c>
      <c r="C20" s="879" t="s">
        <v>1579</v>
      </c>
      <c r="D20" s="879"/>
      <c r="E20" s="879"/>
      <c r="F20" s="879"/>
      <c r="G20" s="879"/>
      <c r="H20" s="879"/>
      <c r="I20" s="879"/>
      <c r="J20" s="879"/>
      <c r="K20" s="879"/>
      <c r="L20" s="744" t="s">
        <v>1901</v>
      </c>
      <c r="M20" s="1359" t="s">
        <v>1580</v>
      </c>
      <c r="N20" s="1362" t="s">
        <v>1902</v>
      </c>
      <c r="O20" s="246" t="s">
        <v>1889</v>
      </c>
      <c r="P20" s="247"/>
    </row>
    <row r="21" spans="2:16" ht="34.5" customHeight="1">
      <c r="B21" s="242" t="s">
        <v>373</v>
      </c>
      <c r="C21" s="879" t="s">
        <v>1903</v>
      </c>
      <c r="D21" s="879"/>
      <c r="E21" s="879"/>
      <c r="F21" s="879"/>
      <c r="G21" s="879"/>
      <c r="H21" s="879"/>
      <c r="I21" s="879"/>
      <c r="J21" s="879"/>
      <c r="K21" s="879"/>
      <c r="L21" s="797" t="s">
        <v>1887</v>
      </c>
      <c r="M21" s="1360"/>
      <c r="N21" s="1363"/>
      <c r="O21" s="246" t="s">
        <v>1889</v>
      </c>
      <c r="P21" s="247"/>
    </row>
    <row r="22" spans="2:16" ht="33.75" customHeight="1">
      <c r="B22" s="248" t="s">
        <v>216</v>
      </c>
      <c r="C22" s="879" t="s">
        <v>1582</v>
      </c>
      <c r="D22" s="879"/>
      <c r="E22" s="879"/>
      <c r="F22" s="879"/>
      <c r="G22" s="879"/>
      <c r="H22" s="879"/>
      <c r="I22" s="879"/>
      <c r="J22" s="879"/>
      <c r="K22" s="879"/>
      <c r="L22" s="797" t="s">
        <v>1887</v>
      </c>
      <c r="M22" s="1360"/>
      <c r="N22" s="1363"/>
      <c r="O22" s="246" t="s">
        <v>1889</v>
      </c>
      <c r="P22" s="247"/>
    </row>
    <row r="23" spans="2:16" ht="75.75" thickBot="1">
      <c r="B23" s="249" t="s">
        <v>376</v>
      </c>
      <c r="C23" s="913" t="s">
        <v>1904</v>
      </c>
      <c r="D23" s="913"/>
      <c r="E23" s="1006"/>
      <c r="F23" s="797" t="s">
        <v>1887</v>
      </c>
      <c r="G23" s="1365" t="s">
        <v>1584</v>
      </c>
      <c r="H23" s="1366"/>
      <c r="I23" s="1804" t="s">
        <v>1905</v>
      </c>
      <c r="J23" s="1156"/>
      <c r="K23" s="250" t="s">
        <v>1586</v>
      </c>
      <c r="L23" s="356" t="s">
        <v>1906</v>
      </c>
      <c r="M23" s="1361"/>
      <c r="N23" s="1364"/>
      <c r="O23" s="252" t="s">
        <v>1907</v>
      </c>
      <c r="P23" s="253"/>
    </row>
    <row r="24" spans="2:16" ht="16.5" customHeight="1" thickBot="1">
      <c r="B24" s="845" t="s">
        <v>1588</v>
      </c>
      <c r="C24" s="846"/>
      <c r="D24" s="846"/>
      <c r="E24" s="846"/>
      <c r="F24" s="846"/>
      <c r="G24" s="846"/>
      <c r="H24" s="846"/>
      <c r="I24" s="846"/>
      <c r="J24" s="846"/>
      <c r="K24" s="846"/>
      <c r="L24" s="846"/>
      <c r="M24" s="846"/>
      <c r="N24" s="846"/>
      <c r="O24" s="846"/>
      <c r="P24" s="847"/>
    </row>
    <row r="25" spans="2:16" ht="21" customHeight="1">
      <c r="B25" s="254" t="s">
        <v>380</v>
      </c>
      <c r="C25" s="1340" t="s">
        <v>1589</v>
      </c>
      <c r="D25" s="1340"/>
      <c r="E25" s="1340"/>
      <c r="F25" s="1341"/>
      <c r="G25" s="255" t="s">
        <v>1590</v>
      </c>
      <c r="H25" s="256" t="s">
        <v>1908</v>
      </c>
      <c r="I25" s="257" t="s">
        <v>1591</v>
      </c>
      <c r="J25" s="256" t="s">
        <v>1909</v>
      </c>
      <c r="K25" s="1342" t="s">
        <v>1557</v>
      </c>
      <c r="L25" s="1795" t="s">
        <v>1910</v>
      </c>
      <c r="M25" s="1796"/>
      <c r="N25" s="1797"/>
      <c r="O25" s="258" t="s">
        <v>1911</v>
      </c>
      <c r="P25" s="738" t="s">
        <v>1911</v>
      </c>
    </row>
    <row r="26" spans="2:16" ht="84.75" customHeight="1">
      <c r="B26" s="242" t="s">
        <v>385</v>
      </c>
      <c r="C26" s="879" t="s">
        <v>1912</v>
      </c>
      <c r="D26" s="879"/>
      <c r="E26" s="879"/>
      <c r="F26" s="879"/>
      <c r="G26" s="879"/>
      <c r="H26" s="879"/>
      <c r="I26" s="880"/>
      <c r="J26" s="418">
        <v>1847760</v>
      </c>
      <c r="K26" s="1343"/>
      <c r="L26" s="1798"/>
      <c r="M26" s="1799"/>
      <c r="N26" s="1800"/>
      <c r="O26" s="810" t="s">
        <v>1913</v>
      </c>
      <c r="P26" s="247" t="s">
        <v>1913</v>
      </c>
    </row>
    <row r="27" spans="2:16" ht="36.75" customHeight="1">
      <c r="B27" s="242" t="s">
        <v>387</v>
      </c>
      <c r="C27" s="875" t="s">
        <v>1593</v>
      </c>
      <c r="D27" s="875"/>
      <c r="E27" s="875"/>
      <c r="F27" s="990"/>
      <c r="G27" s="259" t="s">
        <v>1594</v>
      </c>
      <c r="H27" s="260">
        <v>42370</v>
      </c>
      <c r="I27" s="261" t="s">
        <v>1595</v>
      </c>
      <c r="J27" s="260">
        <v>42705</v>
      </c>
      <c r="K27" s="1343"/>
      <c r="L27" s="1798"/>
      <c r="M27" s="1799"/>
      <c r="N27" s="1800"/>
      <c r="O27" s="810" t="s">
        <v>1913</v>
      </c>
      <c r="P27" s="247" t="s">
        <v>1913</v>
      </c>
    </row>
    <row r="28" spans="2:16" ht="46.5" customHeight="1">
      <c r="B28" s="262" t="s">
        <v>216</v>
      </c>
      <c r="C28" s="875" t="s">
        <v>1596</v>
      </c>
      <c r="D28" s="875"/>
      <c r="E28" s="875"/>
      <c r="F28" s="875"/>
      <c r="G28" s="990"/>
      <c r="H28" s="1354" t="s">
        <v>1914</v>
      </c>
      <c r="I28" s="1355"/>
      <c r="J28" s="1356"/>
      <c r="K28" s="1343"/>
      <c r="L28" s="1798"/>
      <c r="M28" s="1799"/>
      <c r="N28" s="1800"/>
      <c r="O28" s="810" t="s">
        <v>1913</v>
      </c>
      <c r="P28" s="247" t="s">
        <v>1913</v>
      </c>
    </row>
    <row r="29" spans="2:16" ht="26.25" customHeight="1">
      <c r="B29" s="262" t="s">
        <v>218</v>
      </c>
      <c r="C29" s="875" t="s">
        <v>1598</v>
      </c>
      <c r="D29" s="875"/>
      <c r="E29" s="875"/>
      <c r="F29" s="875"/>
      <c r="G29" s="990"/>
      <c r="H29" s="1091" t="s">
        <v>1915</v>
      </c>
      <c r="I29" s="1094"/>
      <c r="J29" s="1095"/>
      <c r="K29" s="1344"/>
      <c r="L29" s="1801"/>
      <c r="M29" s="1802"/>
      <c r="N29" s="1803"/>
      <c r="O29" s="810" t="s">
        <v>1916</v>
      </c>
      <c r="P29" s="247" t="s">
        <v>1916</v>
      </c>
    </row>
    <row r="30" spans="2:16" ht="68.25" customHeight="1">
      <c r="B30" s="262" t="s">
        <v>220</v>
      </c>
      <c r="C30" s="879" t="s">
        <v>1599</v>
      </c>
      <c r="D30" s="879"/>
      <c r="E30" s="879"/>
      <c r="F30" s="879"/>
      <c r="G30" s="879"/>
      <c r="H30" s="879"/>
      <c r="I30" s="879"/>
      <c r="J30" s="879"/>
      <c r="K30" s="879"/>
      <c r="L30" s="879"/>
      <c r="M30" s="879"/>
      <c r="N30" s="885"/>
      <c r="O30" s="1325"/>
      <c r="P30" s="1325"/>
    </row>
    <row r="31" spans="2:16" ht="33.75" customHeight="1">
      <c r="B31" s="1327" t="s">
        <v>1600</v>
      </c>
      <c r="C31" s="1328"/>
      <c r="D31" s="1328"/>
      <c r="E31" s="1328"/>
      <c r="F31" s="1328"/>
      <c r="G31" s="1328"/>
      <c r="H31" s="1328"/>
      <c r="I31" s="1329"/>
      <c r="J31" s="739" t="s">
        <v>1601</v>
      </c>
      <c r="K31" s="739" t="s">
        <v>1602</v>
      </c>
      <c r="L31" s="1330" t="s">
        <v>1603</v>
      </c>
      <c r="M31" s="1331"/>
      <c r="N31" s="1332"/>
      <c r="O31" s="1326"/>
      <c r="P31" s="1326"/>
    </row>
    <row r="32" spans="2:16" ht="24.75" customHeight="1">
      <c r="B32" s="248" t="s">
        <v>230</v>
      </c>
      <c r="C32" s="1307" t="s">
        <v>1604</v>
      </c>
      <c r="D32" s="1307"/>
      <c r="E32" s="1307"/>
      <c r="F32" s="1307"/>
      <c r="G32" s="1307"/>
      <c r="H32" s="1307"/>
      <c r="I32" s="1307"/>
      <c r="J32" s="1307"/>
      <c r="K32" s="1307"/>
      <c r="L32" s="1307"/>
      <c r="M32" s="1307"/>
      <c r="N32" s="1333"/>
      <c r="O32" s="1334" t="s">
        <v>1917</v>
      </c>
      <c r="P32" s="1334"/>
    </row>
    <row r="33" spans="2:16" ht="21" customHeight="1">
      <c r="B33" s="248"/>
      <c r="C33" s="1317" t="s">
        <v>1918</v>
      </c>
      <c r="D33" s="1317"/>
      <c r="E33" s="1317"/>
      <c r="F33" s="1317"/>
      <c r="G33" s="1317"/>
      <c r="H33" s="1317"/>
      <c r="I33" s="1318"/>
      <c r="J33" s="332" t="s">
        <v>71</v>
      </c>
      <c r="K33" s="335" t="s">
        <v>71</v>
      </c>
      <c r="L33" s="1580" t="s">
        <v>71</v>
      </c>
      <c r="M33" s="1581"/>
      <c r="N33" s="1582"/>
      <c r="O33" s="1335"/>
      <c r="P33" s="1335"/>
    </row>
    <row r="34" spans="2:16" ht="21" customHeight="1">
      <c r="B34" s="248"/>
      <c r="C34" s="1317" t="s">
        <v>1919</v>
      </c>
      <c r="D34" s="1317"/>
      <c r="E34" s="1317"/>
      <c r="F34" s="1317"/>
      <c r="G34" s="1317"/>
      <c r="H34" s="1317"/>
      <c r="I34" s="1318"/>
      <c r="J34" s="332">
        <v>621972</v>
      </c>
      <c r="K34" s="335">
        <v>603567</v>
      </c>
      <c r="L34" s="1580">
        <f t="shared" ref="L34:L54" si="0">ABS(J34-K34)/J34</f>
        <v>2.9591364241477108E-2</v>
      </c>
      <c r="M34" s="1581"/>
      <c r="N34" s="1582"/>
      <c r="O34" s="1335"/>
      <c r="P34" s="1335"/>
    </row>
    <row r="35" spans="2:16" ht="31.5" customHeight="1">
      <c r="B35" s="248"/>
      <c r="C35" s="1317" t="s">
        <v>1607</v>
      </c>
      <c r="D35" s="1317"/>
      <c r="E35" s="1317"/>
      <c r="F35" s="197" t="s">
        <v>1608</v>
      </c>
      <c r="G35" s="1337"/>
      <c r="H35" s="1338"/>
      <c r="I35" s="1339"/>
      <c r="J35" s="332" t="s">
        <v>71</v>
      </c>
      <c r="K35" s="335" t="s">
        <v>71</v>
      </c>
      <c r="L35" s="1580" t="s">
        <v>71</v>
      </c>
      <c r="M35" s="1581"/>
      <c r="N35" s="1582"/>
      <c r="O35" s="1335"/>
      <c r="P35" s="1335"/>
    </row>
    <row r="36" spans="2:16" ht="21" customHeight="1">
      <c r="B36" s="248" t="s">
        <v>401</v>
      </c>
      <c r="C36" s="875" t="s">
        <v>1609</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t="s">
        <v>71</v>
      </c>
      <c r="K37" s="335" t="s">
        <v>71</v>
      </c>
      <c r="L37" s="1580" t="s">
        <v>71</v>
      </c>
      <c r="M37" s="1581"/>
      <c r="N37" s="1582"/>
      <c r="O37" s="1335"/>
      <c r="P37" s="1335"/>
    </row>
    <row r="38" spans="2:16" ht="27.75" customHeight="1">
      <c r="B38" s="248"/>
      <c r="C38" s="1317" t="s">
        <v>1610</v>
      </c>
      <c r="D38" s="1317"/>
      <c r="E38" s="1317"/>
      <c r="F38" s="197" t="s">
        <v>1608</v>
      </c>
      <c r="G38" s="1337"/>
      <c r="H38" s="1338"/>
      <c r="I38" s="1339"/>
      <c r="J38" s="332" t="s">
        <v>71</v>
      </c>
      <c r="K38" s="335" t="s">
        <v>71</v>
      </c>
      <c r="L38" s="1580" t="s">
        <v>71</v>
      </c>
      <c r="M38" s="1581"/>
      <c r="N38" s="1582"/>
      <c r="O38" s="1335"/>
      <c r="P38" s="1335"/>
    </row>
    <row r="39" spans="2:16" ht="21" customHeight="1">
      <c r="B39" s="248" t="s">
        <v>404</v>
      </c>
      <c r="C39" s="875" t="s">
        <v>1611</v>
      </c>
      <c r="D39" s="875"/>
      <c r="E39" s="875"/>
      <c r="F39" s="875"/>
      <c r="G39" s="875"/>
      <c r="H39" s="875"/>
      <c r="I39" s="875"/>
      <c r="J39" s="875"/>
      <c r="K39" s="875"/>
      <c r="L39" s="875"/>
      <c r="M39" s="875"/>
      <c r="N39" s="876"/>
      <c r="O39" s="1335"/>
      <c r="P39" s="1335"/>
    </row>
    <row r="40" spans="2:16" ht="21" customHeight="1">
      <c r="B40" s="248"/>
      <c r="C40" s="1317" t="s">
        <v>1920</v>
      </c>
      <c r="D40" s="1317"/>
      <c r="E40" s="1317"/>
      <c r="F40" s="1317"/>
      <c r="G40" s="1317"/>
      <c r="H40" s="1317"/>
      <c r="I40" s="1318"/>
      <c r="J40" s="332">
        <v>605280</v>
      </c>
      <c r="K40" s="335">
        <v>442928</v>
      </c>
      <c r="L40" s="1580">
        <f t="shared" si="0"/>
        <v>0.26822627544277028</v>
      </c>
      <c r="M40" s="1581"/>
      <c r="N40" s="1582"/>
      <c r="O40" s="1335"/>
      <c r="P40" s="1335"/>
    </row>
    <row r="41" spans="2:16" ht="21" customHeight="1">
      <c r="B41" s="248"/>
      <c r="C41" s="1317" t="s">
        <v>1921</v>
      </c>
      <c r="D41" s="1317"/>
      <c r="E41" s="1317"/>
      <c r="F41" s="1317"/>
      <c r="G41" s="1317"/>
      <c r="H41" s="1317"/>
      <c r="I41" s="1318"/>
      <c r="J41" s="332" t="s">
        <v>71</v>
      </c>
      <c r="K41" s="335" t="s">
        <v>71</v>
      </c>
      <c r="L41" s="1580" t="s">
        <v>71</v>
      </c>
      <c r="M41" s="1581"/>
      <c r="N41" s="1582"/>
      <c r="O41" s="1335"/>
      <c r="P41" s="1335"/>
    </row>
    <row r="42" spans="2:16" ht="21" customHeight="1">
      <c r="B42" s="248"/>
      <c r="C42" s="1317" t="s">
        <v>1614</v>
      </c>
      <c r="D42" s="1317"/>
      <c r="E42" s="1317"/>
      <c r="F42" s="1317"/>
      <c r="G42" s="1317"/>
      <c r="H42" s="1317"/>
      <c r="I42" s="1318"/>
      <c r="J42" s="332">
        <v>474600</v>
      </c>
      <c r="K42" s="335">
        <v>431632</v>
      </c>
      <c r="L42" s="1580">
        <f t="shared" si="0"/>
        <v>9.0535187526337962E-2</v>
      </c>
      <c r="M42" s="1581"/>
      <c r="N42" s="1582"/>
      <c r="O42" s="1335"/>
      <c r="P42" s="1335"/>
    </row>
    <row r="43" spans="2:16" ht="32.25" customHeight="1">
      <c r="B43" s="248"/>
      <c r="C43" s="1317" t="s">
        <v>1615</v>
      </c>
      <c r="D43" s="1317"/>
      <c r="E43" s="1317"/>
      <c r="F43" s="197" t="s">
        <v>1608</v>
      </c>
      <c r="G43" s="1337"/>
      <c r="H43" s="1338"/>
      <c r="I43" s="1339"/>
      <c r="J43" s="332" t="s">
        <v>71</v>
      </c>
      <c r="K43" s="335" t="s">
        <v>71</v>
      </c>
      <c r="L43" s="1580" t="s">
        <v>71</v>
      </c>
      <c r="M43" s="1581"/>
      <c r="N43" s="1582"/>
      <c r="O43" s="1335"/>
      <c r="P43" s="1335"/>
    </row>
    <row r="44" spans="2:16" ht="21" customHeight="1">
      <c r="B44" s="248" t="s">
        <v>409</v>
      </c>
      <c r="C44" s="875" t="s">
        <v>1616</v>
      </c>
      <c r="D44" s="875"/>
      <c r="E44" s="875"/>
      <c r="F44" s="875"/>
      <c r="G44" s="875"/>
      <c r="H44" s="875"/>
      <c r="I44" s="875"/>
      <c r="J44" s="875"/>
      <c r="K44" s="875"/>
      <c r="L44" s="875"/>
      <c r="M44" s="875"/>
      <c r="N44" s="876"/>
      <c r="O44" s="1335"/>
      <c r="P44" s="1335"/>
    </row>
    <row r="45" spans="2:16" ht="21" customHeight="1">
      <c r="B45" s="248"/>
      <c r="C45" s="1317" t="s">
        <v>1922</v>
      </c>
      <c r="D45" s="1317"/>
      <c r="E45" s="1317"/>
      <c r="F45" s="1317"/>
      <c r="G45" s="1317"/>
      <c r="H45" s="1317"/>
      <c r="I45" s="1318"/>
      <c r="J45" s="332" t="s">
        <v>71</v>
      </c>
      <c r="K45" s="335" t="s">
        <v>71</v>
      </c>
      <c r="L45" s="1580" t="s">
        <v>71</v>
      </c>
      <c r="M45" s="1581"/>
      <c r="N45" s="1582"/>
      <c r="O45" s="1335"/>
      <c r="P45" s="1335"/>
    </row>
    <row r="46" spans="2:16" ht="21" customHeight="1">
      <c r="B46" s="248"/>
      <c r="C46" s="1317" t="s">
        <v>1618</v>
      </c>
      <c r="D46" s="1317"/>
      <c r="E46" s="1317"/>
      <c r="F46" s="1317"/>
      <c r="G46" s="1317"/>
      <c r="H46" s="1317"/>
      <c r="I46" s="1318"/>
      <c r="J46" s="332" t="s">
        <v>71</v>
      </c>
      <c r="K46" s="335" t="s">
        <v>71</v>
      </c>
      <c r="L46" s="1580" t="s">
        <v>71</v>
      </c>
      <c r="M46" s="1581"/>
      <c r="N46" s="1582"/>
      <c r="O46" s="1335"/>
      <c r="P46" s="1335"/>
    </row>
    <row r="47" spans="2:16" ht="30" customHeight="1">
      <c r="B47" s="248"/>
      <c r="C47" s="1317" t="s">
        <v>1619</v>
      </c>
      <c r="D47" s="1317"/>
      <c r="E47" s="1317"/>
      <c r="F47" s="197" t="s">
        <v>1608</v>
      </c>
      <c r="G47" s="1067"/>
      <c r="H47" s="1068"/>
      <c r="I47" s="1069"/>
      <c r="J47" s="332" t="s">
        <v>71</v>
      </c>
      <c r="K47" s="335" t="s">
        <v>71</v>
      </c>
      <c r="L47" s="1580" t="s">
        <v>71</v>
      </c>
      <c r="M47" s="1581"/>
      <c r="N47" s="1582"/>
      <c r="O47" s="1335"/>
      <c r="P47" s="1335"/>
    </row>
    <row r="48" spans="2:16" ht="21" customHeight="1">
      <c r="B48" s="248" t="s">
        <v>413</v>
      </c>
      <c r="C48" s="1317" t="s">
        <v>1923</v>
      </c>
      <c r="D48" s="1317"/>
      <c r="E48" s="1317"/>
      <c r="F48" s="1317"/>
      <c r="G48" s="1317"/>
      <c r="H48" s="1317"/>
      <c r="I48" s="1318"/>
      <c r="J48" s="332">
        <v>22307</v>
      </c>
      <c r="K48" s="335">
        <v>25000</v>
      </c>
      <c r="L48" s="1580">
        <f t="shared" si="0"/>
        <v>0.12072443627560855</v>
      </c>
      <c r="M48" s="1581"/>
      <c r="N48" s="1582"/>
      <c r="O48" s="1335"/>
      <c r="P48" s="1335"/>
    </row>
    <row r="49" spans="2:17" ht="21" customHeight="1">
      <c r="B49" s="248" t="s">
        <v>415</v>
      </c>
      <c r="C49" s="1317" t="s">
        <v>1924</v>
      </c>
      <c r="D49" s="1317"/>
      <c r="E49" s="1317"/>
      <c r="F49" s="1317"/>
      <c r="G49" s="1317"/>
      <c r="H49" s="1317"/>
      <c r="I49" s="1318"/>
      <c r="J49" s="332" t="s">
        <v>71</v>
      </c>
      <c r="K49" s="335" t="s">
        <v>71</v>
      </c>
      <c r="L49" s="1580" t="s">
        <v>71</v>
      </c>
      <c r="M49" s="1581"/>
      <c r="N49" s="1582"/>
      <c r="O49" s="1335"/>
      <c r="P49" s="1335"/>
    </row>
    <row r="50" spans="2:17" ht="21" customHeight="1">
      <c r="B50" s="248" t="s">
        <v>417</v>
      </c>
      <c r="C50" s="1317" t="s">
        <v>1622</v>
      </c>
      <c r="D50" s="1317"/>
      <c r="E50" s="1317"/>
      <c r="F50" s="1317"/>
      <c r="G50" s="1317"/>
      <c r="H50" s="1317"/>
      <c r="I50" s="1318"/>
      <c r="J50" s="332" t="s">
        <v>71</v>
      </c>
      <c r="K50" s="335" t="s">
        <v>71</v>
      </c>
      <c r="L50" s="1580" t="s">
        <v>71</v>
      </c>
      <c r="M50" s="1581"/>
      <c r="N50" s="1582"/>
      <c r="O50" s="1335"/>
      <c r="P50" s="1335"/>
    </row>
    <row r="51" spans="2:17" ht="21" customHeight="1">
      <c r="B51" s="248" t="s">
        <v>418</v>
      </c>
      <c r="C51" s="1317" t="s">
        <v>1623</v>
      </c>
      <c r="D51" s="1317"/>
      <c r="E51" s="1317"/>
      <c r="F51" s="1317"/>
      <c r="G51" s="1317"/>
      <c r="H51" s="1317"/>
      <c r="I51" s="1318"/>
      <c r="J51" s="332">
        <v>197102</v>
      </c>
      <c r="K51" s="335">
        <v>208000</v>
      </c>
      <c r="L51" s="1580">
        <f t="shared" si="0"/>
        <v>5.5291169039380625E-2</v>
      </c>
      <c r="M51" s="1581"/>
      <c r="N51" s="1582"/>
      <c r="O51" s="1335"/>
      <c r="P51" s="1335"/>
    </row>
    <row r="52" spans="2:17" ht="21" customHeight="1">
      <c r="B52" s="248" t="s">
        <v>419</v>
      </c>
      <c r="C52" s="875" t="s">
        <v>1624</v>
      </c>
      <c r="D52" s="875"/>
      <c r="E52" s="875"/>
      <c r="F52" s="875"/>
      <c r="G52" s="875"/>
      <c r="H52" s="875"/>
      <c r="I52" s="875"/>
      <c r="J52" s="875"/>
      <c r="K52" s="875"/>
      <c r="L52" s="875"/>
      <c r="M52" s="875"/>
      <c r="N52" s="876"/>
      <c r="O52" s="1335"/>
      <c r="P52" s="1335"/>
    </row>
    <row r="53" spans="2:17" ht="21" customHeight="1">
      <c r="B53" s="248"/>
      <c r="C53" s="1317" t="s">
        <v>1625</v>
      </c>
      <c r="D53" s="1317"/>
      <c r="E53" s="1317"/>
      <c r="F53" s="1317"/>
      <c r="G53" s="1317"/>
      <c r="H53" s="1317"/>
      <c r="I53" s="1318"/>
      <c r="J53" s="332" t="s">
        <v>71</v>
      </c>
      <c r="K53" s="335" t="s">
        <v>71</v>
      </c>
      <c r="L53" s="1580" t="s">
        <v>71</v>
      </c>
      <c r="M53" s="1581"/>
      <c r="N53" s="1582"/>
      <c r="O53" s="1335"/>
      <c r="P53" s="1335"/>
    </row>
    <row r="54" spans="2:17" ht="21" customHeight="1">
      <c r="B54" s="248"/>
      <c r="C54" s="1317" t="s">
        <v>1626</v>
      </c>
      <c r="D54" s="1317"/>
      <c r="E54" s="1317"/>
      <c r="F54" s="1317"/>
      <c r="G54" s="1317"/>
      <c r="H54" s="1317"/>
      <c r="I54" s="1318"/>
      <c r="J54" s="332">
        <v>81</v>
      </c>
      <c r="K54" s="335">
        <v>81</v>
      </c>
      <c r="L54" s="1580">
        <f t="shared" si="0"/>
        <v>0</v>
      </c>
      <c r="M54" s="1581"/>
      <c r="N54" s="1582"/>
      <c r="O54" s="1335"/>
      <c r="P54" s="1335"/>
    </row>
    <row r="55" spans="2:17" ht="21" customHeight="1">
      <c r="B55" s="248" t="s">
        <v>420</v>
      </c>
      <c r="C55" s="1317" t="s">
        <v>1925</v>
      </c>
      <c r="D55" s="1317"/>
      <c r="E55" s="1317"/>
      <c r="F55" s="1317"/>
      <c r="G55" s="1317"/>
      <c r="H55" s="1317"/>
      <c r="I55" s="1318"/>
      <c r="J55" s="332" t="s">
        <v>71</v>
      </c>
      <c r="K55" s="335" t="s">
        <v>71</v>
      </c>
      <c r="L55" s="1580" t="s">
        <v>71</v>
      </c>
      <c r="M55" s="1581"/>
      <c r="N55" s="1582"/>
      <c r="O55" s="1336"/>
      <c r="P55" s="1336"/>
    </row>
    <row r="56" spans="2:17" ht="46.5" customHeight="1" thickBot="1">
      <c r="B56" s="265" t="s">
        <v>422</v>
      </c>
      <c r="C56" s="1309" t="s">
        <v>1926</v>
      </c>
      <c r="D56" s="1309"/>
      <c r="E56" s="1309"/>
      <c r="F56" s="1309"/>
      <c r="G56" s="1309"/>
      <c r="H56" s="1309"/>
      <c r="I56" s="1309"/>
      <c r="J56" s="1310" t="s">
        <v>1887</v>
      </c>
      <c r="K56" s="1311"/>
      <c r="L56" s="266" t="s">
        <v>1557</v>
      </c>
      <c r="M56" s="1312" t="s">
        <v>1927</v>
      </c>
      <c r="N56" s="1313"/>
      <c r="O56" s="253" t="s">
        <v>1928</v>
      </c>
      <c r="P56" s="253" t="s">
        <v>1928</v>
      </c>
    </row>
    <row r="57" spans="2:17" ht="46.5" customHeight="1">
      <c r="B57" s="1314" t="s">
        <v>1929</v>
      </c>
      <c r="C57" s="1315"/>
      <c r="D57" s="1315"/>
      <c r="E57" s="1315"/>
      <c r="F57" s="1315"/>
      <c r="G57" s="1315"/>
      <c r="H57" s="1315"/>
      <c r="I57" s="1315"/>
      <c r="J57" s="1315"/>
      <c r="K57" s="1315"/>
      <c r="L57" s="1315"/>
      <c r="M57" s="1315"/>
      <c r="N57" s="1315"/>
      <c r="O57" s="1315"/>
      <c r="P57" s="1316"/>
    </row>
    <row r="58" spans="2:17" ht="91.5" customHeight="1" thickBot="1">
      <c r="B58" s="267" t="s">
        <v>426</v>
      </c>
      <c r="C58" s="1152" t="s">
        <v>1930</v>
      </c>
      <c r="D58" s="1152"/>
      <c r="E58" s="1152"/>
      <c r="F58" s="1152"/>
      <c r="G58" s="1152"/>
      <c r="H58" s="1152"/>
      <c r="I58" s="1152"/>
      <c r="J58" s="1310" t="s">
        <v>1887</v>
      </c>
      <c r="K58" s="1311"/>
      <c r="L58" s="266" t="s">
        <v>1557</v>
      </c>
      <c r="M58" s="1312" t="s">
        <v>1931</v>
      </c>
      <c r="N58" s="1313"/>
      <c r="O58" s="268" t="s">
        <v>1932</v>
      </c>
      <c r="P58" s="732" t="s">
        <v>1932</v>
      </c>
    </row>
    <row r="59" spans="2:17" ht="26.25" customHeight="1">
      <c r="B59" s="1299" t="s">
        <v>1631</v>
      </c>
      <c r="C59" s="1300"/>
      <c r="D59" s="1300"/>
      <c r="E59" s="1300"/>
      <c r="F59" s="1300"/>
      <c r="G59" s="1300"/>
      <c r="H59" s="1300"/>
      <c r="I59" s="1300"/>
      <c r="J59" s="1300"/>
      <c r="K59" s="1300"/>
      <c r="L59" s="1300"/>
      <c r="M59" s="1300"/>
      <c r="N59" s="1300"/>
      <c r="O59" s="1300"/>
      <c r="P59" s="1301"/>
    </row>
    <row r="60" spans="2:17" ht="42" customHeight="1">
      <c r="B60" s="269" t="s">
        <v>429</v>
      </c>
      <c r="C60" s="1302" t="s">
        <v>1632</v>
      </c>
      <c r="D60" s="1302"/>
      <c r="E60" s="1302"/>
      <c r="F60" s="1303"/>
      <c r="G60" s="270" t="s">
        <v>1933</v>
      </c>
      <c r="H60" s="271" t="s">
        <v>1934</v>
      </c>
      <c r="I60" s="1240" t="s">
        <v>1935</v>
      </c>
      <c r="J60" s="1281"/>
      <c r="K60" s="1240" t="s">
        <v>1636</v>
      </c>
      <c r="L60" s="1241"/>
      <c r="M60" s="1241"/>
      <c r="N60" s="1242"/>
      <c r="O60" s="1304"/>
      <c r="P60" s="1304"/>
    </row>
    <row r="61" spans="2:17" ht="49.5" customHeight="1">
      <c r="B61" s="262" t="s">
        <v>216</v>
      </c>
      <c r="C61" s="1307" t="s">
        <v>1936</v>
      </c>
      <c r="D61" s="1307"/>
      <c r="E61" s="1307"/>
      <c r="F61" s="1308"/>
      <c r="G61" s="419">
        <v>1774207</v>
      </c>
      <c r="H61" s="273" t="s">
        <v>1937</v>
      </c>
      <c r="I61" s="1209" t="s">
        <v>1938</v>
      </c>
      <c r="J61" s="1210"/>
      <c r="K61" s="1275" t="s">
        <v>1939</v>
      </c>
      <c r="L61" s="1276"/>
      <c r="M61" s="1276"/>
      <c r="N61" s="1277"/>
      <c r="O61" s="1305"/>
      <c r="P61" s="1305"/>
    </row>
    <row r="62" spans="2:17" ht="82.5" customHeight="1">
      <c r="B62" s="262" t="s">
        <v>218</v>
      </c>
      <c r="C62" s="1307" t="s">
        <v>1940</v>
      </c>
      <c r="D62" s="1307"/>
      <c r="E62" s="1307"/>
      <c r="F62" s="1308"/>
      <c r="G62" s="337">
        <v>0</v>
      </c>
      <c r="H62" s="273" t="s">
        <v>1937</v>
      </c>
      <c r="I62" s="1209" t="s">
        <v>1941</v>
      </c>
      <c r="J62" s="1210"/>
      <c r="K62" s="1275" t="s">
        <v>1942</v>
      </c>
      <c r="L62" s="1276"/>
      <c r="M62" s="1276"/>
      <c r="N62" s="1277"/>
      <c r="O62" s="1305"/>
      <c r="P62" s="1305"/>
    </row>
    <row r="63" spans="2:17" ht="54" customHeight="1" thickBot="1">
      <c r="B63" s="248" t="s">
        <v>220</v>
      </c>
      <c r="C63" s="921" t="s">
        <v>1943</v>
      </c>
      <c r="D63" s="921"/>
      <c r="E63" s="921"/>
      <c r="F63" s="956"/>
      <c r="G63" s="338">
        <f>G61+G62</f>
        <v>1774207</v>
      </c>
      <c r="H63" s="275"/>
      <c r="I63" s="1264"/>
      <c r="J63" s="1265"/>
      <c r="K63" s="1264"/>
      <c r="L63" s="1266"/>
      <c r="M63" s="1266"/>
      <c r="N63" s="1267"/>
      <c r="O63" s="1306"/>
      <c r="P63" s="1306"/>
      <c r="Q63" s="198"/>
    </row>
    <row r="64" spans="2:17" ht="57.75" customHeight="1">
      <c r="B64" s="1296" t="s">
        <v>1944</v>
      </c>
      <c r="C64" s="1297"/>
      <c r="D64" s="1297"/>
      <c r="E64" s="1297"/>
      <c r="F64" s="1297"/>
      <c r="G64" s="1297"/>
      <c r="H64" s="1297"/>
      <c r="I64" s="1297"/>
      <c r="J64" s="1297"/>
      <c r="K64" s="1297"/>
      <c r="L64" s="1297"/>
      <c r="M64" s="1297"/>
      <c r="N64" s="1297"/>
      <c r="O64" s="1297"/>
      <c r="P64" s="1298"/>
    </row>
    <row r="65" spans="2:16" ht="58.5" customHeight="1" thickBot="1">
      <c r="B65" s="276" t="s">
        <v>438</v>
      </c>
      <c r="C65" s="1284" t="s">
        <v>1945</v>
      </c>
      <c r="D65" s="1284"/>
      <c r="E65" s="1284"/>
      <c r="F65" s="1284"/>
      <c r="G65" s="1284"/>
      <c r="H65" s="1284"/>
      <c r="I65" s="1284"/>
      <c r="J65" s="1284"/>
      <c r="K65" s="1284"/>
      <c r="L65" s="1284"/>
      <c r="M65" s="1285"/>
      <c r="N65" s="277" t="s">
        <v>1887</v>
      </c>
      <c r="O65" s="268" t="s">
        <v>1946</v>
      </c>
      <c r="P65" s="732" t="s">
        <v>1946</v>
      </c>
    </row>
    <row r="66" spans="2:16" ht="21.75" customHeight="1">
      <c r="B66" s="1286" t="s">
        <v>1644</v>
      </c>
      <c r="C66" s="1287"/>
      <c r="D66" s="1287"/>
      <c r="E66" s="1287"/>
      <c r="F66" s="1287"/>
      <c r="G66" s="1287"/>
      <c r="H66" s="1287"/>
      <c r="I66" s="1287"/>
      <c r="J66" s="1287"/>
      <c r="K66" s="1287"/>
      <c r="L66" s="1287"/>
      <c r="M66" s="1287"/>
      <c r="N66" s="1287"/>
      <c r="O66" s="1287"/>
      <c r="P66" s="1288"/>
    </row>
    <row r="67" spans="2:16" ht="46.5" customHeight="1">
      <c r="B67" s="254" t="s">
        <v>441</v>
      </c>
      <c r="C67" s="864" t="s">
        <v>1645</v>
      </c>
      <c r="D67" s="864"/>
      <c r="E67" s="1289"/>
      <c r="F67" s="271" t="s">
        <v>1947</v>
      </c>
      <c r="G67" s="1240" t="s">
        <v>1948</v>
      </c>
      <c r="H67" s="1281"/>
      <c r="I67" s="1240" t="s">
        <v>1949</v>
      </c>
      <c r="J67" s="1281"/>
      <c r="K67" s="1240" t="s">
        <v>1557</v>
      </c>
      <c r="L67" s="1241"/>
      <c r="M67" s="1241"/>
      <c r="N67" s="1242"/>
      <c r="O67" s="1183"/>
      <c r="P67" s="1183"/>
    </row>
    <row r="68" spans="2:16" ht="42" customHeight="1">
      <c r="B68" s="262" t="s">
        <v>216</v>
      </c>
      <c r="C68" s="1290" t="s">
        <v>1950</v>
      </c>
      <c r="D68" s="1290"/>
      <c r="E68" s="1291"/>
      <c r="F68" s="746" t="s">
        <v>1887</v>
      </c>
      <c r="G68" s="1251">
        <v>1774207</v>
      </c>
      <c r="H68" s="1252"/>
      <c r="I68" s="1209" t="s">
        <v>1937</v>
      </c>
      <c r="J68" s="1210"/>
      <c r="K68" s="1275"/>
      <c r="L68" s="1276"/>
      <c r="M68" s="1276"/>
      <c r="N68" s="1277"/>
      <c r="O68" s="1184"/>
      <c r="P68" s="1184"/>
    </row>
    <row r="69" spans="2:16" ht="43.5" customHeight="1">
      <c r="B69" s="278"/>
      <c r="C69" s="1290" t="s">
        <v>1951</v>
      </c>
      <c r="D69" s="1290"/>
      <c r="E69" s="1291"/>
      <c r="F69" s="1096" t="s">
        <v>1952</v>
      </c>
      <c r="G69" s="1097"/>
      <c r="H69" s="1097"/>
      <c r="I69" s="1097"/>
      <c r="J69" s="1097"/>
      <c r="K69" s="1275"/>
      <c r="L69" s="1276"/>
      <c r="M69" s="1276"/>
      <c r="N69" s="1277"/>
      <c r="O69" s="1184"/>
      <c r="P69" s="1184"/>
    </row>
    <row r="70" spans="2:16" ht="85.5" customHeight="1">
      <c r="B70" s="262" t="s">
        <v>218</v>
      </c>
      <c r="C70" s="1290" t="s">
        <v>1953</v>
      </c>
      <c r="D70" s="1290"/>
      <c r="E70" s="1291"/>
      <c r="F70" s="420" t="s">
        <v>50</v>
      </c>
      <c r="G70" s="1251">
        <v>0</v>
      </c>
      <c r="H70" s="1252"/>
      <c r="I70" s="1209" t="s">
        <v>71</v>
      </c>
      <c r="J70" s="1210"/>
      <c r="K70" s="1275" t="s">
        <v>1954</v>
      </c>
      <c r="L70" s="1276"/>
      <c r="M70" s="1276"/>
      <c r="N70" s="1277"/>
      <c r="O70" s="1184"/>
      <c r="P70" s="1184"/>
    </row>
    <row r="71" spans="2:16" ht="35.25" customHeight="1">
      <c r="B71" s="278"/>
      <c r="C71" s="1290" t="s">
        <v>1955</v>
      </c>
      <c r="D71" s="1290"/>
      <c r="E71" s="1291"/>
      <c r="F71" s="1096">
        <v>0</v>
      </c>
      <c r="G71" s="1097"/>
      <c r="H71" s="1097"/>
      <c r="I71" s="1097"/>
      <c r="J71" s="1097"/>
      <c r="K71" s="1275"/>
      <c r="L71" s="1276"/>
      <c r="M71" s="1276"/>
      <c r="N71" s="1277"/>
      <c r="O71" s="1184"/>
      <c r="P71" s="1184"/>
    </row>
    <row r="72" spans="2:16" ht="51" customHeight="1" thickBot="1">
      <c r="B72" s="279" t="s">
        <v>220</v>
      </c>
      <c r="C72" s="1774" t="s">
        <v>1956</v>
      </c>
      <c r="D72" s="1292"/>
      <c r="E72" s="1293"/>
      <c r="F72" s="280"/>
      <c r="G72" s="1294">
        <f>G68+G70</f>
        <v>1774207</v>
      </c>
      <c r="H72" s="1295"/>
      <c r="I72" s="1264"/>
      <c r="J72" s="1265"/>
      <c r="K72" s="1264"/>
      <c r="L72" s="1266"/>
      <c r="M72" s="1266"/>
      <c r="N72" s="1267"/>
      <c r="O72" s="1200"/>
      <c r="P72" s="1200"/>
    </row>
    <row r="73" spans="2:16" ht="61.5" customHeight="1">
      <c r="B73" s="1278" t="s">
        <v>1957</v>
      </c>
      <c r="C73" s="1279"/>
      <c r="D73" s="1279"/>
      <c r="E73" s="1279"/>
      <c r="F73" s="1279"/>
      <c r="G73" s="1279"/>
      <c r="H73" s="1279"/>
      <c r="I73" s="1279"/>
      <c r="J73" s="1279"/>
      <c r="K73" s="1279"/>
      <c r="L73" s="1279"/>
      <c r="M73" s="1279"/>
      <c r="N73" s="1279"/>
      <c r="O73" s="1279"/>
      <c r="P73" s="1280"/>
    </row>
    <row r="74" spans="2:16" ht="42.75" customHeight="1">
      <c r="B74" s="254" t="s">
        <v>452</v>
      </c>
      <c r="C74" s="864" t="s">
        <v>1657</v>
      </c>
      <c r="D74" s="978"/>
      <c r="E74" s="1088"/>
      <c r="F74" s="281" t="s">
        <v>1658</v>
      </c>
      <c r="G74" s="1241" t="s">
        <v>1659</v>
      </c>
      <c r="H74" s="1281"/>
      <c r="I74" s="1240" t="s">
        <v>1949</v>
      </c>
      <c r="J74" s="1281"/>
      <c r="K74" s="1240" t="s">
        <v>1661</v>
      </c>
      <c r="L74" s="1241"/>
      <c r="M74" s="1241"/>
      <c r="N74" s="1242"/>
      <c r="O74" s="246"/>
      <c r="P74" s="247"/>
    </row>
    <row r="75" spans="2:16" s="282" customFormat="1" ht="32.25" customHeight="1">
      <c r="B75" s="262" t="s">
        <v>216</v>
      </c>
      <c r="C75" s="875" t="s">
        <v>118</v>
      </c>
      <c r="D75" s="875"/>
      <c r="E75" s="990"/>
      <c r="F75" s="746"/>
      <c r="G75" s="1251">
        <v>0</v>
      </c>
      <c r="H75" s="1252"/>
      <c r="I75" s="1209"/>
      <c r="J75" s="1210"/>
      <c r="K75" s="1211"/>
      <c r="L75" s="1212"/>
      <c r="M75" s="1212"/>
      <c r="N75" s="1213"/>
      <c r="O75" s="1183"/>
      <c r="P75" s="1183"/>
    </row>
    <row r="76" spans="2:16" s="282" customFormat="1" ht="32.25" customHeight="1">
      <c r="B76" s="262" t="s">
        <v>218</v>
      </c>
      <c r="C76" s="875" t="s">
        <v>1570</v>
      </c>
      <c r="D76" s="875"/>
      <c r="E76" s="990"/>
      <c r="F76" s="746" t="s">
        <v>1958</v>
      </c>
      <c r="G76" s="1441">
        <v>372433</v>
      </c>
      <c r="H76" s="1442"/>
      <c r="I76" s="1443" t="s">
        <v>1937</v>
      </c>
      <c r="J76" s="1444"/>
      <c r="K76" s="1445" t="s">
        <v>1959</v>
      </c>
      <c r="L76" s="1446"/>
      <c r="M76" s="1446"/>
      <c r="N76" s="1447"/>
      <c r="O76" s="1184"/>
      <c r="P76" s="1184"/>
    </row>
    <row r="77" spans="2:16" s="282" customFormat="1" ht="32.25" customHeight="1">
      <c r="B77" s="262" t="s">
        <v>220</v>
      </c>
      <c r="C77" s="875" t="s">
        <v>1664</v>
      </c>
      <c r="D77" s="875"/>
      <c r="E77" s="990"/>
      <c r="F77" s="746"/>
      <c r="G77" s="1251">
        <v>0</v>
      </c>
      <c r="H77" s="1252"/>
      <c r="I77" s="1209"/>
      <c r="J77" s="1210"/>
      <c r="K77" s="1211"/>
      <c r="L77" s="1212"/>
      <c r="M77" s="1212"/>
      <c r="N77" s="1213"/>
      <c r="O77" s="1184"/>
      <c r="P77" s="1184"/>
    </row>
    <row r="78" spans="2:16" s="282" customFormat="1" ht="32.25" customHeight="1">
      <c r="B78" s="262" t="s">
        <v>222</v>
      </c>
      <c r="C78" s="875" t="s">
        <v>1665</v>
      </c>
      <c r="D78" s="875"/>
      <c r="E78" s="990"/>
      <c r="F78" s="746"/>
      <c r="G78" s="1251">
        <v>0</v>
      </c>
      <c r="H78" s="1252"/>
      <c r="I78" s="1251"/>
      <c r="J78" s="1252"/>
      <c r="K78" s="1251"/>
      <c r="L78" s="1282"/>
      <c r="M78" s="1282"/>
      <c r="N78" s="1283"/>
      <c r="O78" s="1184"/>
      <c r="P78" s="1184"/>
    </row>
    <row r="79" spans="2:16" s="282" customFormat="1" ht="32.25" customHeight="1">
      <c r="B79" s="262" t="s">
        <v>224</v>
      </c>
      <c r="C79" s="875" t="s">
        <v>1666</v>
      </c>
      <c r="D79" s="875"/>
      <c r="E79" s="990"/>
      <c r="F79" s="746"/>
      <c r="G79" s="1251">
        <v>0</v>
      </c>
      <c r="H79" s="1252"/>
      <c r="I79" s="1209"/>
      <c r="J79" s="1210"/>
      <c r="K79" s="1211"/>
      <c r="L79" s="1212"/>
      <c r="M79" s="1212"/>
      <c r="N79" s="1213"/>
      <c r="O79" s="1184"/>
      <c r="P79" s="1184"/>
    </row>
    <row r="80" spans="2:16" ht="65.25" customHeight="1" thickBot="1">
      <c r="B80" s="248" t="s">
        <v>226</v>
      </c>
      <c r="C80" s="921" t="s">
        <v>1960</v>
      </c>
      <c r="D80" s="921"/>
      <c r="E80" s="956"/>
      <c r="F80" s="283"/>
      <c r="G80" s="1262">
        <f>G75+G76+G77+G78+G79</f>
        <v>372433</v>
      </c>
      <c r="H80" s="1263"/>
      <c r="I80" s="1264"/>
      <c r="J80" s="1265"/>
      <c r="K80" s="1264"/>
      <c r="L80" s="1266"/>
      <c r="M80" s="1266"/>
      <c r="N80" s="1267"/>
      <c r="O80" s="1200"/>
      <c r="P80" s="1200"/>
    </row>
    <row r="81" spans="1:16" ht="54.75" customHeight="1">
      <c r="A81" s="11"/>
      <c r="B81" s="1268" t="s">
        <v>1668</v>
      </c>
      <c r="C81" s="1269"/>
      <c r="D81" s="1269"/>
      <c r="E81" s="1269"/>
      <c r="F81" s="1269"/>
      <c r="G81" s="1269"/>
      <c r="H81" s="1269"/>
      <c r="I81" s="1269"/>
      <c r="J81" s="1269"/>
      <c r="K81" s="1269"/>
      <c r="L81" s="1269"/>
      <c r="M81" s="1269"/>
      <c r="N81" s="1269"/>
      <c r="O81" s="1269"/>
      <c r="P81" s="1270"/>
    </row>
    <row r="82" spans="1:16" ht="102" customHeight="1">
      <c r="B82" s="284" t="s">
        <v>460</v>
      </c>
      <c r="C82" s="1271" t="s">
        <v>1961</v>
      </c>
      <c r="D82" s="1271"/>
      <c r="E82" s="1271"/>
      <c r="F82" s="1271"/>
      <c r="G82" s="1272"/>
      <c r="H82" s="1255">
        <f>G72/(G72+G80)</f>
        <v>0.82650421123243767</v>
      </c>
      <c r="I82" s="1256"/>
      <c r="J82" s="1257"/>
      <c r="K82" s="1273" t="s">
        <v>1557</v>
      </c>
      <c r="L82" s="1274"/>
      <c r="M82" s="1274"/>
      <c r="N82" s="1274"/>
      <c r="O82" s="246"/>
      <c r="P82" s="247"/>
    </row>
    <row r="83" spans="1:16" ht="88.5" customHeight="1">
      <c r="B83" s="285" t="s">
        <v>761</v>
      </c>
      <c r="C83" s="1253" t="s">
        <v>1962</v>
      </c>
      <c r="D83" s="1253"/>
      <c r="E83" s="1253"/>
      <c r="F83" s="1253"/>
      <c r="G83" s="1254"/>
      <c r="H83" s="1255">
        <f>G68/G72</f>
        <v>1</v>
      </c>
      <c r="I83" s="1256"/>
      <c r="J83" s="1257"/>
      <c r="K83" s="1258" t="s">
        <v>1557</v>
      </c>
      <c r="L83" s="1259"/>
      <c r="M83" s="1259"/>
      <c r="N83" s="1259"/>
      <c r="O83" s="246"/>
      <c r="P83" s="247"/>
    </row>
    <row r="84" spans="1:16" ht="78" customHeight="1">
      <c r="B84" s="286" t="s">
        <v>466</v>
      </c>
      <c r="C84" s="879" t="s">
        <v>1963</v>
      </c>
      <c r="D84" s="879"/>
      <c r="E84" s="1260"/>
      <c r="F84" s="1260"/>
      <c r="G84" s="1261"/>
      <c r="H84" s="1255">
        <f>(G72+G80)/J26</f>
        <v>1.1617526085638827</v>
      </c>
      <c r="I84" s="1256"/>
      <c r="J84" s="1257"/>
      <c r="K84" s="1258" t="s">
        <v>1557</v>
      </c>
      <c r="L84" s="1259"/>
      <c r="M84" s="1259"/>
      <c r="N84" s="1259"/>
      <c r="O84" s="246" t="s">
        <v>1672</v>
      </c>
      <c r="P84" s="247" t="s">
        <v>1672</v>
      </c>
    </row>
    <row r="85" spans="1:16" ht="51" customHeight="1">
      <c r="B85" s="287" t="s">
        <v>469</v>
      </c>
      <c r="C85" s="1247" t="s">
        <v>1673</v>
      </c>
      <c r="D85" s="1247"/>
      <c r="E85" s="1247"/>
      <c r="F85" s="1247"/>
      <c r="G85" s="1248"/>
      <c r="H85" s="1032" t="s">
        <v>1887</v>
      </c>
      <c r="I85" s="1033"/>
      <c r="J85" s="1199"/>
      <c r="K85" s="1249" t="s">
        <v>1557</v>
      </c>
      <c r="L85" s="1250"/>
      <c r="M85" s="1250"/>
      <c r="N85" s="1250"/>
      <c r="O85" s="246" t="s">
        <v>1672</v>
      </c>
      <c r="P85" s="247" t="s">
        <v>1672</v>
      </c>
    </row>
    <row r="86" spans="1:16" ht="63.75" customHeight="1">
      <c r="B86" s="242" t="s">
        <v>471</v>
      </c>
      <c r="C86" s="879" t="s">
        <v>1674</v>
      </c>
      <c r="D86" s="879"/>
      <c r="E86" s="879"/>
      <c r="F86" s="879"/>
      <c r="G86" s="880"/>
      <c r="H86" s="1096" t="s">
        <v>1964</v>
      </c>
      <c r="I86" s="1097"/>
      <c r="J86" s="1097"/>
      <c r="K86" s="1249" t="s">
        <v>1965</v>
      </c>
      <c r="L86" s="1250"/>
      <c r="M86" s="1250"/>
      <c r="N86" s="1250"/>
      <c r="O86" s="1003"/>
      <c r="P86" s="1003"/>
    </row>
    <row r="87" spans="1:16" ht="23.25" customHeight="1">
      <c r="B87" s="10" t="s">
        <v>216</v>
      </c>
      <c r="C87" s="879" t="s">
        <v>1675</v>
      </c>
      <c r="D87" s="879"/>
      <c r="E87" s="879"/>
      <c r="F87" s="879"/>
      <c r="G87" s="879"/>
      <c r="H87" s="1073" t="s">
        <v>1966</v>
      </c>
      <c r="I87" s="1074"/>
      <c r="J87" s="1074"/>
      <c r="K87" s="1074"/>
      <c r="L87" s="1074"/>
      <c r="M87" s="1074"/>
      <c r="N87" s="1074"/>
      <c r="O87" s="1007"/>
      <c r="P87" s="1007"/>
    </row>
    <row r="88" spans="1:16" ht="44.25" customHeight="1">
      <c r="B88" s="249" t="s">
        <v>474</v>
      </c>
      <c r="C88" s="913" t="s">
        <v>1676</v>
      </c>
      <c r="D88" s="913"/>
      <c r="E88" s="1006"/>
      <c r="F88" s="1084"/>
      <c r="G88" s="1085"/>
      <c r="H88" s="1085"/>
      <c r="I88" s="1085"/>
      <c r="J88" s="1085"/>
      <c r="K88" s="1085"/>
      <c r="L88" s="1085"/>
      <c r="M88" s="1085"/>
      <c r="N88" s="1085"/>
      <c r="O88" s="1245"/>
      <c r="P88" s="1246"/>
    </row>
    <row r="89" spans="1:16" ht="42" customHeight="1">
      <c r="B89" s="1223" t="s">
        <v>1967</v>
      </c>
      <c r="C89" s="1224"/>
      <c r="D89" s="1224"/>
      <c r="E89" s="1224"/>
      <c r="F89" s="1224"/>
      <c r="G89" s="1224"/>
      <c r="H89" s="1224"/>
      <c r="I89" s="1224"/>
      <c r="J89" s="1224"/>
      <c r="K89" s="1224"/>
      <c r="L89" s="1224"/>
      <c r="M89" s="1224"/>
      <c r="N89" s="1224"/>
      <c r="O89" s="1224"/>
      <c r="P89" s="1225"/>
    </row>
    <row r="90" spans="1:16" ht="34.5" customHeight="1">
      <c r="B90" s="242" t="s">
        <v>477</v>
      </c>
      <c r="C90" s="879" t="s">
        <v>1678</v>
      </c>
      <c r="D90" s="879"/>
      <c r="E90" s="879"/>
      <c r="F90" s="879"/>
      <c r="G90" s="880"/>
      <c r="H90" s="289" t="s">
        <v>1887</v>
      </c>
      <c r="I90" s="1226" t="s">
        <v>1557</v>
      </c>
      <c r="J90" s="1227"/>
      <c r="K90" s="986"/>
      <c r="L90" s="987"/>
      <c r="M90" s="987"/>
      <c r="N90" s="988"/>
      <c r="O90" s="246"/>
      <c r="P90" s="247"/>
    </row>
    <row r="91" spans="1:16" ht="30.75" customHeight="1">
      <c r="B91" s="1228" t="s">
        <v>1679</v>
      </c>
      <c r="C91" s="1229"/>
      <c r="D91" s="1229"/>
      <c r="E91" s="1230"/>
      <c r="F91" s="1237" t="s">
        <v>1968</v>
      </c>
      <c r="G91" s="1238"/>
      <c r="H91" s="1239"/>
      <c r="I91" s="1240" t="s">
        <v>1681</v>
      </c>
      <c r="J91" s="1241"/>
      <c r="K91" s="1240" t="s">
        <v>1557</v>
      </c>
      <c r="L91" s="1241"/>
      <c r="M91" s="1241"/>
      <c r="N91" s="1242"/>
      <c r="O91" s="1183" t="s">
        <v>1969</v>
      </c>
      <c r="P91" s="1183"/>
    </row>
    <row r="92" spans="1:16" ht="21" customHeight="1">
      <c r="B92" s="1231"/>
      <c r="C92" s="1232"/>
      <c r="D92" s="1232"/>
      <c r="E92" s="1233"/>
      <c r="F92" s="986" t="s">
        <v>1952</v>
      </c>
      <c r="G92" s="987"/>
      <c r="H92" s="988"/>
      <c r="I92" s="1793">
        <v>1242715</v>
      </c>
      <c r="J92" s="179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1682</v>
      </c>
      <c r="C97" s="846"/>
      <c r="D97" s="846"/>
      <c r="E97" s="846"/>
      <c r="F97" s="846"/>
      <c r="G97" s="846"/>
      <c r="H97" s="846"/>
      <c r="I97" s="846"/>
      <c r="J97" s="846"/>
      <c r="K97" s="846"/>
      <c r="L97" s="846"/>
      <c r="M97" s="846"/>
      <c r="N97" s="846"/>
      <c r="O97" s="846"/>
      <c r="P97" s="847"/>
    </row>
    <row r="98" spans="2:16" ht="39.75" customHeight="1">
      <c r="B98" s="290" t="s">
        <v>482</v>
      </c>
      <c r="C98" s="1214" t="s">
        <v>1683</v>
      </c>
      <c r="D98" s="1214"/>
      <c r="E98" s="1214"/>
      <c r="F98" s="1214"/>
      <c r="G98" s="1214"/>
      <c r="H98" s="1214"/>
      <c r="I98" s="1214"/>
      <c r="J98" s="1214"/>
      <c r="K98" s="1214"/>
      <c r="L98" s="1214"/>
      <c r="M98" s="1214"/>
      <c r="N98" s="1214"/>
      <c r="O98" s="1215"/>
      <c r="P98" s="1215"/>
    </row>
    <row r="99" spans="2:16" ht="20.25" customHeight="1">
      <c r="B99" s="1216" t="s">
        <v>1684</v>
      </c>
      <c r="C99" s="1217"/>
      <c r="D99" s="1217"/>
      <c r="E99" s="1217"/>
      <c r="F99" s="1218"/>
      <c r="G99" s="1222" t="s">
        <v>1685</v>
      </c>
      <c r="H99" s="1222"/>
      <c r="I99" s="1222"/>
      <c r="J99" s="1222"/>
      <c r="K99" s="1222"/>
      <c r="L99" s="1202"/>
      <c r="M99" s="1202"/>
      <c r="N99" s="1202"/>
      <c r="O99" s="1004"/>
      <c r="P99" s="1004"/>
    </row>
    <row r="100" spans="2:16" ht="33.75" customHeight="1">
      <c r="B100" s="1219"/>
      <c r="C100" s="1220"/>
      <c r="D100" s="1220"/>
      <c r="E100" s="1220"/>
      <c r="F100" s="1221"/>
      <c r="G100" s="1202" t="s">
        <v>1686</v>
      </c>
      <c r="H100" s="1203"/>
      <c r="I100" s="1202" t="s">
        <v>1687</v>
      </c>
      <c r="J100" s="1203"/>
      <c r="K100" s="749" t="s">
        <v>1113</v>
      </c>
      <c r="L100" s="1204" t="s">
        <v>1688</v>
      </c>
      <c r="M100" s="1204"/>
      <c r="N100" s="1205"/>
      <c r="O100" s="1007"/>
      <c r="P100" s="1007"/>
    </row>
    <row r="101" spans="2:16" ht="65.25" customHeight="1">
      <c r="B101" s="291" t="s">
        <v>216</v>
      </c>
      <c r="C101" s="1065" t="s">
        <v>1970</v>
      </c>
      <c r="D101" s="1065"/>
      <c r="E101" s="1065"/>
      <c r="F101" s="1066"/>
      <c r="G101" s="1032" t="s">
        <v>1887</v>
      </c>
      <c r="H101" s="1199"/>
      <c r="I101" s="1032" t="s">
        <v>1887</v>
      </c>
      <c r="J101" s="1199"/>
      <c r="K101" s="745" t="s">
        <v>1887</v>
      </c>
      <c r="L101" s="1032" t="s">
        <v>1887</v>
      </c>
      <c r="M101" s="1033"/>
      <c r="N101" s="1116"/>
      <c r="O101" s="1183" t="s">
        <v>1971</v>
      </c>
      <c r="P101" s="1183"/>
    </row>
    <row r="102" spans="2:16" ht="47.25" customHeight="1">
      <c r="B102" s="291" t="s">
        <v>218</v>
      </c>
      <c r="C102" s="1065" t="s">
        <v>1972</v>
      </c>
      <c r="D102" s="1065"/>
      <c r="E102" s="1065"/>
      <c r="F102" s="1066"/>
      <c r="G102" s="1032" t="s">
        <v>1887</v>
      </c>
      <c r="H102" s="1199"/>
      <c r="I102" s="1032" t="s">
        <v>50</v>
      </c>
      <c r="J102" s="1199"/>
      <c r="K102" s="745" t="s">
        <v>50</v>
      </c>
      <c r="L102" s="1032" t="s">
        <v>1887</v>
      </c>
      <c r="M102" s="1033"/>
      <c r="N102" s="1116"/>
      <c r="O102" s="1184"/>
      <c r="P102" s="1184"/>
    </row>
    <row r="103" spans="2:16" ht="54.75" customHeight="1">
      <c r="B103" s="291" t="s">
        <v>490</v>
      </c>
      <c r="C103" s="1065" t="s">
        <v>1973</v>
      </c>
      <c r="D103" s="1065"/>
      <c r="E103" s="1065"/>
      <c r="F103" s="1066"/>
      <c r="G103" s="1032" t="s">
        <v>1887</v>
      </c>
      <c r="H103" s="1199"/>
      <c r="I103" s="1032" t="s">
        <v>1887</v>
      </c>
      <c r="J103" s="1199"/>
      <c r="K103" s="745" t="s">
        <v>1887</v>
      </c>
      <c r="L103" s="1032" t="s">
        <v>1887</v>
      </c>
      <c r="M103" s="1033"/>
      <c r="N103" s="1116"/>
      <c r="O103" s="1184"/>
      <c r="P103" s="1184"/>
    </row>
    <row r="104" spans="2:16" ht="45" customHeight="1">
      <c r="B104" s="291" t="s">
        <v>492</v>
      </c>
      <c r="C104" s="1065" t="s">
        <v>1974</v>
      </c>
      <c r="D104" s="1065"/>
      <c r="E104" s="1065"/>
      <c r="F104" s="1066"/>
      <c r="G104" s="1032" t="s">
        <v>1887</v>
      </c>
      <c r="H104" s="1199"/>
      <c r="I104" s="1032" t="s">
        <v>50</v>
      </c>
      <c r="J104" s="1199"/>
      <c r="K104" s="745" t="s">
        <v>50</v>
      </c>
      <c r="L104" s="1032" t="s">
        <v>1887</v>
      </c>
      <c r="M104" s="1033"/>
      <c r="N104" s="1116"/>
      <c r="O104" s="1184"/>
      <c r="P104" s="1184"/>
    </row>
    <row r="105" spans="2:16" ht="31.5" customHeight="1">
      <c r="B105" s="291" t="s">
        <v>494</v>
      </c>
      <c r="C105" s="1065" t="s">
        <v>1975</v>
      </c>
      <c r="D105" s="1065"/>
      <c r="E105" s="1065"/>
      <c r="F105" s="1066"/>
      <c r="G105" s="1032" t="s">
        <v>1887</v>
      </c>
      <c r="H105" s="1199"/>
      <c r="I105" s="1032" t="s">
        <v>1887</v>
      </c>
      <c r="J105" s="1199"/>
      <c r="K105" s="745" t="s">
        <v>1887</v>
      </c>
      <c r="L105" s="1032" t="s">
        <v>1887</v>
      </c>
      <c r="M105" s="1033"/>
      <c r="N105" s="1116"/>
      <c r="O105" s="1184"/>
      <c r="P105" s="1184"/>
    </row>
    <row r="106" spans="2:16" ht="24.75" customHeight="1">
      <c r="B106" s="291" t="s">
        <v>226</v>
      </c>
      <c r="C106" s="1065" t="s">
        <v>1622</v>
      </c>
      <c r="D106" s="1065"/>
      <c r="E106" s="1065"/>
      <c r="F106" s="1066"/>
      <c r="G106" s="1032" t="s">
        <v>1887</v>
      </c>
      <c r="H106" s="1199"/>
      <c r="I106" s="1032" t="s">
        <v>1887</v>
      </c>
      <c r="J106" s="1199"/>
      <c r="K106" s="745" t="s">
        <v>1887</v>
      </c>
      <c r="L106" s="1032" t="s">
        <v>1887</v>
      </c>
      <c r="M106" s="1033"/>
      <c r="N106" s="1116"/>
      <c r="O106" s="1184"/>
      <c r="P106" s="1184"/>
    </row>
    <row r="107" spans="2:16" ht="24.75" customHeight="1">
      <c r="B107" s="291" t="s">
        <v>228</v>
      </c>
      <c r="C107" s="1065" t="s">
        <v>1623</v>
      </c>
      <c r="D107" s="1065"/>
      <c r="E107" s="1065"/>
      <c r="F107" s="1066"/>
      <c r="G107" s="1032" t="s">
        <v>50</v>
      </c>
      <c r="H107" s="1199"/>
      <c r="I107" s="1032" t="s">
        <v>1887</v>
      </c>
      <c r="J107" s="1199"/>
      <c r="K107" s="745" t="s">
        <v>1887</v>
      </c>
      <c r="L107" s="1032" t="s">
        <v>1887</v>
      </c>
      <c r="M107" s="1033"/>
      <c r="N107" s="1116"/>
      <c r="O107" s="1184"/>
      <c r="P107" s="1184"/>
    </row>
    <row r="108" spans="2:16" ht="34.5" customHeight="1">
      <c r="B108" s="291" t="s">
        <v>229</v>
      </c>
      <c r="C108" s="1065" t="s">
        <v>1976</v>
      </c>
      <c r="D108" s="1065"/>
      <c r="E108" s="1065"/>
      <c r="F108" s="1066"/>
      <c r="G108" s="1032" t="s">
        <v>50</v>
      </c>
      <c r="H108" s="1199"/>
      <c r="I108" s="1032" t="s">
        <v>50</v>
      </c>
      <c r="J108" s="1199"/>
      <c r="K108" s="745" t="s">
        <v>50</v>
      </c>
      <c r="L108" s="1032" t="s">
        <v>1887</v>
      </c>
      <c r="M108" s="1033"/>
      <c r="N108" s="1116"/>
      <c r="O108" s="1184"/>
      <c r="P108" s="1184"/>
    </row>
    <row r="109" spans="2:16" ht="24" customHeight="1">
      <c r="B109" s="291" t="s">
        <v>230</v>
      </c>
      <c r="C109" s="1065" t="s">
        <v>1977</v>
      </c>
      <c r="D109" s="1065"/>
      <c r="E109" s="1065"/>
      <c r="F109" s="1066"/>
      <c r="G109" s="1032" t="s">
        <v>1887</v>
      </c>
      <c r="H109" s="1199"/>
      <c r="I109" s="1032" t="s">
        <v>1887</v>
      </c>
      <c r="J109" s="1199"/>
      <c r="K109" s="745" t="s">
        <v>1887</v>
      </c>
      <c r="L109" s="1032" t="s">
        <v>1887</v>
      </c>
      <c r="M109" s="1033"/>
      <c r="N109" s="1116"/>
      <c r="O109" s="1184"/>
      <c r="P109" s="1184"/>
    </row>
    <row r="110" spans="2:16" ht="24" customHeight="1">
      <c r="B110" s="291" t="s">
        <v>231</v>
      </c>
      <c r="C110" s="1065" t="s">
        <v>1978</v>
      </c>
      <c r="D110" s="1065"/>
      <c r="E110" s="1065"/>
      <c r="F110" s="1066"/>
      <c r="G110" s="1032" t="s">
        <v>1887</v>
      </c>
      <c r="H110" s="1199"/>
      <c r="I110" s="1032" t="s">
        <v>1887</v>
      </c>
      <c r="J110" s="1199"/>
      <c r="K110" s="745" t="s">
        <v>1887</v>
      </c>
      <c r="L110" s="1032" t="s">
        <v>1887</v>
      </c>
      <c r="M110" s="1033"/>
      <c r="N110" s="1116"/>
      <c r="O110" s="1184"/>
      <c r="P110" s="1184"/>
    </row>
    <row r="111" spans="2:16" ht="26.25" customHeight="1">
      <c r="B111" s="291" t="s">
        <v>233</v>
      </c>
      <c r="C111" s="1065" t="s">
        <v>1979</v>
      </c>
      <c r="D111" s="1065"/>
      <c r="E111" s="1065"/>
      <c r="F111" s="1066"/>
      <c r="G111" s="1032" t="s">
        <v>50</v>
      </c>
      <c r="H111" s="1199"/>
      <c r="I111" s="1032" t="s">
        <v>50</v>
      </c>
      <c r="J111" s="1199"/>
      <c r="K111" s="745" t="s">
        <v>50</v>
      </c>
      <c r="L111" s="1032" t="s">
        <v>1887</v>
      </c>
      <c r="M111" s="1033"/>
      <c r="N111" s="1116"/>
      <c r="O111" s="1184"/>
      <c r="P111" s="1184"/>
    </row>
    <row r="112" spans="2:16" ht="34.5" customHeight="1">
      <c r="B112" s="291" t="s">
        <v>500</v>
      </c>
      <c r="C112" s="1065" t="s">
        <v>1980</v>
      </c>
      <c r="D112" s="1065"/>
      <c r="E112" s="1065"/>
      <c r="F112" s="1066"/>
      <c r="G112" s="1032" t="s">
        <v>50</v>
      </c>
      <c r="H112" s="1199"/>
      <c r="I112" s="1032" t="s">
        <v>50</v>
      </c>
      <c r="J112" s="1199"/>
      <c r="K112" s="745" t="s">
        <v>50</v>
      </c>
      <c r="L112" s="1032" t="s">
        <v>1887</v>
      </c>
      <c r="M112" s="1033"/>
      <c r="N112" s="1116"/>
      <c r="O112" s="1184"/>
      <c r="P112" s="1184"/>
    </row>
    <row r="113" spans="2:16" ht="21" customHeight="1">
      <c r="B113" s="291" t="s">
        <v>236</v>
      </c>
      <c r="C113" s="1065" t="s">
        <v>1981</v>
      </c>
      <c r="D113" s="1065"/>
      <c r="E113" s="1065"/>
      <c r="F113" s="1066"/>
      <c r="G113" s="1032" t="s">
        <v>1887</v>
      </c>
      <c r="H113" s="1199"/>
      <c r="I113" s="1032" t="s">
        <v>50</v>
      </c>
      <c r="J113" s="1199"/>
      <c r="K113" s="745" t="s">
        <v>50</v>
      </c>
      <c r="L113" s="1032" t="s">
        <v>1887</v>
      </c>
      <c r="M113" s="1033"/>
      <c r="N113" s="1116"/>
      <c r="O113" s="1184"/>
      <c r="P113" s="1184"/>
    </row>
    <row r="114" spans="2:16" ht="37.5" customHeight="1">
      <c r="B114" s="292" t="s">
        <v>503</v>
      </c>
      <c r="C114" s="1065" t="s">
        <v>1982</v>
      </c>
      <c r="D114" s="1065"/>
      <c r="E114" s="1065"/>
      <c r="F114" s="1065"/>
      <c r="G114" s="1065"/>
      <c r="H114" s="1065"/>
      <c r="I114" s="1065"/>
      <c r="J114" s="1065"/>
      <c r="K114" s="1065"/>
      <c r="L114" s="1065"/>
      <c r="M114" s="1065"/>
      <c r="N114" s="1201"/>
      <c r="O114" s="1184"/>
      <c r="P114" s="1184"/>
    </row>
    <row r="115" spans="2:16" ht="32.25" customHeight="1">
      <c r="B115" s="292" t="s">
        <v>230</v>
      </c>
      <c r="C115" s="1197" t="s">
        <v>1701</v>
      </c>
      <c r="D115" s="1197"/>
      <c r="E115" s="1198" t="s">
        <v>1983</v>
      </c>
      <c r="F115" s="1198"/>
      <c r="G115" s="1032" t="s">
        <v>50</v>
      </c>
      <c r="H115" s="1199"/>
      <c r="I115" s="1032" t="s">
        <v>1887</v>
      </c>
      <c r="J115" s="1199"/>
      <c r="K115" s="745"/>
      <c r="L115" s="1032"/>
      <c r="M115" s="1033"/>
      <c r="N115" s="1116"/>
      <c r="O115" s="1184"/>
      <c r="P115" s="1184"/>
    </row>
    <row r="116" spans="2:16" ht="32.25" customHeight="1">
      <c r="B116" s="292" t="s">
        <v>401</v>
      </c>
      <c r="C116" s="1197" t="s">
        <v>1701</v>
      </c>
      <c r="D116" s="1197"/>
      <c r="E116" s="1198" t="s">
        <v>1984</v>
      </c>
      <c r="F116" s="1198"/>
      <c r="G116" s="1032" t="s">
        <v>1887</v>
      </c>
      <c r="H116" s="1199"/>
      <c r="I116" s="1032" t="s">
        <v>1887</v>
      </c>
      <c r="J116" s="1199"/>
      <c r="K116" s="745"/>
      <c r="L116" s="1032"/>
      <c r="M116" s="1033"/>
      <c r="N116" s="1116"/>
      <c r="O116" s="1184"/>
      <c r="P116" s="1184"/>
    </row>
    <row r="117" spans="2:16" ht="32.25" customHeight="1">
      <c r="B117" s="292" t="s">
        <v>404</v>
      </c>
      <c r="C117" s="1197" t="s">
        <v>1701</v>
      </c>
      <c r="D117" s="1197"/>
      <c r="E117" s="1198"/>
      <c r="F117" s="1198"/>
      <c r="G117" s="1032"/>
      <c r="H117" s="1199"/>
      <c r="I117" s="1032"/>
      <c r="J117" s="1199"/>
      <c r="K117" s="745"/>
      <c r="L117" s="1032"/>
      <c r="M117" s="1033"/>
      <c r="N117" s="1116"/>
      <c r="O117" s="1184"/>
      <c r="P117" s="1184"/>
    </row>
    <row r="118" spans="2:16" ht="39.75" customHeight="1" thickBot="1">
      <c r="B118" s="1190" t="s">
        <v>1702</v>
      </c>
      <c r="C118" s="913"/>
      <c r="D118" s="913"/>
      <c r="E118" s="913"/>
      <c r="F118" s="1006"/>
      <c r="G118" s="971" t="s">
        <v>1985</v>
      </c>
      <c r="H118" s="971"/>
      <c r="I118" s="971"/>
      <c r="J118" s="971"/>
      <c r="K118" s="971"/>
      <c r="L118" s="971"/>
      <c r="M118" s="971"/>
      <c r="N118" s="971"/>
      <c r="O118" s="1200"/>
      <c r="P118" s="1200"/>
    </row>
    <row r="119" spans="2:16" ht="18" customHeight="1" thickBot="1">
      <c r="B119" s="842" t="s">
        <v>1703</v>
      </c>
      <c r="C119" s="843"/>
      <c r="D119" s="843"/>
      <c r="E119" s="843"/>
      <c r="F119" s="843"/>
      <c r="G119" s="843"/>
      <c r="H119" s="843"/>
      <c r="I119" s="843"/>
      <c r="J119" s="843"/>
      <c r="K119" s="843"/>
      <c r="L119" s="843"/>
      <c r="M119" s="843"/>
      <c r="N119" s="843"/>
      <c r="O119" s="843"/>
      <c r="P119" s="844"/>
    </row>
    <row r="120" spans="2:16" ht="48.75" customHeight="1">
      <c r="B120" s="254" t="s">
        <v>507</v>
      </c>
      <c r="C120" s="1191" t="s">
        <v>1986</v>
      </c>
      <c r="D120" s="1191"/>
      <c r="E120" s="1191"/>
      <c r="F120" s="1191"/>
      <c r="G120" s="763" t="s">
        <v>1887</v>
      </c>
      <c r="H120" s="1192" t="s">
        <v>1705</v>
      </c>
      <c r="I120" s="1193"/>
      <c r="J120" s="1194" t="s">
        <v>1987</v>
      </c>
      <c r="K120" s="1195"/>
      <c r="L120" s="1195"/>
      <c r="M120" s="1195"/>
      <c r="N120" s="1196"/>
      <c r="O120" s="293" t="s">
        <v>1988</v>
      </c>
      <c r="P120" s="734" t="s">
        <v>1989</v>
      </c>
    </row>
    <row r="121" spans="2:16" ht="15" customHeight="1">
      <c r="B121" s="1176" t="s">
        <v>1706</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1707</v>
      </c>
      <c r="D122" s="879"/>
      <c r="E122" s="879"/>
      <c r="F122" s="879"/>
      <c r="G122" s="879"/>
      <c r="H122" s="968" t="s">
        <v>1990</v>
      </c>
      <c r="I122" s="969"/>
      <c r="J122" s="969"/>
      <c r="K122" s="1179" t="s">
        <v>1557</v>
      </c>
      <c r="L122" s="971"/>
      <c r="M122" s="971"/>
      <c r="N122" s="972"/>
      <c r="O122" s="1183"/>
      <c r="P122" s="1183"/>
    </row>
    <row r="123" spans="2:16" ht="19.5" customHeight="1">
      <c r="B123" s="10" t="s">
        <v>218</v>
      </c>
      <c r="C123" s="879" t="s">
        <v>1709</v>
      </c>
      <c r="D123" s="879"/>
      <c r="E123" s="879"/>
      <c r="F123" s="879"/>
      <c r="G123" s="879"/>
      <c r="H123" s="1421" t="s">
        <v>857</v>
      </c>
      <c r="I123" s="1422"/>
      <c r="J123" s="1422"/>
      <c r="K123" s="1179"/>
      <c r="L123" s="1181"/>
      <c r="M123" s="1181"/>
      <c r="N123" s="1182"/>
      <c r="O123" s="1184"/>
      <c r="P123" s="1184"/>
    </row>
    <row r="124" spans="2:16" ht="19.5" customHeight="1">
      <c r="B124" s="10" t="s">
        <v>220</v>
      </c>
      <c r="C124" s="879" t="s">
        <v>1711</v>
      </c>
      <c r="D124" s="879"/>
      <c r="E124" s="879"/>
      <c r="F124" s="879"/>
      <c r="G124" s="879"/>
      <c r="H124" s="968" t="s">
        <v>1887</v>
      </c>
      <c r="I124" s="969"/>
      <c r="J124" s="969"/>
      <c r="K124" s="1179"/>
      <c r="L124" s="974"/>
      <c r="M124" s="974"/>
      <c r="N124" s="975"/>
      <c r="O124" s="1184"/>
      <c r="P124" s="1184"/>
    </row>
    <row r="125" spans="2:16" ht="24" customHeight="1">
      <c r="B125" s="10" t="s">
        <v>222</v>
      </c>
      <c r="C125" s="879" t="s">
        <v>1712</v>
      </c>
      <c r="D125" s="879"/>
      <c r="E125" s="879"/>
      <c r="F125" s="879"/>
      <c r="G125" s="879"/>
      <c r="H125" s="879"/>
      <c r="I125" s="879"/>
      <c r="J125" s="879"/>
      <c r="K125" s="1179"/>
      <c r="L125" s="1167" t="s">
        <v>1991</v>
      </c>
      <c r="M125" s="1168"/>
      <c r="N125" s="1169"/>
      <c r="O125" s="1184"/>
      <c r="P125" s="1184"/>
    </row>
    <row r="126" spans="2:16" ht="20.25" customHeight="1">
      <c r="B126" s="10"/>
      <c r="C126" s="716" t="s">
        <v>230</v>
      </c>
      <c r="D126" s="879" t="s">
        <v>1713</v>
      </c>
      <c r="E126" s="879"/>
      <c r="F126" s="879"/>
      <c r="G126" s="880"/>
      <c r="H126" s="968" t="s">
        <v>1887</v>
      </c>
      <c r="I126" s="969"/>
      <c r="J126" s="969"/>
      <c r="K126" s="1179"/>
      <c r="L126" s="1170"/>
      <c r="M126" s="1171"/>
      <c r="N126" s="1172"/>
      <c r="O126" s="1184"/>
      <c r="P126" s="1184"/>
    </row>
    <row r="127" spans="2:16" ht="34.5" customHeight="1">
      <c r="B127" s="10"/>
      <c r="C127" s="716" t="s">
        <v>401</v>
      </c>
      <c r="D127" s="879" t="s">
        <v>1714</v>
      </c>
      <c r="E127" s="879"/>
      <c r="F127" s="879"/>
      <c r="G127" s="880"/>
      <c r="H127" s="968" t="s">
        <v>1887</v>
      </c>
      <c r="I127" s="969"/>
      <c r="J127" s="969"/>
      <c r="K127" s="1179"/>
      <c r="L127" s="1173"/>
      <c r="M127" s="1174"/>
      <c r="N127" s="1175"/>
      <c r="O127" s="1185"/>
      <c r="P127" s="1185"/>
    </row>
    <row r="128" spans="2:16" ht="34.5" customHeight="1">
      <c r="B128" s="294" t="s">
        <v>518</v>
      </c>
      <c r="C128" s="879" t="s">
        <v>1715</v>
      </c>
      <c r="D128" s="879"/>
      <c r="E128" s="879"/>
      <c r="F128" s="879"/>
      <c r="G128" s="880"/>
      <c r="H128" s="968" t="s">
        <v>50</v>
      </c>
      <c r="I128" s="969"/>
      <c r="J128" s="969"/>
      <c r="K128" s="1179"/>
      <c r="L128" s="1158" t="s">
        <v>1992</v>
      </c>
      <c r="M128" s="1159"/>
      <c r="N128" s="1160"/>
      <c r="O128" s="1003" t="s">
        <v>1993</v>
      </c>
      <c r="P128" s="1003" t="s">
        <v>1993</v>
      </c>
    </row>
    <row r="129" spans="1:16" ht="25.5" customHeight="1">
      <c r="B129" s="10" t="s">
        <v>216</v>
      </c>
      <c r="C129" s="879" t="s">
        <v>1716</v>
      </c>
      <c r="D129" s="879"/>
      <c r="E129" s="879"/>
      <c r="F129" s="879"/>
      <c r="G129" s="880"/>
      <c r="H129" s="1032" t="s">
        <v>71</v>
      </c>
      <c r="I129" s="1033"/>
      <c r="J129" s="1033"/>
      <c r="K129" s="1179"/>
      <c r="L129" s="1161"/>
      <c r="M129" s="1162"/>
      <c r="N129" s="1163"/>
      <c r="O129" s="1004"/>
      <c r="P129" s="1004"/>
    </row>
    <row r="130" spans="1:16" ht="23.25" customHeight="1">
      <c r="B130" s="10" t="s">
        <v>218</v>
      </c>
      <c r="C130" s="879" t="s">
        <v>1718</v>
      </c>
      <c r="D130" s="879"/>
      <c r="E130" s="879"/>
      <c r="F130" s="879"/>
      <c r="G130" s="880"/>
      <c r="H130" s="1032" t="s">
        <v>71</v>
      </c>
      <c r="I130" s="1033"/>
      <c r="J130" s="1033"/>
      <c r="K130" s="1179"/>
      <c r="L130" s="1164"/>
      <c r="M130" s="1165"/>
      <c r="N130" s="1166"/>
      <c r="O130" s="1007"/>
      <c r="P130" s="1007"/>
    </row>
    <row r="131" spans="1:16" ht="61.5" customHeight="1">
      <c r="B131" s="294" t="s">
        <v>522</v>
      </c>
      <c r="C131" s="879" t="s">
        <v>1994</v>
      </c>
      <c r="D131" s="879"/>
      <c r="E131" s="879"/>
      <c r="F131" s="879"/>
      <c r="G131" s="879"/>
      <c r="H131" s="968" t="s">
        <v>50</v>
      </c>
      <c r="I131" s="969"/>
      <c r="J131" s="969"/>
      <c r="K131" s="1179"/>
      <c r="L131" s="1186" t="s">
        <v>1995</v>
      </c>
      <c r="M131" s="1186"/>
      <c r="N131" s="1187"/>
      <c r="O131" s="1003" t="s">
        <v>1996</v>
      </c>
      <c r="P131" s="1003" t="s">
        <v>1997</v>
      </c>
    </row>
    <row r="132" spans="1:16" ht="47.25" customHeight="1">
      <c r="B132" s="10" t="s">
        <v>216</v>
      </c>
      <c r="C132" s="879" t="s">
        <v>1721</v>
      </c>
      <c r="D132" s="879"/>
      <c r="E132" s="879"/>
      <c r="F132" s="879"/>
      <c r="G132" s="880"/>
      <c r="H132" s="968" t="s">
        <v>71</v>
      </c>
      <c r="I132" s="969"/>
      <c r="J132" s="969"/>
      <c r="K132" s="1179"/>
      <c r="L132" s="1188"/>
      <c r="M132" s="1188"/>
      <c r="N132" s="1189"/>
      <c r="O132" s="1007"/>
      <c r="P132" s="1007"/>
    </row>
    <row r="133" spans="1:16" ht="65.25" customHeight="1">
      <c r="B133" s="294" t="s">
        <v>525</v>
      </c>
      <c r="C133" s="879" t="s">
        <v>1998</v>
      </c>
      <c r="D133" s="879"/>
      <c r="E133" s="879"/>
      <c r="F133" s="879"/>
      <c r="G133" s="879"/>
      <c r="H133" s="968" t="s">
        <v>1887</v>
      </c>
      <c r="I133" s="969"/>
      <c r="J133" s="969"/>
      <c r="K133" s="1179"/>
      <c r="L133" s="1139" t="s">
        <v>1999</v>
      </c>
      <c r="M133" s="1139"/>
      <c r="N133" s="1079"/>
      <c r="O133" s="1003" t="s">
        <v>1996</v>
      </c>
      <c r="P133" s="1003" t="s">
        <v>1997</v>
      </c>
    </row>
    <row r="134" spans="1:16" ht="90.75" customHeight="1">
      <c r="A134" s="295"/>
      <c r="B134" s="9" t="s">
        <v>216</v>
      </c>
      <c r="C134" s="879" t="s">
        <v>1721</v>
      </c>
      <c r="D134" s="879"/>
      <c r="E134" s="879"/>
      <c r="F134" s="879"/>
      <c r="G134" s="880"/>
      <c r="H134" s="968" t="s">
        <v>2000</v>
      </c>
      <c r="I134" s="969"/>
      <c r="J134" s="969"/>
      <c r="K134" s="1179"/>
      <c r="L134" s="1140"/>
      <c r="M134" s="1140"/>
      <c r="N134" s="1083"/>
      <c r="O134" s="1004"/>
      <c r="P134" s="1004"/>
    </row>
    <row r="135" spans="1:16" ht="67.5" customHeight="1" thickBot="1">
      <c r="B135" s="296" t="s">
        <v>527</v>
      </c>
      <c r="C135" s="1152" t="s">
        <v>1724</v>
      </c>
      <c r="D135" s="1152"/>
      <c r="E135" s="1152"/>
      <c r="F135" s="1152"/>
      <c r="G135" s="1153"/>
      <c r="H135" s="1154" t="s">
        <v>71</v>
      </c>
      <c r="I135" s="1155"/>
      <c r="J135" s="1155"/>
      <c r="K135" s="1180"/>
      <c r="L135" s="1156" t="s">
        <v>2001</v>
      </c>
      <c r="M135" s="1156"/>
      <c r="N135" s="1157"/>
      <c r="O135" s="1005"/>
      <c r="P135" s="1005"/>
    </row>
    <row r="136" spans="1:16" ht="49.5" customHeight="1">
      <c r="B136" s="1141" t="s">
        <v>1725</v>
      </c>
      <c r="C136" s="1142"/>
      <c r="D136" s="1142"/>
      <c r="E136" s="1142"/>
      <c r="F136" s="1142"/>
      <c r="G136" s="1142"/>
      <c r="H136" s="1142"/>
      <c r="I136" s="1142"/>
      <c r="J136" s="1142"/>
      <c r="K136" s="1143"/>
      <c r="L136" s="1142"/>
      <c r="M136" s="1142"/>
      <c r="N136" s="1142"/>
      <c r="O136" s="1142"/>
      <c r="P136" s="1144"/>
    </row>
    <row r="137" spans="1:16" ht="54.75" customHeight="1">
      <c r="B137" s="297" t="s">
        <v>530</v>
      </c>
      <c r="C137" s="1145" t="s">
        <v>1726</v>
      </c>
      <c r="D137" s="1145"/>
      <c r="E137" s="1145"/>
      <c r="F137" s="1146"/>
      <c r="G137" s="1147" t="s">
        <v>2002</v>
      </c>
      <c r="H137" s="1148"/>
      <c r="I137" s="1149"/>
      <c r="J137" s="1147" t="s">
        <v>2003</v>
      </c>
      <c r="K137" s="1148"/>
      <c r="L137" s="1149"/>
      <c r="M137" s="1150" t="s">
        <v>1557</v>
      </c>
      <c r="N137" s="1151"/>
      <c r="O137" s="1137" t="s">
        <v>1907</v>
      </c>
      <c r="P137" s="1137" t="s">
        <v>2004</v>
      </c>
    </row>
    <row r="138" spans="1:16" ht="55.5" customHeight="1">
      <c r="B138" s="298" t="s">
        <v>511</v>
      </c>
      <c r="C138" s="1065" t="s">
        <v>1970</v>
      </c>
      <c r="D138" s="1065"/>
      <c r="E138" s="1065"/>
      <c r="F138" s="1066"/>
      <c r="G138" s="1132" t="s">
        <v>2005</v>
      </c>
      <c r="H138" s="1134"/>
      <c r="I138" s="1133"/>
      <c r="J138" s="1132" t="s">
        <v>2006</v>
      </c>
      <c r="K138" s="1134"/>
      <c r="L138" s="1133"/>
      <c r="M138" s="1138"/>
      <c r="N138" s="1136"/>
      <c r="O138" s="1043"/>
      <c r="P138" s="1043"/>
    </row>
    <row r="139" spans="1:16" ht="45.75" customHeight="1">
      <c r="B139" s="298" t="s">
        <v>218</v>
      </c>
      <c r="C139" s="1065" t="s">
        <v>1972</v>
      </c>
      <c r="D139" s="1065"/>
      <c r="E139" s="1065"/>
      <c r="F139" s="1066"/>
      <c r="G139" s="1132" t="s">
        <v>2005</v>
      </c>
      <c r="H139" s="1134"/>
      <c r="I139" s="1133"/>
      <c r="J139" s="1132" t="s">
        <v>2006</v>
      </c>
      <c r="K139" s="1134"/>
      <c r="L139" s="1133"/>
      <c r="M139" s="1138"/>
      <c r="N139" s="1136"/>
      <c r="O139" s="1043"/>
      <c r="P139" s="1043"/>
    </row>
    <row r="140" spans="1:16" ht="45.75" customHeight="1">
      <c r="B140" s="298" t="s">
        <v>220</v>
      </c>
      <c r="C140" s="1065" t="s">
        <v>2007</v>
      </c>
      <c r="D140" s="1065"/>
      <c r="E140" s="1065"/>
      <c r="F140" s="1066"/>
      <c r="G140" s="1132" t="s">
        <v>2008</v>
      </c>
      <c r="H140" s="1134"/>
      <c r="I140" s="1133"/>
      <c r="J140" s="1132" t="s">
        <v>2006</v>
      </c>
      <c r="K140" s="1134"/>
      <c r="L140" s="1133"/>
      <c r="M140" s="1138"/>
      <c r="N140" s="1136"/>
      <c r="O140" s="1043"/>
      <c r="P140" s="1043"/>
    </row>
    <row r="141" spans="1:16" ht="42" customHeight="1">
      <c r="B141" s="298" t="s">
        <v>222</v>
      </c>
      <c r="C141" s="1065" t="s">
        <v>1974</v>
      </c>
      <c r="D141" s="1065"/>
      <c r="E141" s="1065"/>
      <c r="F141" s="1066"/>
      <c r="G141" s="1132" t="s">
        <v>2009</v>
      </c>
      <c r="H141" s="1134"/>
      <c r="I141" s="1133"/>
      <c r="J141" s="1132" t="s">
        <v>2006</v>
      </c>
      <c r="K141" s="1134"/>
      <c r="L141" s="1133"/>
      <c r="M141" s="1138"/>
      <c r="N141" s="1136"/>
      <c r="O141" s="1043"/>
      <c r="P141" s="1043"/>
    </row>
    <row r="142" spans="1:16" ht="33.75" customHeight="1">
      <c r="B142" s="298" t="s">
        <v>224</v>
      </c>
      <c r="C142" s="1065" t="s">
        <v>2010</v>
      </c>
      <c r="D142" s="1065"/>
      <c r="E142" s="1065"/>
      <c r="F142" s="1066"/>
      <c r="G142" s="1132" t="s">
        <v>2009</v>
      </c>
      <c r="H142" s="1134"/>
      <c r="I142" s="1133"/>
      <c r="J142" s="1132" t="s">
        <v>2006</v>
      </c>
      <c r="K142" s="1134"/>
      <c r="L142" s="1133"/>
      <c r="M142" s="1138"/>
      <c r="N142" s="1136"/>
      <c r="O142" s="1043"/>
      <c r="P142" s="1043"/>
    </row>
    <row r="143" spans="1:16" ht="33.75" customHeight="1">
      <c r="B143" s="298" t="s">
        <v>226</v>
      </c>
      <c r="C143" s="1065" t="s">
        <v>1622</v>
      </c>
      <c r="D143" s="1065"/>
      <c r="E143" s="1065"/>
      <c r="F143" s="1066"/>
      <c r="G143" s="1132" t="s">
        <v>2005</v>
      </c>
      <c r="H143" s="1134"/>
      <c r="I143" s="1133"/>
      <c r="J143" s="1132" t="s">
        <v>2006</v>
      </c>
      <c r="K143" s="1134"/>
      <c r="L143" s="1133"/>
      <c r="M143" s="1138"/>
      <c r="N143" s="1136"/>
      <c r="O143" s="1043"/>
      <c r="P143" s="1043"/>
    </row>
    <row r="144" spans="1:16" ht="33.75" customHeight="1">
      <c r="B144" s="298" t="s">
        <v>228</v>
      </c>
      <c r="C144" s="1065" t="s">
        <v>1623</v>
      </c>
      <c r="D144" s="1065"/>
      <c r="E144" s="1065"/>
      <c r="F144" s="1066"/>
      <c r="G144" s="1132" t="s">
        <v>2005</v>
      </c>
      <c r="H144" s="1134"/>
      <c r="I144" s="1133"/>
      <c r="J144" s="1132" t="s">
        <v>2006</v>
      </c>
      <c r="K144" s="1134"/>
      <c r="L144" s="1133"/>
      <c r="M144" s="1138"/>
      <c r="N144" s="1136"/>
      <c r="O144" s="1043"/>
      <c r="P144" s="1043"/>
    </row>
    <row r="145" spans="1:16" ht="33.75" customHeight="1">
      <c r="B145" s="298" t="s">
        <v>229</v>
      </c>
      <c r="C145" s="1065" t="s">
        <v>2011</v>
      </c>
      <c r="D145" s="1065"/>
      <c r="E145" s="1065"/>
      <c r="F145" s="1066"/>
      <c r="G145" s="1132" t="s">
        <v>2008</v>
      </c>
      <c r="H145" s="1134"/>
      <c r="I145" s="1133"/>
      <c r="J145" s="1132" t="s">
        <v>2006</v>
      </c>
      <c r="K145" s="1134"/>
      <c r="L145" s="1133"/>
      <c r="M145" s="1135"/>
      <c r="N145" s="1136"/>
      <c r="O145" s="1044"/>
      <c r="P145" s="1044"/>
    </row>
    <row r="146" spans="1:16" ht="33.75" customHeight="1">
      <c r="B146" s="298" t="s">
        <v>230</v>
      </c>
      <c r="C146" s="1065" t="s">
        <v>2012</v>
      </c>
      <c r="D146" s="1065"/>
      <c r="E146" s="1065"/>
      <c r="F146" s="1066"/>
      <c r="G146" s="1132" t="s">
        <v>2009</v>
      </c>
      <c r="H146" s="1134"/>
      <c r="I146" s="1133"/>
      <c r="J146" s="1132" t="s">
        <v>2006</v>
      </c>
      <c r="K146" s="1134"/>
      <c r="L146" s="1133"/>
      <c r="M146" s="1135"/>
      <c r="N146" s="1136"/>
      <c r="O146" s="1044"/>
      <c r="P146" s="1044"/>
    </row>
    <row r="147" spans="1:16" ht="33.75" customHeight="1">
      <c r="B147" s="299" t="s">
        <v>231</v>
      </c>
      <c r="C147" s="1065" t="s">
        <v>1978</v>
      </c>
      <c r="D147" s="1065"/>
      <c r="E147" s="1065"/>
      <c r="F147" s="1066"/>
      <c r="G147" s="1132" t="s">
        <v>2009</v>
      </c>
      <c r="H147" s="1134"/>
      <c r="I147" s="1133"/>
      <c r="J147" s="1132" t="s">
        <v>2006</v>
      </c>
      <c r="K147" s="1134"/>
      <c r="L147" s="1133"/>
      <c r="M147" s="1135"/>
      <c r="N147" s="1136"/>
      <c r="O147" s="1044"/>
      <c r="P147" s="1044"/>
    </row>
    <row r="148" spans="1:16" ht="33.75" customHeight="1">
      <c r="B148" s="299" t="s">
        <v>233</v>
      </c>
      <c r="C148" s="1065" t="s">
        <v>1979</v>
      </c>
      <c r="D148" s="1065"/>
      <c r="E148" s="1065"/>
      <c r="F148" s="1066"/>
      <c r="G148" s="1132" t="s">
        <v>2013</v>
      </c>
      <c r="H148" s="1134"/>
      <c r="I148" s="1133"/>
      <c r="J148" s="1132" t="s">
        <v>2006</v>
      </c>
      <c r="K148" s="1134"/>
      <c r="L148" s="1133"/>
      <c r="M148" s="1135"/>
      <c r="N148" s="1136"/>
      <c r="O148" s="1044"/>
      <c r="P148" s="1044"/>
    </row>
    <row r="149" spans="1:16" ht="33.75" customHeight="1">
      <c r="B149" s="299" t="s">
        <v>500</v>
      </c>
      <c r="C149" s="1065" t="s">
        <v>1980</v>
      </c>
      <c r="D149" s="1065"/>
      <c r="E149" s="1065"/>
      <c r="F149" s="1066"/>
      <c r="G149" s="1132" t="s">
        <v>2013</v>
      </c>
      <c r="H149" s="1134"/>
      <c r="I149" s="1133"/>
      <c r="J149" s="1132" t="s">
        <v>2006</v>
      </c>
      <c r="K149" s="1134"/>
      <c r="L149" s="1133"/>
      <c r="M149" s="1135"/>
      <c r="N149" s="1136"/>
      <c r="O149" s="1044"/>
      <c r="P149" s="1044"/>
    </row>
    <row r="150" spans="1:16" ht="33.75" customHeight="1">
      <c r="B150" s="299" t="s">
        <v>236</v>
      </c>
      <c r="C150" s="1065" t="s">
        <v>1981</v>
      </c>
      <c r="D150" s="1065"/>
      <c r="E150" s="1065"/>
      <c r="F150" s="1066"/>
      <c r="G150" s="1132" t="s">
        <v>2013</v>
      </c>
      <c r="H150" s="1134"/>
      <c r="I150" s="1133"/>
      <c r="J150" s="1132" t="s">
        <v>2006</v>
      </c>
      <c r="K150" s="1134"/>
      <c r="L150" s="1133"/>
      <c r="M150" s="1135"/>
      <c r="N150" s="1136"/>
      <c r="O150" s="1044"/>
      <c r="P150" s="1044"/>
    </row>
    <row r="151" spans="1:16" ht="51.75" customHeight="1">
      <c r="B151" s="299" t="s">
        <v>503</v>
      </c>
      <c r="C151" s="1065" t="s">
        <v>2014</v>
      </c>
      <c r="D151" s="1065"/>
      <c r="E151" s="1065"/>
      <c r="F151" s="300" t="s">
        <v>1736</v>
      </c>
      <c r="G151" s="421" t="s">
        <v>1985</v>
      </c>
      <c r="H151" s="1132" t="s">
        <v>2008</v>
      </c>
      <c r="I151" s="1133"/>
      <c r="J151" s="1132" t="s">
        <v>2006</v>
      </c>
      <c r="K151" s="1134"/>
      <c r="L151" s="1133"/>
      <c r="M151" s="1135"/>
      <c r="N151" s="1136"/>
      <c r="O151" s="1044"/>
      <c r="P151" s="1044"/>
    </row>
    <row r="152" spans="1:16" ht="42.75" customHeight="1">
      <c r="A152" s="11"/>
      <c r="B152" s="796" t="s">
        <v>538</v>
      </c>
      <c r="C152" s="879" t="s">
        <v>1737</v>
      </c>
      <c r="D152" s="879"/>
      <c r="E152" s="880"/>
      <c r="F152" s="125" t="s">
        <v>1738</v>
      </c>
      <c r="G152" s="1126" t="s">
        <v>1739</v>
      </c>
      <c r="H152" s="1127"/>
      <c r="I152" s="1127"/>
      <c r="J152" s="1127"/>
      <c r="K152" s="1128"/>
      <c r="L152" s="1129" t="s">
        <v>1740</v>
      </c>
      <c r="M152" s="1130"/>
      <c r="N152" s="1131"/>
      <c r="O152" s="1003" t="s">
        <v>1988</v>
      </c>
      <c r="P152" s="1003" t="s">
        <v>2015</v>
      </c>
    </row>
    <row r="153" spans="1:16" ht="34.5" customHeight="1">
      <c r="A153" s="11"/>
      <c r="B153" s="302" t="s">
        <v>216</v>
      </c>
      <c r="C153" s="879" t="s">
        <v>1741</v>
      </c>
      <c r="D153" s="879"/>
      <c r="E153" s="880"/>
      <c r="F153" s="746" t="s">
        <v>50</v>
      </c>
      <c r="G153" s="1117"/>
      <c r="H153" s="1118"/>
      <c r="I153" s="1118"/>
      <c r="J153" s="1118"/>
      <c r="K153" s="1119"/>
      <c r="L153" s="1032" t="s">
        <v>2013</v>
      </c>
      <c r="M153" s="1033"/>
      <c r="N153" s="1116"/>
      <c r="O153" s="1004"/>
      <c r="P153" s="1004"/>
    </row>
    <row r="154" spans="1:16" ht="34.5" customHeight="1">
      <c r="A154" s="11"/>
      <c r="B154" s="721" t="s">
        <v>218</v>
      </c>
      <c r="C154" s="879" t="s">
        <v>1742</v>
      </c>
      <c r="D154" s="879"/>
      <c r="E154" s="880"/>
      <c r="F154" s="746" t="s">
        <v>50</v>
      </c>
      <c r="G154" s="1117"/>
      <c r="H154" s="1118"/>
      <c r="I154" s="1118"/>
      <c r="J154" s="1118"/>
      <c r="K154" s="1119"/>
      <c r="L154" s="1032" t="s">
        <v>2013</v>
      </c>
      <c r="M154" s="1033"/>
      <c r="N154" s="1116"/>
      <c r="O154" s="1004"/>
      <c r="P154" s="1004"/>
    </row>
    <row r="155" spans="1:16" ht="34.5" customHeight="1">
      <c r="A155" s="11"/>
      <c r="B155" s="303" t="s">
        <v>220</v>
      </c>
      <c r="C155" s="879" t="s">
        <v>1743</v>
      </c>
      <c r="D155" s="879"/>
      <c r="E155" s="880"/>
      <c r="F155" s="746" t="s">
        <v>50</v>
      </c>
      <c r="G155" s="1120"/>
      <c r="H155" s="1121"/>
      <c r="I155" s="1121"/>
      <c r="J155" s="1121"/>
      <c r="K155" s="1122"/>
      <c r="L155" s="1032" t="s">
        <v>2013</v>
      </c>
      <c r="M155" s="1033"/>
      <c r="N155" s="1116"/>
      <c r="O155" s="1007"/>
      <c r="P155" s="1007"/>
    </row>
    <row r="156" spans="1:16" ht="99" customHeight="1">
      <c r="A156" s="11"/>
      <c r="B156" s="796" t="s">
        <v>543</v>
      </c>
      <c r="C156" s="879" t="s">
        <v>2016</v>
      </c>
      <c r="D156" s="879"/>
      <c r="E156" s="880"/>
      <c r="F156" s="125" t="s">
        <v>1738</v>
      </c>
      <c r="G156" s="1126" t="s">
        <v>1739</v>
      </c>
      <c r="H156" s="1127"/>
      <c r="I156" s="1127"/>
      <c r="J156" s="1127"/>
      <c r="K156" s="1128"/>
      <c r="L156" s="1129" t="s">
        <v>1740</v>
      </c>
      <c r="M156" s="1130"/>
      <c r="N156" s="1131"/>
      <c r="O156" s="1003" t="s">
        <v>1988</v>
      </c>
      <c r="P156" s="1003" t="s">
        <v>2015</v>
      </c>
    </row>
    <row r="157" spans="1:16" ht="34.5" customHeight="1">
      <c r="B157" s="244" t="s">
        <v>216</v>
      </c>
      <c r="C157" s="1011" t="s">
        <v>1741</v>
      </c>
      <c r="D157" s="1011"/>
      <c r="E157" s="1011"/>
      <c r="F157" s="304" t="s">
        <v>50</v>
      </c>
      <c r="G157" s="1113"/>
      <c r="H157" s="1114"/>
      <c r="I157" s="1114"/>
      <c r="J157" s="1114"/>
      <c r="K157" s="1115"/>
      <c r="L157" s="1032" t="s">
        <v>2013</v>
      </c>
      <c r="M157" s="1033"/>
      <c r="N157" s="1116"/>
      <c r="O157" s="1004"/>
      <c r="P157" s="1004"/>
    </row>
    <row r="158" spans="1:16" ht="34.5" customHeight="1">
      <c r="B158" s="10" t="s">
        <v>218</v>
      </c>
      <c r="C158" s="879" t="s">
        <v>1742</v>
      </c>
      <c r="D158" s="879"/>
      <c r="E158" s="879"/>
      <c r="F158" s="304" t="s">
        <v>50</v>
      </c>
      <c r="G158" s="1113"/>
      <c r="H158" s="1114"/>
      <c r="I158" s="1114"/>
      <c r="J158" s="1114"/>
      <c r="K158" s="1115"/>
      <c r="L158" s="1032" t="s">
        <v>2013</v>
      </c>
      <c r="M158" s="1033"/>
      <c r="N158" s="1116"/>
      <c r="O158" s="1004"/>
      <c r="P158" s="1004"/>
    </row>
    <row r="159" spans="1:16" ht="34.5" customHeight="1">
      <c r="B159" s="9" t="s">
        <v>220</v>
      </c>
      <c r="C159" s="913" t="s">
        <v>1743</v>
      </c>
      <c r="D159" s="913"/>
      <c r="E159" s="913"/>
      <c r="F159" s="304" t="s">
        <v>50</v>
      </c>
      <c r="G159" s="1123"/>
      <c r="H159" s="1124"/>
      <c r="I159" s="1124"/>
      <c r="J159" s="1124"/>
      <c r="K159" s="1125"/>
      <c r="L159" s="1032" t="s">
        <v>2013</v>
      </c>
      <c r="M159" s="1033"/>
      <c r="N159" s="1116"/>
      <c r="O159" s="1007"/>
      <c r="P159" s="1007"/>
    </row>
    <row r="160" spans="1:16" ht="21" customHeight="1">
      <c r="B160" s="294" t="s">
        <v>545</v>
      </c>
      <c r="C160" s="879" t="s">
        <v>1745</v>
      </c>
      <c r="D160" s="879"/>
      <c r="E160" s="879"/>
      <c r="F160" s="879"/>
      <c r="G160" s="879"/>
      <c r="H160" s="879"/>
      <c r="I160" s="879"/>
      <c r="J160" s="879"/>
      <c r="K160" s="879"/>
      <c r="L160" s="879"/>
      <c r="M160" s="879"/>
      <c r="N160" s="879"/>
      <c r="O160" s="1001" t="s">
        <v>2017</v>
      </c>
      <c r="P160" s="1001" t="s">
        <v>2017</v>
      </c>
    </row>
    <row r="161" spans="2:16" ht="21.75" customHeight="1">
      <c r="B161" s="10" t="s">
        <v>216</v>
      </c>
      <c r="C161" s="879" t="s">
        <v>1746</v>
      </c>
      <c r="D161" s="879"/>
      <c r="E161" s="880"/>
      <c r="F161" s="1099" t="s">
        <v>50</v>
      </c>
      <c r="G161" s="1100"/>
      <c r="H161" s="1100"/>
      <c r="I161" s="1100"/>
      <c r="J161" s="1101"/>
      <c r="K161" s="1103" t="s">
        <v>1557</v>
      </c>
      <c r="L161" s="1104" t="s">
        <v>2018</v>
      </c>
      <c r="M161" s="1105"/>
      <c r="N161" s="1106"/>
      <c r="O161" s="1102"/>
      <c r="P161" s="1102"/>
    </row>
    <row r="162" spans="2:16" ht="21.75" customHeight="1">
      <c r="B162" s="10" t="s">
        <v>218</v>
      </c>
      <c r="C162" s="879" t="s">
        <v>1747</v>
      </c>
      <c r="D162" s="879"/>
      <c r="E162" s="880"/>
      <c r="F162" s="1099" t="s">
        <v>50</v>
      </c>
      <c r="G162" s="1100"/>
      <c r="H162" s="1100"/>
      <c r="I162" s="1100"/>
      <c r="J162" s="1101"/>
      <c r="K162" s="1103"/>
      <c r="L162" s="1107"/>
      <c r="M162" s="1108"/>
      <c r="N162" s="1109"/>
      <c r="O162" s="1102"/>
      <c r="P162" s="1102"/>
    </row>
    <row r="163" spans="2:16" ht="21.75" customHeight="1">
      <c r="B163" s="10" t="s">
        <v>220</v>
      </c>
      <c r="C163" s="879" t="s">
        <v>1748</v>
      </c>
      <c r="D163" s="879"/>
      <c r="E163" s="880"/>
      <c r="F163" s="1099" t="s">
        <v>71</v>
      </c>
      <c r="G163" s="1100"/>
      <c r="H163" s="1100"/>
      <c r="I163" s="1100"/>
      <c r="J163" s="1101"/>
      <c r="K163" s="1103"/>
      <c r="L163" s="1107"/>
      <c r="M163" s="1108"/>
      <c r="N163" s="1109"/>
      <c r="O163" s="1102"/>
      <c r="P163" s="1102"/>
    </row>
    <row r="164" spans="2:16" ht="25.5" customHeight="1">
      <c r="B164" s="294"/>
      <c r="C164" s="879" t="s">
        <v>1749</v>
      </c>
      <c r="D164" s="879"/>
      <c r="E164" s="880"/>
      <c r="F164" s="1032" t="s">
        <v>71</v>
      </c>
      <c r="G164" s="1033"/>
      <c r="H164" s="1033"/>
      <c r="I164" s="1033"/>
      <c r="J164" s="1199"/>
      <c r="K164" s="1103"/>
      <c r="L164" s="1107"/>
      <c r="M164" s="1108"/>
      <c r="N164" s="1109"/>
      <c r="O164" s="1002"/>
      <c r="P164" s="1002"/>
    </row>
    <row r="165" spans="2:16" ht="33" customHeight="1">
      <c r="B165" s="10" t="s">
        <v>222</v>
      </c>
      <c r="C165" s="879" t="s">
        <v>1750</v>
      </c>
      <c r="D165" s="879"/>
      <c r="E165" s="880"/>
      <c r="F165" s="1378"/>
      <c r="G165" s="1379"/>
      <c r="H165" s="1379"/>
      <c r="I165" s="1379"/>
      <c r="J165" s="1380"/>
      <c r="K165" s="1103"/>
      <c r="L165" s="1107"/>
      <c r="M165" s="1108"/>
      <c r="N165" s="1108"/>
      <c r="O165" s="1003" t="s">
        <v>1907</v>
      </c>
      <c r="P165" s="1003" t="s">
        <v>1907</v>
      </c>
    </row>
    <row r="166" spans="2:16" ht="25.5" customHeight="1">
      <c r="B166" s="294"/>
      <c r="C166" s="879" t="s">
        <v>1751</v>
      </c>
      <c r="D166" s="879"/>
      <c r="E166" s="880"/>
      <c r="F166" s="1381"/>
      <c r="G166" s="1382"/>
      <c r="H166" s="1382"/>
      <c r="I166" s="1382"/>
      <c r="J166" s="1383"/>
      <c r="K166" s="1103"/>
      <c r="L166" s="1107"/>
      <c r="M166" s="1108"/>
      <c r="N166" s="1108"/>
      <c r="O166" s="1007"/>
      <c r="P166" s="1007"/>
    </row>
    <row r="167" spans="2:16" ht="40.5" customHeight="1">
      <c r="B167" s="269" t="s">
        <v>553</v>
      </c>
      <c r="C167" s="1093" t="s">
        <v>1752</v>
      </c>
      <c r="D167" s="1093"/>
      <c r="E167" s="1093"/>
      <c r="F167" s="1093"/>
      <c r="G167" s="1093"/>
      <c r="H167" s="968" t="s">
        <v>71</v>
      </c>
      <c r="I167" s="969"/>
      <c r="J167" s="1430"/>
      <c r="K167" s="1103"/>
      <c r="L167" s="1107"/>
      <c r="M167" s="1108"/>
      <c r="N167" s="1109"/>
      <c r="O167" s="1004" t="s">
        <v>1907</v>
      </c>
      <c r="P167" s="1004" t="s">
        <v>1907</v>
      </c>
    </row>
    <row r="168" spans="2:16" ht="27" customHeight="1">
      <c r="B168" s="9" t="s">
        <v>216</v>
      </c>
      <c r="C168" s="879" t="s">
        <v>1753</v>
      </c>
      <c r="D168" s="879"/>
      <c r="E168" s="879"/>
      <c r="F168" s="879"/>
      <c r="G168" s="879"/>
      <c r="H168" s="1091" t="s">
        <v>71</v>
      </c>
      <c r="I168" s="1094"/>
      <c r="J168" s="1095"/>
      <c r="K168" s="1103"/>
      <c r="L168" s="1110"/>
      <c r="M168" s="1111"/>
      <c r="N168" s="1112"/>
      <c r="O168" s="1007"/>
      <c r="P168" s="1007"/>
    </row>
    <row r="169" spans="2:16" ht="30.75" customHeight="1">
      <c r="B169" s="1086" t="s">
        <v>556</v>
      </c>
      <c r="C169" s="921" t="s">
        <v>1754</v>
      </c>
      <c r="D169" s="921"/>
      <c r="E169" s="921"/>
      <c r="F169" s="921"/>
      <c r="G169" s="921"/>
      <c r="H169" s="956"/>
      <c r="I169" s="305" t="s">
        <v>1755</v>
      </c>
      <c r="J169" s="305" t="s">
        <v>1756</v>
      </c>
      <c r="K169" s="305" t="s">
        <v>1757</v>
      </c>
      <c r="L169" s="305" t="s">
        <v>1758</v>
      </c>
      <c r="M169" s="1089" t="s">
        <v>1759</v>
      </c>
      <c r="N169" s="1090"/>
      <c r="O169" s="1003" t="s">
        <v>1760</v>
      </c>
      <c r="P169" s="1003" t="s">
        <v>2019</v>
      </c>
    </row>
    <row r="170" spans="2:16" ht="39.75" customHeight="1">
      <c r="B170" s="1087"/>
      <c r="C170" s="978"/>
      <c r="D170" s="978"/>
      <c r="E170" s="978"/>
      <c r="F170" s="978"/>
      <c r="G170" s="978"/>
      <c r="H170" s="1088"/>
      <c r="I170" s="306" t="s">
        <v>2020</v>
      </c>
      <c r="J170" s="306" t="s">
        <v>2020</v>
      </c>
      <c r="K170" s="306" t="s">
        <v>2020</v>
      </c>
      <c r="L170" s="306" t="s">
        <v>2020</v>
      </c>
      <c r="M170" s="306" t="s">
        <v>2020</v>
      </c>
      <c r="N170" s="306" t="s">
        <v>2020</v>
      </c>
      <c r="O170" s="1007"/>
      <c r="P170" s="1007"/>
    </row>
    <row r="171" spans="2:16" ht="24" customHeight="1">
      <c r="B171" s="294" t="s">
        <v>563</v>
      </c>
      <c r="C171" s="879" t="s">
        <v>1761</v>
      </c>
      <c r="D171" s="879"/>
      <c r="E171" s="879"/>
      <c r="F171" s="879"/>
      <c r="G171" s="879"/>
      <c r="H171" s="1011"/>
      <c r="I171" s="1011"/>
      <c r="J171" s="1011"/>
      <c r="K171" s="1011"/>
      <c r="L171" s="1011"/>
      <c r="M171" s="1011"/>
      <c r="N171" s="1011"/>
      <c r="O171" s="960" t="s">
        <v>2021</v>
      </c>
      <c r="P171" s="960" t="s">
        <v>1760</v>
      </c>
    </row>
    <row r="172" spans="2:16" ht="34.5" customHeight="1">
      <c r="B172" s="33" t="s">
        <v>216</v>
      </c>
      <c r="C172" s="1065" t="s">
        <v>2022</v>
      </c>
      <c r="D172" s="1065"/>
      <c r="E172" s="1065"/>
      <c r="F172" s="1065"/>
      <c r="G172" s="1065"/>
      <c r="H172" s="1065"/>
      <c r="I172" s="1065"/>
      <c r="J172" s="1066"/>
      <c r="K172" s="745" t="s">
        <v>1887</v>
      </c>
      <c r="L172" s="1075" t="s">
        <v>1557</v>
      </c>
      <c r="M172" s="1078" t="s">
        <v>2023</v>
      </c>
      <c r="N172" s="1079"/>
      <c r="O172" s="1044"/>
      <c r="P172" s="1044"/>
    </row>
    <row r="173" spans="2:16" ht="34.5" customHeight="1">
      <c r="B173" s="33" t="s">
        <v>218</v>
      </c>
      <c r="C173" s="1065" t="s">
        <v>1972</v>
      </c>
      <c r="D173" s="1065"/>
      <c r="E173" s="1065"/>
      <c r="F173" s="1065"/>
      <c r="G173" s="1065"/>
      <c r="H173" s="1065"/>
      <c r="I173" s="1065"/>
      <c r="J173" s="1066"/>
      <c r="K173" s="745" t="s">
        <v>50</v>
      </c>
      <c r="L173" s="1076"/>
      <c r="M173" s="1080"/>
      <c r="N173" s="1081"/>
      <c r="O173" s="1044"/>
      <c r="P173" s="1044"/>
    </row>
    <row r="174" spans="2:16" ht="39" customHeight="1">
      <c r="B174" s="33" t="s">
        <v>220</v>
      </c>
      <c r="C174" s="1065" t="s">
        <v>2007</v>
      </c>
      <c r="D174" s="1065"/>
      <c r="E174" s="1065"/>
      <c r="F174" s="1065"/>
      <c r="G174" s="1065"/>
      <c r="H174" s="1065"/>
      <c r="I174" s="1065"/>
      <c r="J174" s="1066"/>
      <c r="K174" s="745" t="s">
        <v>1887</v>
      </c>
      <c r="L174" s="1076"/>
      <c r="M174" s="1080"/>
      <c r="N174" s="1081"/>
      <c r="O174" s="1044"/>
      <c r="P174" s="1044"/>
    </row>
    <row r="175" spans="2:16" ht="21.75" customHeight="1">
      <c r="B175" s="33" t="s">
        <v>222</v>
      </c>
      <c r="C175" s="1065" t="s">
        <v>1974</v>
      </c>
      <c r="D175" s="1065"/>
      <c r="E175" s="1065"/>
      <c r="F175" s="1065"/>
      <c r="G175" s="1065"/>
      <c r="H175" s="1065"/>
      <c r="I175" s="1065"/>
      <c r="J175" s="1066"/>
      <c r="K175" s="745" t="s">
        <v>50</v>
      </c>
      <c r="L175" s="1076"/>
      <c r="M175" s="1080"/>
      <c r="N175" s="1081"/>
      <c r="O175" s="1044"/>
      <c r="P175" s="1044"/>
    </row>
    <row r="176" spans="2:16" ht="21.75" customHeight="1">
      <c r="B176" s="33" t="s">
        <v>224</v>
      </c>
      <c r="C176" s="1065" t="s">
        <v>2024</v>
      </c>
      <c r="D176" s="1065"/>
      <c r="E176" s="1065"/>
      <c r="F176" s="1065"/>
      <c r="G176" s="1065"/>
      <c r="H176" s="1065"/>
      <c r="I176" s="1065"/>
      <c r="J176" s="1066"/>
      <c r="K176" s="745" t="s">
        <v>1887</v>
      </c>
      <c r="L176" s="1076"/>
      <c r="M176" s="1080"/>
      <c r="N176" s="1081"/>
      <c r="O176" s="1044"/>
      <c r="P176" s="1044"/>
    </row>
    <row r="177" spans="2:16" ht="21.75" customHeight="1">
      <c r="B177" s="33" t="s">
        <v>226</v>
      </c>
      <c r="C177" s="1065" t="s">
        <v>1924</v>
      </c>
      <c r="D177" s="1065"/>
      <c r="E177" s="1065"/>
      <c r="F177" s="1065"/>
      <c r="G177" s="1065"/>
      <c r="H177" s="1065"/>
      <c r="I177" s="1065"/>
      <c r="J177" s="1066"/>
      <c r="K177" s="745" t="s">
        <v>1887</v>
      </c>
      <c r="L177" s="1076"/>
      <c r="M177" s="1080"/>
      <c r="N177" s="1081"/>
      <c r="O177" s="1044"/>
      <c r="P177" s="1044"/>
    </row>
    <row r="178" spans="2:16" ht="21.75" customHeight="1">
      <c r="B178" s="33" t="s">
        <v>228</v>
      </c>
      <c r="C178" s="1065" t="s">
        <v>1622</v>
      </c>
      <c r="D178" s="1065"/>
      <c r="E178" s="1065"/>
      <c r="F178" s="1065"/>
      <c r="G178" s="1065"/>
      <c r="H178" s="1065"/>
      <c r="I178" s="1065"/>
      <c r="J178" s="1066"/>
      <c r="K178" s="745" t="s">
        <v>1887</v>
      </c>
      <c r="L178" s="1076"/>
      <c r="M178" s="1080"/>
      <c r="N178" s="1081"/>
      <c r="O178" s="1044"/>
      <c r="P178" s="1044"/>
    </row>
    <row r="179" spans="2:16" ht="21.75" customHeight="1">
      <c r="B179" s="33" t="s">
        <v>229</v>
      </c>
      <c r="C179" s="1065" t="s">
        <v>1623</v>
      </c>
      <c r="D179" s="1065"/>
      <c r="E179" s="1065"/>
      <c r="F179" s="1065"/>
      <c r="G179" s="1065"/>
      <c r="H179" s="1065"/>
      <c r="I179" s="1065"/>
      <c r="J179" s="1066"/>
      <c r="K179" s="745" t="s">
        <v>1887</v>
      </c>
      <c r="L179" s="1076"/>
      <c r="M179" s="1080"/>
      <c r="N179" s="1081"/>
      <c r="O179" s="1044"/>
      <c r="P179" s="1044"/>
    </row>
    <row r="180" spans="2:16" ht="21.75" customHeight="1">
      <c r="B180" s="33" t="s">
        <v>230</v>
      </c>
      <c r="C180" s="1065" t="s">
        <v>2025</v>
      </c>
      <c r="D180" s="1065"/>
      <c r="E180" s="1065"/>
      <c r="F180" s="1065"/>
      <c r="G180" s="1065"/>
      <c r="H180" s="1065"/>
      <c r="I180" s="1065"/>
      <c r="J180" s="1066"/>
      <c r="K180" s="745" t="s">
        <v>50</v>
      </c>
      <c r="L180" s="1076"/>
      <c r="M180" s="1080"/>
      <c r="N180" s="1081"/>
      <c r="O180" s="1044"/>
      <c r="P180" s="1044"/>
    </row>
    <row r="181" spans="2:16" ht="21.75" customHeight="1">
      <c r="B181" s="33" t="s">
        <v>231</v>
      </c>
      <c r="C181" s="1065" t="s">
        <v>1979</v>
      </c>
      <c r="D181" s="1065"/>
      <c r="E181" s="1065"/>
      <c r="F181" s="1065"/>
      <c r="G181" s="1065"/>
      <c r="H181" s="1065"/>
      <c r="I181" s="1065"/>
      <c r="J181" s="1066"/>
      <c r="K181" s="745" t="s">
        <v>1887</v>
      </c>
      <c r="L181" s="1076"/>
      <c r="M181" s="1080"/>
      <c r="N181" s="1081"/>
      <c r="O181" s="1044"/>
      <c r="P181" s="1044"/>
    </row>
    <row r="182" spans="2:16" ht="21.75" customHeight="1">
      <c r="B182" s="33" t="s">
        <v>233</v>
      </c>
      <c r="C182" s="1065" t="s">
        <v>2026</v>
      </c>
      <c r="D182" s="1065"/>
      <c r="E182" s="1065"/>
      <c r="F182" s="1065"/>
      <c r="G182" s="1065"/>
      <c r="H182" s="1065"/>
      <c r="I182" s="1065"/>
      <c r="J182" s="1066"/>
      <c r="K182" s="745" t="s">
        <v>1887</v>
      </c>
      <c r="L182" s="1076"/>
      <c r="M182" s="1080"/>
      <c r="N182" s="1081"/>
      <c r="O182" s="1044"/>
      <c r="P182" s="1044"/>
    </row>
    <row r="183" spans="2:16" ht="21.75" customHeight="1">
      <c r="B183" s="33" t="s">
        <v>234</v>
      </c>
      <c r="C183" s="1065" t="s">
        <v>1981</v>
      </c>
      <c r="D183" s="1065"/>
      <c r="E183" s="1065"/>
      <c r="F183" s="1065"/>
      <c r="G183" s="1065"/>
      <c r="H183" s="1065"/>
      <c r="I183" s="1065"/>
      <c r="J183" s="1066"/>
      <c r="K183" s="745" t="s">
        <v>50</v>
      </c>
      <c r="L183" s="1076"/>
      <c r="M183" s="1080"/>
      <c r="N183" s="1081"/>
      <c r="O183" s="1044"/>
      <c r="P183" s="1044"/>
    </row>
    <row r="184" spans="2:16" ht="21.75" customHeight="1">
      <c r="B184" s="33" t="s">
        <v>236</v>
      </c>
      <c r="C184" s="879" t="s">
        <v>1767</v>
      </c>
      <c r="D184" s="879"/>
      <c r="E184" s="879"/>
      <c r="F184" s="879"/>
      <c r="G184" s="879"/>
      <c r="H184" s="879"/>
      <c r="I184" s="879"/>
      <c r="J184" s="880"/>
      <c r="K184" s="745" t="s">
        <v>71</v>
      </c>
      <c r="L184" s="1076"/>
      <c r="M184" s="1080"/>
      <c r="N184" s="1081"/>
      <c r="O184" s="1044"/>
      <c r="P184" s="1044"/>
    </row>
    <row r="185" spans="2:16" ht="34.5" customHeight="1">
      <c r="B185" s="33"/>
      <c r="C185" s="936" t="s">
        <v>1768</v>
      </c>
      <c r="D185" s="936"/>
      <c r="E185" s="936"/>
      <c r="F185" s="1067"/>
      <c r="G185" s="1068"/>
      <c r="H185" s="1068"/>
      <c r="I185" s="1068"/>
      <c r="J185" s="1068"/>
      <c r="K185" s="1069"/>
      <c r="L185" s="1076"/>
      <c r="M185" s="1080"/>
      <c r="N185" s="1081"/>
      <c r="O185" s="1044"/>
      <c r="P185" s="1044"/>
    </row>
    <row r="186" spans="2:16" ht="23.25" customHeight="1">
      <c r="B186" s="307" t="s">
        <v>572</v>
      </c>
      <c r="C186" s="1070" t="s">
        <v>1769</v>
      </c>
      <c r="D186" s="1070"/>
      <c r="E186" s="1070"/>
      <c r="F186" s="1071"/>
      <c r="G186" s="1071"/>
      <c r="H186" s="1071"/>
      <c r="I186" s="1071"/>
      <c r="J186" s="1072"/>
      <c r="K186" s="308">
        <v>2017</v>
      </c>
      <c r="L186" s="1077"/>
      <c r="M186" s="1082"/>
      <c r="N186" s="1083"/>
      <c r="O186" s="1044"/>
      <c r="P186" s="1044"/>
    </row>
    <row r="187" spans="2:16" ht="23.25" customHeight="1">
      <c r="B187" s="294" t="s">
        <v>574</v>
      </c>
      <c r="C187" s="879" t="s">
        <v>1770</v>
      </c>
      <c r="D187" s="879"/>
      <c r="E187" s="880"/>
      <c r="F187" s="1073" t="s">
        <v>2027</v>
      </c>
      <c r="G187" s="1074"/>
      <c r="H187" s="1074"/>
      <c r="I187" s="1074"/>
      <c r="J187" s="1074"/>
      <c r="K187" s="1074"/>
      <c r="L187" s="1074"/>
      <c r="M187" s="1074"/>
      <c r="N187" s="1074"/>
      <c r="O187" s="1044"/>
      <c r="P187" s="1044"/>
    </row>
    <row r="188" spans="2:16" ht="23.25" customHeight="1">
      <c r="B188" s="309" t="s">
        <v>576</v>
      </c>
      <c r="C188" s="913" t="s">
        <v>1772</v>
      </c>
      <c r="D188" s="913"/>
      <c r="E188" s="1006"/>
      <c r="F188" s="1084"/>
      <c r="G188" s="1085"/>
      <c r="H188" s="1085"/>
      <c r="I188" s="1085"/>
      <c r="J188" s="1085"/>
      <c r="K188" s="1085"/>
      <c r="L188" s="1085"/>
      <c r="M188" s="1085"/>
      <c r="N188" s="1085"/>
      <c r="O188" s="976"/>
      <c r="P188" s="976"/>
    </row>
    <row r="189" spans="2:16" ht="28.5" customHeight="1">
      <c r="B189" s="294" t="s">
        <v>578</v>
      </c>
      <c r="C189" s="879" t="s">
        <v>1773</v>
      </c>
      <c r="D189" s="879"/>
      <c r="E189" s="879"/>
      <c r="F189" s="879"/>
      <c r="G189" s="879"/>
      <c r="H189" s="879"/>
      <c r="I189" s="879"/>
      <c r="J189" s="879"/>
      <c r="K189" s="879"/>
      <c r="L189" s="879"/>
      <c r="M189" s="716"/>
      <c r="N189" s="344" t="s">
        <v>50</v>
      </c>
      <c r="O189" s="1058" t="s">
        <v>2028</v>
      </c>
      <c r="P189" s="1060" t="s">
        <v>1760</v>
      </c>
    </row>
    <row r="190" spans="2:16" ht="42" customHeight="1">
      <c r="B190" s="9" t="s">
        <v>216</v>
      </c>
      <c r="C190" s="879" t="s">
        <v>1774</v>
      </c>
      <c r="D190" s="879"/>
      <c r="E190" s="879"/>
      <c r="F190" s="879"/>
      <c r="G190" s="879"/>
      <c r="H190" s="879"/>
      <c r="I190" s="879"/>
      <c r="J190" s="879"/>
      <c r="K190" s="1062" t="s">
        <v>71</v>
      </c>
      <c r="L190" s="1063"/>
      <c r="M190" s="1063"/>
      <c r="N190" s="1064"/>
      <c r="O190" s="1059"/>
      <c r="P190" s="1061"/>
    </row>
    <row r="191" spans="2:16" ht="30" customHeight="1" thickBot="1">
      <c r="B191" s="310" t="s">
        <v>581</v>
      </c>
      <c r="C191" s="879" t="s">
        <v>1775</v>
      </c>
      <c r="D191" s="879"/>
      <c r="E191" s="879"/>
      <c r="F191" s="879"/>
      <c r="G191" s="879"/>
      <c r="H191" s="879"/>
      <c r="I191" s="879"/>
      <c r="J191" s="880"/>
      <c r="K191" s="1032" t="s">
        <v>50</v>
      </c>
      <c r="L191" s="1033"/>
      <c r="M191" s="1033"/>
      <c r="N191" s="1033"/>
      <c r="O191" s="733" t="s">
        <v>1760</v>
      </c>
      <c r="P191" s="733" t="s">
        <v>1760</v>
      </c>
    </row>
    <row r="192" spans="2:16" ht="21.75" customHeight="1" thickBot="1">
      <c r="B192" s="845" t="s">
        <v>1776</v>
      </c>
      <c r="C192" s="846"/>
      <c r="D192" s="846"/>
      <c r="E192" s="846"/>
      <c r="F192" s="846"/>
      <c r="G192" s="846"/>
      <c r="H192" s="846"/>
      <c r="I192" s="846"/>
      <c r="J192" s="846"/>
      <c r="K192" s="846"/>
      <c r="L192" s="846"/>
      <c r="M192" s="846"/>
      <c r="N192" s="846"/>
      <c r="O192" s="846"/>
      <c r="P192" s="847"/>
    </row>
    <row r="193" spans="2:16" ht="81" customHeight="1">
      <c r="B193" s="1034" t="s">
        <v>583</v>
      </c>
      <c r="C193" s="1036" t="s">
        <v>2029</v>
      </c>
      <c r="D193" s="1036"/>
      <c r="E193" s="1036"/>
      <c r="F193" s="1036"/>
      <c r="G193" s="1037"/>
      <c r="H193" s="1038" t="s">
        <v>1778</v>
      </c>
      <c r="I193" s="1039"/>
      <c r="J193" s="1040"/>
      <c r="K193" s="1038" t="s">
        <v>2030</v>
      </c>
      <c r="L193" s="1039"/>
      <c r="M193" s="1039"/>
      <c r="N193" s="1041"/>
      <c r="O193" s="1042" t="s">
        <v>2031</v>
      </c>
      <c r="P193" s="1042"/>
    </row>
    <row r="194" spans="2:16" ht="143.25" customHeight="1">
      <c r="B194" s="1035"/>
      <c r="C194" s="1011"/>
      <c r="D194" s="1011"/>
      <c r="E194" s="1011"/>
      <c r="F194" s="1011"/>
      <c r="G194" s="1012"/>
      <c r="H194" s="311" t="s">
        <v>1780</v>
      </c>
      <c r="I194" s="312" t="s">
        <v>1781</v>
      </c>
      <c r="J194" s="312" t="s">
        <v>2032</v>
      </c>
      <c r="K194" s="311" t="s">
        <v>1783</v>
      </c>
      <c r="L194" s="311" t="s">
        <v>1784</v>
      </c>
      <c r="M194" s="313" t="s">
        <v>2033</v>
      </c>
      <c r="N194" s="314" t="s">
        <v>1636</v>
      </c>
      <c r="O194" s="1043"/>
      <c r="P194" s="1043"/>
    </row>
    <row r="195" spans="2:16" ht="21" customHeight="1">
      <c r="B195" s="315" t="s">
        <v>216</v>
      </c>
      <c r="C195" s="1046" t="s">
        <v>1604</v>
      </c>
      <c r="D195" s="1046"/>
      <c r="E195" s="1046"/>
      <c r="F195" s="1046"/>
      <c r="G195" s="1046"/>
      <c r="H195" s="1046"/>
      <c r="I195" s="1046"/>
      <c r="J195" s="1046"/>
      <c r="K195" s="1046"/>
      <c r="L195" s="1046"/>
      <c r="M195" s="1046"/>
      <c r="N195" s="1047"/>
      <c r="O195" s="1043"/>
      <c r="P195" s="1043"/>
    </row>
    <row r="196" spans="2:16" ht="24.75" customHeight="1">
      <c r="B196" s="244" t="s">
        <v>230</v>
      </c>
      <c r="C196" s="1050" t="s">
        <v>1918</v>
      </c>
      <c r="D196" s="1050"/>
      <c r="E196" s="1050"/>
      <c r="F196" s="1050"/>
      <c r="G196" s="1051"/>
      <c r="H196" s="413" t="s">
        <v>71</v>
      </c>
      <c r="I196" s="413" t="s">
        <v>71</v>
      </c>
      <c r="J196" s="351" t="s">
        <v>71</v>
      </c>
      <c r="K196" s="413" t="s">
        <v>71</v>
      </c>
      <c r="L196" s="413" t="s">
        <v>71</v>
      </c>
      <c r="M196" s="351" t="s">
        <v>71</v>
      </c>
      <c r="N196" s="1597" t="s">
        <v>2034</v>
      </c>
      <c r="O196" s="1044"/>
      <c r="P196" s="1044"/>
    </row>
    <row r="197" spans="2:16" ht="24.75" customHeight="1">
      <c r="B197" s="244" t="s">
        <v>401</v>
      </c>
      <c r="C197" s="1050" t="s">
        <v>1919</v>
      </c>
      <c r="D197" s="1050"/>
      <c r="E197" s="1050"/>
      <c r="F197" s="1050"/>
      <c r="G197" s="1051"/>
      <c r="H197" s="316">
        <v>0</v>
      </c>
      <c r="I197" s="317">
        <v>12</v>
      </c>
      <c r="J197" s="350">
        <f t="shared" ref="J197:J203" si="1">MIN(H197/I197,1)</f>
        <v>0</v>
      </c>
      <c r="K197" s="413" t="s">
        <v>71</v>
      </c>
      <c r="L197" s="413" t="s">
        <v>71</v>
      </c>
      <c r="M197" s="351" t="s">
        <v>71</v>
      </c>
      <c r="N197" s="1598"/>
      <c r="O197" s="1044"/>
      <c r="P197" s="1044"/>
    </row>
    <row r="198" spans="2:16" ht="39" customHeight="1">
      <c r="B198" s="244" t="s">
        <v>404</v>
      </c>
      <c r="C198" s="1050" t="s">
        <v>2035</v>
      </c>
      <c r="D198" s="1050"/>
      <c r="E198" s="1050"/>
      <c r="F198" s="1055"/>
      <c r="G198" s="1056"/>
      <c r="H198" s="413" t="s">
        <v>71</v>
      </c>
      <c r="I198" s="413" t="s">
        <v>71</v>
      </c>
      <c r="J198" s="351" t="s">
        <v>71</v>
      </c>
      <c r="K198" s="413" t="s">
        <v>71</v>
      </c>
      <c r="L198" s="413" t="s">
        <v>71</v>
      </c>
      <c r="M198" s="351" t="s">
        <v>71</v>
      </c>
      <c r="N198" s="1599"/>
      <c r="O198" s="1044"/>
      <c r="P198" s="1044"/>
    </row>
    <row r="199" spans="2:16" ht="24.75" customHeight="1">
      <c r="B199" s="319" t="s">
        <v>218</v>
      </c>
      <c r="C199" s="1031" t="s">
        <v>2036</v>
      </c>
      <c r="D199" s="1031"/>
      <c r="E199" s="1031"/>
      <c r="F199" s="1031"/>
      <c r="G199" s="1057"/>
      <c r="H199" s="413" t="s">
        <v>71</v>
      </c>
      <c r="I199" s="413" t="s">
        <v>71</v>
      </c>
      <c r="J199" s="351" t="s">
        <v>71</v>
      </c>
      <c r="K199" s="413" t="s">
        <v>71</v>
      </c>
      <c r="L199" s="413" t="s">
        <v>71</v>
      </c>
      <c r="M199" s="351" t="s">
        <v>71</v>
      </c>
      <c r="N199" s="422" t="s">
        <v>2037</v>
      </c>
      <c r="O199" s="1044"/>
      <c r="P199" s="1044"/>
    </row>
    <row r="200" spans="2:16" ht="15.75" customHeight="1">
      <c r="B200" s="319" t="s">
        <v>220</v>
      </c>
      <c r="C200" s="1031" t="s">
        <v>1611</v>
      </c>
      <c r="D200" s="1031"/>
      <c r="E200" s="1031"/>
      <c r="F200" s="1031"/>
      <c r="G200" s="1031"/>
      <c r="H200" s="1031"/>
      <c r="I200" s="1031"/>
      <c r="J200" s="1031"/>
      <c r="K200" s="1031"/>
      <c r="L200" s="1031"/>
      <c r="M200" s="1031"/>
      <c r="N200" s="1048"/>
      <c r="O200" s="1044"/>
      <c r="P200" s="1044"/>
    </row>
    <row r="201" spans="2:16" ht="24.75" customHeight="1">
      <c r="B201" s="10" t="s">
        <v>230</v>
      </c>
      <c r="C201" s="1009" t="s">
        <v>2038</v>
      </c>
      <c r="D201" s="1009"/>
      <c r="E201" s="1009"/>
      <c r="F201" s="1009"/>
      <c r="G201" s="1028"/>
      <c r="H201" s="413" t="s">
        <v>71</v>
      </c>
      <c r="I201" s="413" t="s">
        <v>71</v>
      </c>
      <c r="J201" s="351" t="s">
        <v>71</v>
      </c>
      <c r="K201" s="413" t="s">
        <v>71</v>
      </c>
      <c r="L201" s="413" t="s">
        <v>71</v>
      </c>
      <c r="M201" s="351" t="s">
        <v>71</v>
      </c>
      <c r="N201" s="1790" t="s">
        <v>2034</v>
      </c>
      <c r="O201" s="1044"/>
      <c r="P201" s="1044"/>
    </row>
    <row r="202" spans="2:16" ht="24.75" customHeight="1">
      <c r="B202" s="10" t="s">
        <v>401</v>
      </c>
      <c r="C202" s="1009" t="s">
        <v>1921</v>
      </c>
      <c r="D202" s="1009"/>
      <c r="E202" s="1009"/>
      <c r="F202" s="1009"/>
      <c r="G202" s="766"/>
      <c r="H202" s="316">
        <v>0</v>
      </c>
      <c r="I202" s="317">
        <v>12</v>
      </c>
      <c r="J202" s="350">
        <f t="shared" si="1"/>
        <v>0</v>
      </c>
      <c r="K202" s="413" t="s">
        <v>71</v>
      </c>
      <c r="L202" s="413" t="s">
        <v>71</v>
      </c>
      <c r="M202" s="351" t="s">
        <v>71</v>
      </c>
      <c r="N202" s="1791"/>
      <c r="O202" s="1044"/>
      <c r="P202" s="1044"/>
    </row>
    <row r="203" spans="2:16" ht="24.75" customHeight="1">
      <c r="B203" s="10" t="s">
        <v>404</v>
      </c>
      <c r="C203" s="1009" t="s">
        <v>2039</v>
      </c>
      <c r="D203" s="1009"/>
      <c r="E203" s="1009"/>
      <c r="F203" s="1009"/>
      <c r="G203" s="1028"/>
      <c r="H203" s="316">
        <v>12</v>
      </c>
      <c r="I203" s="317">
        <v>12</v>
      </c>
      <c r="J203" s="350">
        <f t="shared" si="1"/>
        <v>1</v>
      </c>
      <c r="K203" s="413" t="s">
        <v>71</v>
      </c>
      <c r="L203" s="413" t="s">
        <v>71</v>
      </c>
      <c r="M203" s="351" t="s">
        <v>71</v>
      </c>
      <c r="N203" s="1791"/>
      <c r="O203" s="1044"/>
      <c r="P203" s="1044"/>
    </row>
    <row r="204" spans="2:16" ht="18" customHeight="1">
      <c r="B204" s="319" t="s">
        <v>222</v>
      </c>
      <c r="C204" s="1031" t="s">
        <v>1616</v>
      </c>
      <c r="D204" s="1031"/>
      <c r="E204" s="1031"/>
      <c r="F204" s="1031"/>
      <c r="G204" s="1031"/>
      <c r="H204" s="1031"/>
      <c r="I204" s="1031"/>
      <c r="J204" s="1031"/>
      <c r="K204" s="1031"/>
      <c r="L204" s="1031"/>
      <c r="M204" s="1031"/>
      <c r="N204" s="1048"/>
      <c r="O204" s="1043"/>
      <c r="P204" s="1043"/>
    </row>
    <row r="205" spans="2:16" ht="27.75" customHeight="1">
      <c r="B205" s="10" t="s">
        <v>230</v>
      </c>
      <c r="C205" s="1009" t="s">
        <v>1922</v>
      </c>
      <c r="D205" s="1009"/>
      <c r="E205" s="1009"/>
      <c r="F205" s="1009"/>
      <c r="G205" s="1028"/>
      <c r="H205" s="413" t="s">
        <v>71</v>
      </c>
      <c r="I205" s="413" t="s">
        <v>71</v>
      </c>
      <c r="J205" s="351" t="s">
        <v>71</v>
      </c>
      <c r="K205" s="413" t="s">
        <v>71</v>
      </c>
      <c r="L205" s="413" t="s">
        <v>71</v>
      </c>
      <c r="M205" s="351" t="s">
        <v>71</v>
      </c>
      <c r="N205" s="780" t="s">
        <v>2040</v>
      </c>
      <c r="O205" s="1043"/>
      <c r="P205" s="1043"/>
    </row>
    <row r="206" spans="2:16" ht="29.25" customHeight="1">
      <c r="B206" s="10" t="s">
        <v>401</v>
      </c>
      <c r="C206" s="1009" t="s">
        <v>2041</v>
      </c>
      <c r="D206" s="1009"/>
      <c r="E206" s="1009"/>
      <c r="F206" s="1009"/>
      <c r="G206" s="1028"/>
      <c r="H206" s="413" t="s">
        <v>71</v>
      </c>
      <c r="I206" s="413" t="s">
        <v>71</v>
      </c>
      <c r="J206" s="351" t="s">
        <v>71</v>
      </c>
      <c r="K206" s="413" t="s">
        <v>71</v>
      </c>
      <c r="L206" s="413" t="s">
        <v>71</v>
      </c>
      <c r="M206" s="351" t="s">
        <v>71</v>
      </c>
      <c r="N206" s="781" t="s">
        <v>2040</v>
      </c>
      <c r="O206" s="1043"/>
      <c r="P206" s="1043"/>
    </row>
    <row r="207" spans="2:16" ht="22.5" customHeight="1">
      <c r="B207" s="319" t="s">
        <v>224</v>
      </c>
      <c r="C207" s="1031" t="s">
        <v>2042</v>
      </c>
      <c r="D207" s="1031"/>
      <c r="E207" s="1031"/>
      <c r="F207" s="1031"/>
      <c r="G207" s="1031"/>
      <c r="H207" s="413" t="s">
        <v>71</v>
      </c>
      <c r="I207" s="413" t="s">
        <v>71</v>
      </c>
      <c r="J207" s="351" t="s">
        <v>71</v>
      </c>
      <c r="K207" s="413" t="s">
        <v>71</v>
      </c>
      <c r="L207" s="413" t="s">
        <v>71</v>
      </c>
      <c r="M207" s="351" t="s">
        <v>71</v>
      </c>
      <c r="N207" s="423" t="s">
        <v>2043</v>
      </c>
      <c r="O207" s="1043"/>
      <c r="P207" s="1043"/>
    </row>
    <row r="208" spans="2:16" ht="22.5" customHeight="1">
      <c r="B208" s="319" t="s">
        <v>226</v>
      </c>
      <c r="C208" s="1031" t="s">
        <v>1924</v>
      </c>
      <c r="D208" s="1031"/>
      <c r="E208" s="1031"/>
      <c r="F208" s="1031"/>
      <c r="G208" s="1031"/>
      <c r="H208" s="413" t="s">
        <v>71</v>
      </c>
      <c r="I208" s="413" t="s">
        <v>71</v>
      </c>
      <c r="J208" s="351" t="s">
        <v>71</v>
      </c>
      <c r="K208" s="413" t="s">
        <v>71</v>
      </c>
      <c r="L208" s="413" t="s">
        <v>71</v>
      </c>
      <c r="M208" s="351" t="s">
        <v>71</v>
      </c>
      <c r="N208" s="423" t="s">
        <v>2043</v>
      </c>
      <c r="O208" s="1043"/>
      <c r="P208" s="1043"/>
    </row>
    <row r="209" spans="2:16" ht="22.5" customHeight="1">
      <c r="B209" s="319" t="s">
        <v>228</v>
      </c>
      <c r="C209" s="1031" t="s">
        <v>1622</v>
      </c>
      <c r="D209" s="1031"/>
      <c r="E209" s="1031"/>
      <c r="F209" s="1031"/>
      <c r="G209" s="1031"/>
      <c r="H209" s="413" t="s">
        <v>71</v>
      </c>
      <c r="I209" s="413" t="s">
        <v>71</v>
      </c>
      <c r="J209" s="351" t="s">
        <v>71</v>
      </c>
      <c r="K209" s="413" t="s">
        <v>71</v>
      </c>
      <c r="L209" s="413" t="s">
        <v>71</v>
      </c>
      <c r="M209" s="351" t="s">
        <v>71</v>
      </c>
      <c r="N209" s="423" t="s">
        <v>2043</v>
      </c>
      <c r="O209" s="1043"/>
      <c r="P209" s="1043"/>
    </row>
    <row r="210" spans="2:16" ht="22.5" customHeight="1">
      <c r="B210" s="319" t="s">
        <v>229</v>
      </c>
      <c r="C210" s="1031" t="s">
        <v>1623</v>
      </c>
      <c r="D210" s="1031"/>
      <c r="E210" s="1031"/>
      <c r="F210" s="1031"/>
      <c r="G210" s="1031"/>
      <c r="H210" s="413" t="s">
        <v>71</v>
      </c>
      <c r="I210" s="413" t="s">
        <v>71</v>
      </c>
      <c r="J210" s="351" t="s">
        <v>71</v>
      </c>
      <c r="K210" s="413" t="s">
        <v>71</v>
      </c>
      <c r="L210" s="413" t="s">
        <v>71</v>
      </c>
      <c r="M210" s="351" t="s">
        <v>71</v>
      </c>
      <c r="N210" s="423" t="s">
        <v>2043</v>
      </c>
      <c r="O210" s="1043"/>
      <c r="P210" s="1043"/>
    </row>
    <row r="211" spans="2:16" ht="18.75" customHeight="1">
      <c r="B211" s="319" t="s">
        <v>230</v>
      </c>
      <c r="C211" s="1031" t="s">
        <v>1798</v>
      </c>
      <c r="D211" s="1031"/>
      <c r="E211" s="1031"/>
      <c r="F211" s="1031"/>
      <c r="G211" s="1031"/>
      <c r="H211" s="1031"/>
      <c r="I211" s="1031"/>
      <c r="J211" s="1031"/>
      <c r="K211" s="1031"/>
      <c r="L211" s="1031"/>
      <c r="M211" s="1031"/>
      <c r="N211" s="1048"/>
      <c r="O211" s="1043"/>
      <c r="P211" s="1043"/>
    </row>
    <row r="212" spans="2:16" ht="22.5" customHeight="1">
      <c r="B212" s="10" t="s">
        <v>230</v>
      </c>
      <c r="C212" s="1009" t="s">
        <v>1625</v>
      </c>
      <c r="D212" s="1009"/>
      <c r="E212" s="1009"/>
      <c r="F212" s="1009"/>
      <c r="G212" s="1028"/>
      <c r="H212" s="413" t="s">
        <v>71</v>
      </c>
      <c r="I212" s="413" t="s">
        <v>71</v>
      </c>
      <c r="J212" s="351" t="s">
        <v>71</v>
      </c>
      <c r="K212" s="413" t="s">
        <v>71</v>
      </c>
      <c r="L212" s="413" t="s">
        <v>71</v>
      </c>
      <c r="M212" s="351" t="s">
        <v>71</v>
      </c>
      <c r="N212" s="1790" t="s">
        <v>2044</v>
      </c>
      <c r="O212" s="1043"/>
      <c r="P212" s="1043"/>
    </row>
    <row r="213" spans="2:16" ht="22.5" customHeight="1">
      <c r="B213" s="10" t="s">
        <v>401</v>
      </c>
      <c r="C213" s="1009" t="s">
        <v>1626</v>
      </c>
      <c r="D213" s="1009"/>
      <c r="E213" s="1009"/>
      <c r="F213" s="1009"/>
      <c r="G213" s="1028"/>
      <c r="H213" s="413" t="s">
        <v>71</v>
      </c>
      <c r="I213" s="413" t="s">
        <v>71</v>
      </c>
      <c r="J213" s="351" t="s">
        <v>71</v>
      </c>
      <c r="K213" s="413" t="s">
        <v>71</v>
      </c>
      <c r="L213" s="413" t="s">
        <v>71</v>
      </c>
      <c r="M213" s="351" t="s">
        <v>71</v>
      </c>
      <c r="N213" s="1791"/>
      <c r="O213" s="1043"/>
      <c r="P213" s="1043"/>
    </row>
    <row r="214" spans="2:16" ht="28.5" customHeight="1">
      <c r="B214" s="319" t="s">
        <v>231</v>
      </c>
      <c r="C214" s="1031" t="s">
        <v>1925</v>
      </c>
      <c r="D214" s="1031"/>
      <c r="E214" s="1031"/>
      <c r="F214" s="1031"/>
      <c r="G214" s="1031"/>
      <c r="H214" s="413" t="s">
        <v>71</v>
      </c>
      <c r="I214" s="413" t="s">
        <v>71</v>
      </c>
      <c r="J214" s="351" t="s">
        <v>71</v>
      </c>
      <c r="K214" s="413" t="s">
        <v>71</v>
      </c>
      <c r="L214" s="413" t="s">
        <v>71</v>
      </c>
      <c r="M214" s="351" t="s">
        <v>71</v>
      </c>
      <c r="N214" s="1792"/>
      <c r="O214" s="1043"/>
      <c r="P214" s="1043"/>
    </row>
    <row r="215" spans="2:16" ht="35.25" customHeight="1">
      <c r="B215" s="9" t="s">
        <v>233</v>
      </c>
      <c r="C215" s="879" t="s">
        <v>2045</v>
      </c>
      <c r="D215" s="879"/>
      <c r="E215" s="879"/>
      <c r="F215" s="879"/>
      <c r="G215" s="880"/>
      <c r="H215" s="364">
        <f>SUM(H197+H202+H203)</f>
        <v>12</v>
      </c>
      <c r="I215" s="364">
        <f>SUM(I197+I202+I203)</f>
        <v>36</v>
      </c>
      <c r="J215" s="350">
        <f>MIN(H215/I215,1)</f>
        <v>0.33333333333333331</v>
      </c>
      <c r="K215" s="322" t="s">
        <v>71</v>
      </c>
      <c r="L215" s="322" t="s">
        <v>71</v>
      </c>
      <c r="M215" s="351" t="s">
        <v>71</v>
      </c>
      <c r="N215" s="321"/>
      <c r="O215" s="1045"/>
      <c r="P215" s="1045"/>
    </row>
    <row r="216" spans="2:16" ht="66" customHeight="1" thickBot="1">
      <c r="B216" s="309" t="s">
        <v>606</v>
      </c>
      <c r="C216" s="913" t="s">
        <v>2046</v>
      </c>
      <c r="D216" s="913"/>
      <c r="E216" s="913"/>
      <c r="F216" s="913"/>
      <c r="G216" s="913"/>
      <c r="H216" s="1016"/>
      <c r="I216" s="1017"/>
      <c r="J216" s="1017"/>
      <c r="K216" s="1017"/>
      <c r="L216" s="1017"/>
      <c r="M216" s="1017"/>
      <c r="N216" s="1018"/>
      <c r="O216" s="1019"/>
      <c r="P216" s="1020"/>
    </row>
    <row r="217" spans="2:16" ht="18.75" customHeight="1" thickBot="1">
      <c r="B217" s="845" t="s">
        <v>1802</v>
      </c>
      <c r="C217" s="846"/>
      <c r="D217" s="846"/>
      <c r="E217" s="846"/>
      <c r="F217" s="846"/>
      <c r="G217" s="846"/>
      <c r="H217" s="846"/>
      <c r="I217" s="846"/>
      <c r="J217" s="846"/>
      <c r="K217" s="846"/>
      <c r="L217" s="846"/>
      <c r="M217" s="846"/>
      <c r="N217" s="846"/>
      <c r="O217" s="846"/>
      <c r="P217" s="847"/>
    </row>
    <row r="218" spans="2:16" ht="26.25" customHeight="1">
      <c r="B218" s="254" t="s">
        <v>608</v>
      </c>
      <c r="C218" s="978" t="s">
        <v>1803</v>
      </c>
      <c r="D218" s="978"/>
      <c r="E218" s="978"/>
      <c r="F218" s="978"/>
      <c r="G218" s="978"/>
      <c r="H218" s="1021" t="s">
        <v>2047</v>
      </c>
      <c r="I218" s="1022"/>
      <c r="J218" s="1022"/>
      <c r="K218" s="1023" t="s">
        <v>1557</v>
      </c>
      <c r="L218" s="1025" t="s">
        <v>2048</v>
      </c>
      <c r="M218" s="1026"/>
      <c r="N218" s="1027"/>
      <c r="O218" s="771" t="s">
        <v>2049</v>
      </c>
      <c r="P218" s="771" t="s">
        <v>2049</v>
      </c>
    </row>
    <row r="219" spans="2:16" ht="33" customHeight="1">
      <c r="B219" s="809" t="s">
        <v>610</v>
      </c>
      <c r="C219" s="879" t="s">
        <v>1805</v>
      </c>
      <c r="D219" s="879"/>
      <c r="E219" s="879"/>
      <c r="F219" s="879"/>
      <c r="G219" s="880"/>
      <c r="H219" s="968" t="s">
        <v>1887</v>
      </c>
      <c r="I219" s="969"/>
      <c r="J219" s="969"/>
      <c r="K219" s="1024"/>
      <c r="L219" s="1013"/>
      <c r="M219" s="1014"/>
      <c r="N219" s="1015"/>
      <c r="O219" s="323" t="s">
        <v>2050</v>
      </c>
      <c r="P219" s="324" t="s">
        <v>1907</v>
      </c>
    </row>
    <row r="220" spans="2:16" ht="17.25" customHeight="1" thickBot="1">
      <c r="B220" s="1008" t="s">
        <v>1806</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1807</v>
      </c>
      <c r="D221" s="1011"/>
      <c r="E221" s="1011"/>
      <c r="F221" s="1011"/>
      <c r="G221" s="1012"/>
      <c r="H221" s="968" t="s">
        <v>1887</v>
      </c>
      <c r="I221" s="969"/>
      <c r="J221" s="969"/>
      <c r="K221" s="980" t="s">
        <v>1557</v>
      </c>
      <c r="L221" s="1025" t="s">
        <v>2048</v>
      </c>
      <c r="M221" s="1026"/>
      <c r="N221" s="1027"/>
      <c r="O221" s="1004" t="s">
        <v>2050</v>
      </c>
      <c r="P221" s="1004" t="s">
        <v>1907</v>
      </c>
    </row>
    <row r="222" spans="2:16" ht="21.75" customHeight="1">
      <c r="B222" s="10" t="s">
        <v>218</v>
      </c>
      <c r="C222" s="879" t="s">
        <v>1808</v>
      </c>
      <c r="D222" s="879"/>
      <c r="E222" s="879"/>
      <c r="F222" s="879"/>
      <c r="G222" s="880"/>
      <c r="H222" s="968" t="s">
        <v>1887</v>
      </c>
      <c r="I222" s="969"/>
      <c r="J222" s="969"/>
      <c r="K222" s="981"/>
      <c r="L222" s="1013"/>
      <c r="M222" s="1014"/>
      <c r="N222" s="1015"/>
      <c r="O222" s="1007"/>
      <c r="P222" s="1007"/>
    </row>
    <row r="223" spans="2:16" ht="22.5" customHeight="1">
      <c r="B223" s="809" t="s">
        <v>615</v>
      </c>
      <c r="C223" s="875" t="s">
        <v>1809</v>
      </c>
      <c r="D223" s="875"/>
      <c r="E223" s="875"/>
      <c r="F223" s="875"/>
      <c r="G223" s="875"/>
      <c r="H223" s="875"/>
      <c r="I223" s="875"/>
      <c r="J223" s="875"/>
      <c r="K223" s="921"/>
      <c r="L223" s="921"/>
      <c r="M223" s="921"/>
      <c r="N223" s="921"/>
      <c r="O223" s="875"/>
      <c r="P223" s="876"/>
    </row>
    <row r="224" spans="2:16" ht="21.75" customHeight="1">
      <c r="B224" s="10" t="s">
        <v>216</v>
      </c>
      <c r="C224" s="879" t="s">
        <v>1807</v>
      </c>
      <c r="D224" s="879"/>
      <c r="E224" s="879"/>
      <c r="F224" s="879"/>
      <c r="G224" s="880"/>
      <c r="H224" s="968" t="s">
        <v>1887</v>
      </c>
      <c r="I224" s="969"/>
      <c r="J224" s="969"/>
      <c r="K224" s="979" t="s">
        <v>1557</v>
      </c>
      <c r="L224" s="992" t="s">
        <v>2048</v>
      </c>
      <c r="M224" s="993"/>
      <c r="N224" s="994"/>
      <c r="O224" s="1001" t="s">
        <v>2051</v>
      </c>
      <c r="P224" s="1001" t="s">
        <v>2051</v>
      </c>
    </row>
    <row r="225" spans="1:16" ht="21.75" customHeight="1">
      <c r="B225" s="10" t="s">
        <v>218</v>
      </c>
      <c r="C225" s="879" t="s">
        <v>1808</v>
      </c>
      <c r="D225" s="879"/>
      <c r="E225" s="879"/>
      <c r="F225" s="879"/>
      <c r="G225" s="880"/>
      <c r="H225" s="968" t="s">
        <v>1887</v>
      </c>
      <c r="I225" s="969"/>
      <c r="J225" s="969"/>
      <c r="K225" s="980"/>
      <c r="L225" s="995"/>
      <c r="M225" s="996"/>
      <c r="N225" s="997"/>
      <c r="O225" s="1002"/>
      <c r="P225" s="1002"/>
    </row>
    <row r="226" spans="1:16" ht="28.5" customHeight="1">
      <c r="B226" s="809" t="s">
        <v>617</v>
      </c>
      <c r="C226" s="879" t="s">
        <v>1810</v>
      </c>
      <c r="D226" s="879"/>
      <c r="E226" s="879"/>
      <c r="F226" s="879"/>
      <c r="G226" s="880"/>
      <c r="H226" s="968" t="s">
        <v>2052</v>
      </c>
      <c r="I226" s="969"/>
      <c r="J226" s="969"/>
      <c r="K226" s="980"/>
      <c r="L226" s="995"/>
      <c r="M226" s="996"/>
      <c r="N226" s="997"/>
      <c r="O226" s="1004" t="s">
        <v>2050</v>
      </c>
      <c r="P226" s="1004" t="s">
        <v>1907</v>
      </c>
    </row>
    <row r="227" spans="1:16" ht="21.75" customHeight="1">
      <c r="B227" s="10" t="s">
        <v>216</v>
      </c>
      <c r="C227" s="879" t="s">
        <v>1811</v>
      </c>
      <c r="D227" s="879"/>
      <c r="E227" s="879"/>
      <c r="F227" s="879"/>
      <c r="G227" s="880"/>
      <c r="H227" s="968" t="s">
        <v>50</v>
      </c>
      <c r="I227" s="969"/>
      <c r="J227" s="969"/>
      <c r="K227" s="980"/>
      <c r="L227" s="995"/>
      <c r="M227" s="996"/>
      <c r="N227" s="997"/>
      <c r="O227" s="1007"/>
      <c r="P227" s="1007"/>
    </row>
    <row r="228" spans="1:16" ht="48.75" customHeight="1">
      <c r="B228" s="809" t="s">
        <v>620</v>
      </c>
      <c r="C228" s="879" t="s">
        <v>1812</v>
      </c>
      <c r="D228" s="879"/>
      <c r="E228" s="879"/>
      <c r="F228" s="879"/>
      <c r="G228" s="880"/>
      <c r="H228" s="968" t="s">
        <v>1887</v>
      </c>
      <c r="I228" s="969"/>
      <c r="J228" s="969"/>
      <c r="K228" s="980"/>
      <c r="L228" s="995"/>
      <c r="M228" s="996"/>
      <c r="N228" s="997"/>
      <c r="O228" s="246" t="s">
        <v>2053</v>
      </c>
      <c r="P228" s="247" t="s">
        <v>1760</v>
      </c>
    </row>
    <row r="229" spans="1:16" ht="21" customHeight="1">
      <c r="B229" s="803" t="s">
        <v>622</v>
      </c>
      <c r="C229" s="875" t="s">
        <v>1813</v>
      </c>
      <c r="D229" s="875"/>
      <c r="E229" s="875"/>
      <c r="F229" s="875"/>
      <c r="G229" s="990"/>
      <c r="H229" s="968" t="s">
        <v>1887</v>
      </c>
      <c r="I229" s="969"/>
      <c r="J229" s="969"/>
      <c r="K229" s="980"/>
      <c r="L229" s="995"/>
      <c r="M229" s="996"/>
      <c r="N229" s="997"/>
      <c r="O229" s="1003" t="s">
        <v>1760</v>
      </c>
      <c r="P229" s="1003" t="s">
        <v>1760</v>
      </c>
    </row>
    <row r="230" spans="1:16" ht="21.75" customHeight="1">
      <c r="B230" s="10" t="s">
        <v>216</v>
      </c>
      <c r="C230" s="879" t="s">
        <v>1814</v>
      </c>
      <c r="D230" s="879"/>
      <c r="E230" s="879"/>
      <c r="F230" s="879"/>
      <c r="G230" s="880"/>
      <c r="H230" s="968" t="s">
        <v>1887</v>
      </c>
      <c r="I230" s="969"/>
      <c r="J230" s="969"/>
      <c r="K230" s="980"/>
      <c r="L230" s="995"/>
      <c r="M230" s="996"/>
      <c r="N230" s="997"/>
      <c r="O230" s="1004"/>
      <c r="P230" s="1004"/>
    </row>
    <row r="231" spans="1:16" ht="21.75" customHeight="1" thickBot="1">
      <c r="B231" s="9" t="s">
        <v>625</v>
      </c>
      <c r="C231" s="913" t="s">
        <v>1815</v>
      </c>
      <c r="D231" s="913"/>
      <c r="E231" s="913"/>
      <c r="F231" s="913"/>
      <c r="G231" s="1006"/>
      <c r="H231" s="968" t="s">
        <v>1887</v>
      </c>
      <c r="I231" s="969"/>
      <c r="J231" s="969"/>
      <c r="K231" s="991"/>
      <c r="L231" s="998"/>
      <c r="M231" s="999"/>
      <c r="N231" s="1000"/>
      <c r="O231" s="1005"/>
      <c r="P231" s="1005"/>
    </row>
    <row r="232" spans="1:16" ht="18.75" customHeight="1" thickBot="1">
      <c r="B232" s="845" t="s">
        <v>1816</v>
      </c>
      <c r="C232" s="846"/>
      <c r="D232" s="846"/>
      <c r="E232" s="846"/>
      <c r="F232" s="846"/>
      <c r="G232" s="846"/>
      <c r="H232" s="846"/>
      <c r="I232" s="846"/>
      <c r="J232" s="846"/>
      <c r="K232" s="848"/>
      <c r="L232" s="846"/>
      <c r="M232" s="846"/>
      <c r="N232" s="846"/>
      <c r="O232" s="846"/>
      <c r="P232" s="847"/>
    </row>
    <row r="233" spans="1:16" ht="39" customHeight="1">
      <c r="B233" s="760" t="s">
        <v>627</v>
      </c>
      <c r="C233" s="978" t="s">
        <v>1817</v>
      </c>
      <c r="D233" s="978"/>
      <c r="E233" s="978"/>
      <c r="F233" s="978"/>
      <c r="G233" s="978"/>
      <c r="H233" s="968" t="s">
        <v>50</v>
      </c>
      <c r="I233" s="969"/>
      <c r="J233" s="969"/>
      <c r="K233" s="979" t="s">
        <v>1557</v>
      </c>
      <c r="L233" s="982"/>
      <c r="M233" s="983"/>
      <c r="N233" s="984"/>
      <c r="O233" s="985" t="s">
        <v>1907</v>
      </c>
      <c r="P233" s="985" t="s">
        <v>1907</v>
      </c>
    </row>
    <row r="234" spans="1:16" ht="39" customHeight="1">
      <c r="B234" s="10" t="s">
        <v>216</v>
      </c>
      <c r="C234" s="879" t="s">
        <v>1818</v>
      </c>
      <c r="D234" s="879"/>
      <c r="E234" s="879"/>
      <c r="F234" s="879"/>
      <c r="G234" s="880"/>
      <c r="H234" s="986" t="s">
        <v>71</v>
      </c>
      <c r="I234" s="987"/>
      <c r="J234" s="988"/>
      <c r="K234" s="980"/>
      <c r="L234" s="973"/>
      <c r="M234" s="974"/>
      <c r="N234" s="975"/>
      <c r="O234" s="976"/>
      <c r="P234" s="976"/>
    </row>
    <row r="235" spans="1:16" ht="33" customHeight="1">
      <c r="B235" s="760" t="s">
        <v>630</v>
      </c>
      <c r="C235" s="1307" t="s">
        <v>1819</v>
      </c>
      <c r="D235" s="875"/>
      <c r="E235" s="875"/>
      <c r="F235" s="875"/>
      <c r="G235" s="990"/>
      <c r="H235" s="968" t="s">
        <v>1887</v>
      </c>
      <c r="I235" s="969"/>
      <c r="J235" s="969"/>
      <c r="K235" s="980"/>
      <c r="L235" s="970" t="s">
        <v>2054</v>
      </c>
      <c r="M235" s="971"/>
      <c r="N235" s="972"/>
      <c r="O235" s="960" t="s">
        <v>1760</v>
      </c>
      <c r="P235" s="960" t="s">
        <v>1760</v>
      </c>
    </row>
    <row r="236" spans="1:16" ht="40.5" customHeight="1">
      <c r="B236" s="325" t="s">
        <v>216</v>
      </c>
      <c r="C236" s="879" t="s">
        <v>1818</v>
      </c>
      <c r="D236" s="879"/>
      <c r="E236" s="879"/>
      <c r="F236" s="879"/>
      <c r="G236" s="880"/>
      <c r="H236" s="957" t="s">
        <v>2054</v>
      </c>
      <c r="I236" s="958"/>
      <c r="J236" s="977"/>
      <c r="K236" s="981"/>
      <c r="L236" s="973"/>
      <c r="M236" s="974"/>
      <c r="N236" s="975"/>
      <c r="O236" s="976"/>
      <c r="P236" s="976"/>
    </row>
    <row r="237" spans="1:16" ht="45" customHeight="1">
      <c r="B237" s="759" t="s">
        <v>632</v>
      </c>
      <c r="C237" s="921" t="s">
        <v>2055</v>
      </c>
      <c r="D237" s="921"/>
      <c r="E237" s="921"/>
      <c r="F237" s="921"/>
      <c r="G237" s="956"/>
      <c r="H237" s="1099" t="s">
        <v>2056</v>
      </c>
      <c r="I237" s="1100"/>
      <c r="J237" s="1100"/>
      <c r="K237" s="1100"/>
      <c r="L237" s="1100"/>
      <c r="M237" s="1100"/>
      <c r="N237" s="1417"/>
      <c r="O237" s="761" t="s">
        <v>2057</v>
      </c>
      <c r="P237" s="761" t="s">
        <v>2057</v>
      </c>
    </row>
    <row r="238" spans="1:16" ht="102" customHeight="1">
      <c r="A238" s="11"/>
      <c r="B238" s="720" t="s">
        <v>634</v>
      </c>
      <c r="C238" s="921" t="s">
        <v>2058</v>
      </c>
      <c r="D238" s="921"/>
      <c r="E238" s="921"/>
      <c r="F238" s="921"/>
      <c r="G238" s="956"/>
      <c r="H238" s="160" t="s">
        <v>50</v>
      </c>
      <c r="I238" s="753" t="s">
        <v>1557</v>
      </c>
      <c r="J238" s="958" t="s">
        <v>2059</v>
      </c>
      <c r="K238" s="958"/>
      <c r="L238" s="958"/>
      <c r="M238" s="958"/>
      <c r="N238" s="959"/>
      <c r="O238" s="960" t="s">
        <v>1760</v>
      </c>
      <c r="P238" s="960" t="s">
        <v>1760</v>
      </c>
    </row>
    <row r="239" spans="1:16" ht="66.75" customHeight="1" thickBot="1">
      <c r="A239" s="11"/>
      <c r="B239" s="326"/>
      <c r="C239" s="962" t="s">
        <v>1823</v>
      </c>
      <c r="D239" s="963"/>
      <c r="E239" s="963"/>
      <c r="F239" s="963"/>
      <c r="G239" s="963"/>
      <c r="H239" s="964"/>
      <c r="I239" s="965"/>
      <c r="J239" s="964"/>
      <c r="K239" s="964"/>
      <c r="L239" s="964"/>
      <c r="M239" s="966"/>
      <c r="N239" s="967"/>
      <c r="O239" s="961"/>
      <c r="P239" s="961"/>
    </row>
    <row r="240" spans="1:16" ht="15.75" thickTop="1"/>
    <row r="241" spans="2:16" ht="26.25">
      <c r="B241" s="955" t="s">
        <v>1824</v>
      </c>
      <c r="C241" s="955"/>
      <c r="D241" s="955"/>
      <c r="E241" s="955"/>
      <c r="F241" s="955"/>
      <c r="G241" s="955"/>
      <c r="H241" s="955"/>
      <c r="I241" s="955"/>
      <c r="J241" s="955"/>
      <c r="K241" s="955"/>
      <c r="L241" s="955"/>
      <c r="M241" s="955"/>
      <c r="N241" s="955"/>
      <c r="O241" s="327"/>
      <c r="P241" s="327"/>
    </row>
  </sheetData>
  <mergeCells count="614">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C128:G128"/>
    <mergeCell ref="H128:J128"/>
    <mergeCell ref="L128:N130"/>
    <mergeCell ref="O128:O130"/>
    <mergeCell ref="P128:P130"/>
    <mergeCell ref="C129:G129"/>
    <mergeCell ref="H129:J129"/>
    <mergeCell ref="C130:G130"/>
    <mergeCell ref="H130:J130"/>
    <mergeCell ref="C133:G133"/>
    <mergeCell ref="H133:J133"/>
    <mergeCell ref="L133:N134"/>
    <mergeCell ref="O133:O135"/>
    <mergeCell ref="P133:P135"/>
    <mergeCell ref="C134:G134"/>
    <mergeCell ref="H134:J134"/>
    <mergeCell ref="C135:G135"/>
    <mergeCell ref="H135:J135"/>
    <mergeCell ref="L135:N135"/>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G140:I140"/>
    <mergeCell ref="J140:L140"/>
    <mergeCell ref="M140:N140"/>
    <mergeCell ref="C143:F143"/>
    <mergeCell ref="G143:I143"/>
    <mergeCell ref="J143:L143"/>
    <mergeCell ref="M143:N143"/>
    <mergeCell ref="C144:F144"/>
    <mergeCell ref="G144:I144"/>
    <mergeCell ref="J144:L144"/>
    <mergeCell ref="M144:N144"/>
    <mergeCell ref="C141:F141"/>
    <mergeCell ref="G141:I141"/>
    <mergeCell ref="J141:L141"/>
    <mergeCell ref="M141:N141"/>
    <mergeCell ref="C142:F142"/>
    <mergeCell ref="G142:I142"/>
    <mergeCell ref="J142:L142"/>
    <mergeCell ref="M142:N142"/>
    <mergeCell ref="C147:F147"/>
    <mergeCell ref="G147:I147"/>
    <mergeCell ref="J147:L147"/>
    <mergeCell ref="M147:N147"/>
    <mergeCell ref="C148:F148"/>
    <mergeCell ref="G148:I148"/>
    <mergeCell ref="J148:L148"/>
    <mergeCell ref="M148:N148"/>
    <mergeCell ref="C145:F145"/>
    <mergeCell ref="G145:I145"/>
    <mergeCell ref="J145:L145"/>
    <mergeCell ref="M145:N145"/>
    <mergeCell ref="C146:F146"/>
    <mergeCell ref="G146:I146"/>
    <mergeCell ref="J146:L146"/>
    <mergeCell ref="M146:N146"/>
    <mergeCell ref="C151:E151"/>
    <mergeCell ref="H151:I151"/>
    <mergeCell ref="J151:L151"/>
    <mergeCell ref="M151:N151"/>
    <mergeCell ref="C152:E152"/>
    <mergeCell ref="G152:K152"/>
    <mergeCell ref="L152:N152"/>
    <mergeCell ref="C149:F149"/>
    <mergeCell ref="G149:I149"/>
    <mergeCell ref="J149:L149"/>
    <mergeCell ref="M149:N149"/>
    <mergeCell ref="C150:F150"/>
    <mergeCell ref="G150:I150"/>
    <mergeCell ref="J150:L150"/>
    <mergeCell ref="M150:N150"/>
    <mergeCell ref="P156:P159"/>
    <mergeCell ref="C157:E157"/>
    <mergeCell ref="G157:K157"/>
    <mergeCell ref="L157:N157"/>
    <mergeCell ref="C158:E158"/>
    <mergeCell ref="O152:O155"/>
    <mergeCell ref="P152:P155"/>
    <mergeCell ref="C153:E153"/>
    <mergeCell ref="G153:K153"/>
    <mergeCell ref="L153:N153"/>
    <mergeCell ref="C154:E154"/>
    <mergeCell ref="G154:K154"/>
    <mergeCell ref="L154:N154"/>
    <mergeCell ref="C155:E155"/>
    <mergeCell ref="G155:K155"/>
    <mergeCell ref="G158:K158"/>
    <mergeCell ref="L158:N158"/>
    <mergeCell ref="C159:E159"/>
    <mergeCell ref="G159:K159"/>
    <mergeCell ref="L159:N159"/>
    <mergeCell ref="P167:P168"/>
    <mergeCell ref="C168:G168"/>
    <mergeCell ref="H168:J168"/>
    <mergeCell ref="C164:E164"/>
    <mergeCell ref="F164:J164"/>
    <mergeCell ref="C165:E165"/>
    <mergeCell ref="F165:J165"/>
    <mergeCell ref="O165:O166"/>
    <mergeCell ref="P165:P166"/>
    <mergeCell ref="C166:E166"/>
    <mergeCell ref="F166:J166"/>
    <mergeCell ref="O160:O164"/>
    <mergeCell ref="P160:P164"/>
    <mergeCell ref="C161:E161"/>
    <mergeCell ref="F161:J161"/>
    <mergeCell ref="K161:K168"/>
    <mergeCell ref="B169:B170"/>
    <mergeCell ref="C169:H170"/>
    <mergeCell ref="M169:N169"/>
    <mergeCell ref="O169:O170"/>
    <mergeCell ref="C160:N160"/>
    <mergeCell ref="L155:N155"/>
    <mergeCell ref="C156:E156"/>
    <mergeCell ref="G156:K156"/>
    <mergeCell ref="L156:N156"/>
    <mergeCell ref="C167:G167"/>
    <mergeCell ref="H167:J167"/>
    <mergeCell ref="O167:O168"/>
    <mergeCell ref="O156:O159"/>
    <mergeCell ref="C178:J178"/>
    <mergeCell ref="C179:J179"/>
    <mergeCell ref="C180:J180"/>
    <mergeCell ref="C181:J181"/>
    <mergeCell ref="L161:N168"/>
    <mergeCell ref="C162:E162"/>
    <mergeCell ref="F162:J162"/>
    <mergeCell ref="C163:E163"/>
    <mergeCell ref="F163:J163"/>
    <mergeCell ref="C187:E187"/>
    <mergeCell ref="F187:N187"/>
    <mergeCell ref="C188:E188"/>
    <mergeCell ref="F188:N188"/>
    <mergeCell ref="C189:L189"/>
    <mergeCell ref="O189:O190"/>
    <mergeCell ref="P169:P170"/>
    <mergeCell ref="C171:N171"/>
    <mergeCell ref="O171:O188"/>
    <mergeCell ref="P171:P188"/>
    <mergeCell ref="C172:J172"/>
    <mergeCell ref="L172:L186"/>
    <mergeCell ref="C182:J182"/>
    <mergeCell ref="C183:J183"/>
    <mergeCell ref="C184:J184"/>
    <mergeCell ref="C185:E185"/>
    <mergeCell ref="F185:K185"/>
    <mergeCell ref="C186:J186"/>
    <mergeCell ref="M172:N186"/>
    <mergeCell ref="C173:J173"/>
    <mergeCell ref="C174:J174"/>
    <mergeCell ref="C175:J175"/>
    <mergeCell ref="C176:J176"/>
    <mergeCell ref="C177:J177"/>
    <mergeCell ref="B193:B194"/>
    <mergeCell ref="C193:G194"/>
    <mergeCell ref="H193:J193"/>
    <mergeCell ref="K193:N193"/>
    <mergeCell ref="C195:N195"/>
    <mergeCell ref="C196:G196"/>
    <mergeCell ref="N196:N198"/>
    <mergeCell ref="C197:G197"/>
    <mergeCell ref="P189:P190"/>
    <mergeCell ref="C190:J190"/>
    <mergeCell ref="K190:N190"/>
    <mergeCell ref="C191:J191"/>
    <mergeCell ref="K191:N191"/>
    <mergeCell ref="B192:P192"/>
    <mergeCell ref="C209:G209"/>
    <mergeCell ref="C198:E198"/>
    <mergeCell ref="F198:G198"/>
    <mergeCell ref="C199:G199"/>
    <mergeCell ref="C200:N200"/>
    <mergeCell ref="C201:G201"/>
    <mergeCell ref="N201:N203"/>
    <mergeCell ref="C202:F202"/>
    <mergeCell ref="C203:G203"/>
    <mergeCell ref="C215:G215"/>
    <mergeCell ref="C216:G216"/>
    <mergeCell ref="H216:N216"/>
    <mergeCell ref="O216:P216"/>
    <mergeCell ref="B217:P217"/>
    <mergeCell ref="C218:G218"/>
    <mergeCell ref="H218:J218"/>
    <mergeCell ref="K218:K219"/>
    <mergeCell ref="L218:N219"/>
    <mergeCell ref="C219:G219"/>
    <mergeCell ref="O193:O215"/>
    <mergeCell ref="P193:P215"/>
    <mergeCell ref="H219:J219"/>
    <mergeCell ref="C210:G210"/>
    <mergeCell ref="C211:N211"/>
    <mergeCell ref="C212:G212"/>
    <mergeCell ref="N212:N214"/>
    <mergeCell ref="C213:G213"/>
    <mergeCell ref="C214:G214"/>
    <mergeCell ref="C204:N204"/>
    <mergeCell ref="C205:G205"/>
    <mergeCell ref="C206:G206"/>
    <mergeCell ref="C207:G207"/>
    <mergeCell ref="C208:G208"/>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4328" priority="193">
      <formula>$H$134="Don't know"</formula>
    </cfRule>
    <cfRule type="expression" dxfId="4327" priority="194">
      <formula>$H$134="no"</formula>
    </cfRule>
  </conditionalFormatting>
  <conditionalFormatting sqref="H132">
    <cfRule type="expression" dxfId="4326" priority="191">
      <formula>$H$138="Don't know"</formula>
    </cfRule>
    <cfRule type="expression" dxfId="4325" priority="192">
      <formula>$H$138="No"</formula>
    </cfRule>
  </conditionalFormatting>
  <conditionalFormatting sqref="H134">
    <cfRule type="expression" dxfId="4324" priority="189">
      <formula>$H$141="Don't know"</formula>
    </cfRule>
    <cfRule type="expression" dxfId="4323" priority="190">
      <formula>$H$141="No"</formula>
    </cfRule>
  </conditionalFormatting>
  <conditionalFormatting sqref="H122:H124 K122">
    <cfRule type="expression" dxfId="4322" priority="187">
      <formula>$N$128="Don't know"</formula>
    </cfRule>
    <cfRule type="expression" dxfId="4321" priority="188">
      <formula>$N$128="No"</formula>
    </cfRule>
  </conditionalFormatting>
  <conditionalFormatting sqref="L157:M157">
    <cfRule type="expression" dxfId="4320" priority="183">
      <formula>$F$163="Don't know"</formula>
    </cfRule>
    <cfRule type="expression" dxfId="4319" priority="186">
      <formula>$F$163="No"</formula>
    </cfRule>
  </conditionalFormatting>
  <conditionalFormatting sqref="L158:M158">
    <cfRule type="expression" dxfId="4318" priority="182">
      <formula>$F$164="Don't know"</formula>
    </cfRule>
    <cfRule type="expression" dxfId="4317" priority="185">
      <formula>$F$164="No"</formula>
    </cfRule>
  </conditionalFormatting>
  <conditionalFormatting sqref="L159:M159">
    <cfRule type="expression" dxfId="4316" priority="181">
      <formula>$F$171="Don't know"</formula>
    </cfRule>
    <cfRule type="expression" dxfId="4315" priority="184">
      <formula>$F$171="No"</formula>
    </cfRule>
  </conditionalFormatting>
  <conditionalFormatting sqref="H11:N11">
    <cfRule type="expression" dxfId="4314" priority="178">
      <formula>$F$17="Not applicable"</formula>
    </cfRule>
    <cfRule type="expression" dxfId="4313" priority="179">
      <formula>$F$17="Don't know"</formula>
    </cfRule>
    <cfRule type="expression" dxfId="4312" priority="180">
      <formula>$F$17="No"</formula>
    </cfRule>
  </conditionalFormatting>
  <conditionalFormatting sqref="H12:N19">
    <cfRule type="expression" dxfId="4311" priority="175">
      <formula>$F12="Not applicable"</formula>
    </cfRule>
    <cfRule type="expression" dxfId="4310" priority="176">
      <formula>$F12="Don't know"</formula>
    </cfRule>
    <cfRule type="expression" dxfId="4309" priority="177">
      <formula>$F12="No"</formula>
    </cfRule>
  </conditionalFormatting>
  <conditionalFormatting sqref="H11:N19 N20 F9:N9 F11:F19">
    <cfRule type="expression" dxfId="4308" priority="174">
      <formula>$N$14="Don't know"</formula>
    </cfRule>
  </conditionalFormatting>
  <conditionalFormatting sqref="H11:N19 N20 F9:N9 F11:F19">
    <cfRule type="expression" dxfId="4307" priority="173">
      <formula>$N$14="Not applicable"</formula>
    </cfRule>
  </conditionalFormatting>
  <conditionalFormatting sqref="H11:N19 N20 F9:N9 F11:F19">
    <cfRule type="expression" dxfId="4306" priority="172">
      <formula>$N$14="No"</formula>
    </cfRule>
  </conditionalFormatting>
  <conditionalFormatting sqref="L153:M153">
    <cfRule type="expression" dxfId="4305" priority="170">
      <formula>$F$163="Don't know"</formula>
    </cfRule>
    <cfRule type="expression" dxfId="4304" priority="171">
      <formula>$F$163="No"</formula>
    </cfRule>
  </conditionalFormatting>
  <conditionalFormatting sqref="L154:M154">
    <cfRule type="expression" dxfId="4303" priority="168">
      <formula>$F$163="Don't know"</formula>
    </cfRule>
    <cfRule type="expression" dxfId="4302" priority="169">
      <formula>$F$163="No"</formula>
    </cfRule>
  </conditionalFormatting>
  <conditionalFormatting sqref="L155:M155">
    <cfRule type="expression" dxfId="4301" priority="166">
      <formula>$F$163="Don't know"</formula>
    </cfRule>
    <cfRule type="expression" dxfId="4300" priority="167">
      <formula>$F$163="No"</formula>
    </cfRule>
  </conditionalFormatting>
  <conditionalFormatting sqref="L21:L22">
    <cfRule type="expression" dxfId="4299" priority="163">
      <formula>$N$14="No"</formula>
    </cfRule>
  </conditionalFormatting>
  <conditionalFormatting sqref="L21:L22">
    <cfRule type="expression" dxfId="4298" priority="165">
      <formula>$N$14="Don't know"</formula>
    </cfRule>
  </conditionalFormatting>
  <conditionalFormatting sqref="L21:L22">
    <cfRule type="expression" dxfId="4297" priority="164">
      <formula>$N$14="Not applicable"</formula>
    </cfRule>
  </conditionalFormatting>
  <conditionalFormatting sqref="I23:J23 H25 G62:H62 F68:J68 F70:J70 H87:N87 H90 K196:L196 H27:H29 F11:F19 F23 L21:L23 L8 F69 F71 H61 G101:N113 H197:I197 H202:I203 J40:K40 F76:J76 O193:O215 J42:K42 G77:H79 G75:H75">
    <cfRule type="containsBlanks" dxfId="4296" priority="162">
      <formula>LEN(TRIM(F8))=0</formula>
    </cfRule>
  </conditionalFormatting>
  <conditionalFormatting sqref="F9:N9">
    <cfRule type="containsBlanks" dxfId="4295" priority="161">
      <formula>LEN(TRIM(F9))=0</formula>
    </cfRule>
  </conditionalFormatting>
  <conditionalFormatting sqref="O10 O58 O120 O128 O131 O133 O160 O167:O168 O191 O229:O231 O56 O233:O235 O224:O225 O218:O219 O171 O137:O152 J33:K34 J48:K48 J54:K54 O20:O23 O25:O29 O237:O238 J51:K51">
    <cfRule type="containsBlanks" dxfId="4294" priority="160">
      <formula>LEN(TRIM(J10))=0</formula>
    </cfRule>
  </conditionalFormatting>
  <conditionalFormatting sqref="I61:J62">
    <cfRule type="containsBlanks" dxfId="4293" priority="159">
      <formula>LEN(TRIM(I61))=0</formula>
    </cfRule>
  </conditionalFormatting>
  <conditionalFormatting sqref="H85:J85">
    <cfRule type="containsBlanks" dxfId="4292" priority="158">
      <formula>LEN(TRIM(H85))=0</formula>
    </cfRule>
  </conditionalFormatting>
  <conditionalFormatting sqref="I170 F187:N187 N189 K191:N191 G138 H129:H130 H122:H124 K122 H218:H219 H134:H135 H132 F157:F159 F153:F155 K161 F161:F163 H167 K172:K184 H237:H238 L153:N155 L157:N159">
    <cfRule type="containsBlanks" dxfId="4291" priority="157">
      <formula>LEN(TRIM(F122))=0</formula>
    </cfRule>
  </conditionalFormatting>
  <conditionalFormatting sqref="O228">
    <cfRule type="containsBlanks" dxfId="4290" priority="156">
      <formula>LEN(TRIM(O228))=0</formula>
    </cfRule>
  </conditionalFormatting>
  <conditionalFormatting sqref="G120">
    <cfRule type="containsBlanks" dxfId="4289" priority="155">
      <formula>LEN(TRIM(G120))=0</formula>
    </cfRule>
  </conditionalFormatting>
  <conditionalFormatting sqref="J140">
    <cfRule type="containsBlanks" dxfId="4288" priority="101">
      <formula>LEN(TRIM(J140))=0</formula>
    </cfRule>
  </conditionalFormatting>
  <conditionalFormatting sqref="J26">
    <cfRule type="containsBlanks" dxfId="4287" priority="153">
      <formula>LEN(TRIM(J26))=0</formula>
    </cfRule>
  </conditionalFormatting>
  <conditionalFormatting sqref="J27">
    <cfRule type="containsBlanks" dxfId="4286" priority="154">
      <formula>LEN(TRIM(J27))=0</formula>
    </cfRule>
  </conditionalFormatting>
  <conditionalFormatting sqref="O169">
    <cfRule type="containsBlanks" dxfId="4285" priority="152">
      <formula>LEN(TRIM(O169))=0</formula>
    </cfRule>
  </conditionalFormatting>
  <conditionalFormatting sqref="J56">
    <cfRule type="containsBlanks" dxfId="4284" priority="151">
      <formula>LEN(TRIM(J56))=0</formula>
    </cfRule>
  </conditionalFormatting>
  <conditionalFormatting sqref="F23">
    <cfRule type="expression" dxfId="4283" priority="150">
      <formula>$N$14="Don't know"</formula>
    </cfRule>
  </conditionalFormatting>
  <conditionalFormatting sqref="F23">
    <cfRule type="expression" dxfId="4282" priority="149">
      <formula>$N$14="Not applicable"</formula>
    </cfRule>
  </conditionalFormatting>
  <conditionalFormatting sqref="F23">
    <cfRule type="expression" dxfId="4281" priority="148">
      <formula>$N$14="No"</formula>
    </cfRule>
  </conditionalFormatting>
  <conditionalFormatting sqref="L20">
    <cfRule type="containsBlanks" dxfId="4280" priority="144">
      <formula>LEN(TRIM(L20))=0</formula>
    </cfRule>
    <cfRule type="expression" dxfId="4279" priority="147">
      <formula>$M$14="Don't know"</formula>
    </cfRule>
  </conditionalFormatting>
  <conditionalFormatting sqref="L20">
    <cfRule type="expression" dxfId="4278" priority="146">
      <formula>$M$14="Not applicable"</formula>
    </cfRule>
  </conditionalFormatting>
  <conditionalFormatting sqref="L20">
    <cfRule type="expression" dxfId="4277" priority="145">
      <formula>$M$14="No"</formula>
    </cfRule>
  </conditionalFormatting>
  <conditionalFormatting sqref="L21">
    <cfRule type="expression" dxfId="4276" priority="143">
      <formula>$N$14="Don't know"</formula>
    </cfRule>
  </conditionalFormatting>
  <conditionalFormatting sqref="L21">
    <cfRule type="expression" dxfId="4275" priority="142">
      <formula>$N$14="Not applicable"</formula>
    </cfRule>
  </conditionalFormatting>
  <conditionalFormatting sqref="L21">
    <cfRule type="expression" dxfId="4274" priority="141">
      <formula>$N$14="No"</formula>
    </cfRule>
  </conditionalFormatting>
  <conditionalFormatting sqref="L22">
    <cfRule type="expression" dxfId="4273" priority="140">
      <formula>$N$14="Don't know"</formula>
    </cfRule>
  </conditionalFormatting>
  <conditionalFormatting sqref="L22">
    <cfRule type="expression" dxfId="4272" priority="139">
      <formula>$N$14="Not applicable"</formula>
    </cfRule>
  </conditionalFormatting>
  <conditionalFormatting sqref="L22">
    <cfRule type="expression" dxfId="4271" priority="138">
      <formula>$N$14="No"</formula>
    </cfRule>
  </conditionalFormatting>
  <conditionalFormatting sqref="L8">
    <cfRule type="expression" dxfId="4270" priority="137">
      <formula>$N$14="Don't know"</formula>
    </cfRule>
  </conditionalFormatting>
  <conditionalFormatting sqref="L8">
    <cfRule type="expression" dxfId="4269" priority="136">
      <formula>$N$14="Not applicable"</formula>
    </cfRule>
  </conditionalFormatting>
  <conditionalFormatting sqref="L8">
    <cfRule type="expression" dxfId="4268" priority="135">
      <formula>$N$14="No"</formula>
    </cfRule>
  </conditionalFormatting>
  <conditionalFormatting sqref="J25">
    <cfRule type="containsBlanks" dxfId="4267" priority="134">
      <formula>LEN(TRIM(J25))=0</formula>
    </cfRule>
  </conditionalFormatting>
  <conditionalFormatting sqref="J58">
    <cfRule type="containsBlanks" dxfId="4266" priority="133">
      <formula>LEN(TRIM(J58))=0</formula>
    </cfRule>
  </conditionalFormatting>
  <conditionalFormatting sqref="N65">
    <cfRule type="containsBlanks" dxfId="4265" priority="132">
      <formula>LEN(TRIM(N65))=0</formula>
    </cfRule>
  </conditionalFormatting>
  <conditionalFormatting sqref="H86:J86">
    <cfRule type="containsBlanks" dxfId="4264" priority="131">
      <formula>LEN(TRIM(H86))=0</formula>
    </cfRule>
  </conditionalFormatting>
  <conditionalFormatting sqref="K186">
    <cfRule type="containsBlanks" dxfId="4263" priority="87">
      <formula>LEN(TRIM(K186))=0</formula>
    </cfRule>
  </conditionalFormatting>
  <conditionalFormatting sqref="H126">
    <cfRule type="expression" dxfId="4262" priority="129">
      <formula>$N$128="Don't know"</formula>
    </cfRule>
    <cfRule type="expression" dxfId="4261" priority="130">
      <formula>$N$128="No"</formula>
    </cfRule>
  </conditionalFormatting>
  <conditionalFormatting sqref="H126">
    <cfRule type="containsBlanks" dxfId="4260" priority="128">
      <formula>LEN(TRIM(H126))=0</formula>
    </cfRule>
  </conditionalFormatting>
  <conditionalFormatting sqref="H127">
    <cfRule type="expression" dxfId="4259" priority="126">
      <formula>$N$128="Don't know"</formula>
    </cfRule>
    <cfRule type="expression" dxfId="4258" priority="127">
      <formula>$N$128="No"</formula>
    </cfRule>
  </conditionalFormatting>
  <conditionalFormatting sqref="H127">
    <cfRule type="containsBlanks" dxfId="4257" priority="125">
      <formula>LEN(TRIM(H127))=0</formula>
    </cfRule>
  </conditionalFormatting>
  <conditionalFormatting sqref="H128">
    <cfRule type="expression" dxfId="4256" priority="123">
      <formula>$N$128="Don't know"</formula>
    </cfRule>
    <cfRule type="expression" dxfId="4255" priority="124">
      <formula>$N$128="No"</formula>
    </cfRule>
  </conditionalFormatting>
  <conditionalFormatting sqref="H128">
    <cfRule type="containsBlanks" dxfId="4254" priority="122">
      <formula>LEN(TRIM(H128))=0</formula>
    </cfRule>
  </conditionalFormatting>
  <conditionalFormatting sqref="H133">
    <cfRule type="expression" dxfId="4253" priority="120">
      <formula>$N$128="Don't know"</formula>
    </cfRule>
    <cfRule type="expression" dxfId="4252" priority="121">
      <formula>$N$128="No"</formula>
    </cfRule>
  </conditionalFormatting>
  <conditionalFormatting sqref="H133">
    <cfRule type="containsBlanks" dxfId="4251" priority="119">
      <formula>LEN(TRIM(H133))=0</formula>
    </cfRule>
  </conditionalFormatting>
  <conditionalFormatting sqref="H131">
    <cfRule type="expression" dxfId="4250" priority="117">
      <formula>$N$128="Don't know"</formula>
    </cfRule>
    <cfRule type="expression" dxfId="4249" priority="118">
      <formula>$N$128="No"</formula>
    </cfRule>
  </conditionalFormatting>
  <conditionalFormatting sqref="H131">
    <cfRule type="containsBlanks" dxfId="4248" priority="116">
      <formula>LEN(TRIM(H131))=0</formula>
    </cfRule>
  </conditionalFormatting>
  <conditionalFormatting sqref="G139">
    <cfRule type="containsBlanks" dxfId="4247" priority="115">
      <formula>LEN(TRIM(G139))=0</formula>
    </cfRule>
  </conditionalFormatting>
  <conditionalFormatting sqref="G140">
    <cfRule type="containsBlanks" dxfId="4246" priority="114">
      <formula>LEN(TRIM(G140))=0</formula>
    </cfRule>
  </conditionalFormatting>
  <conditionalFormatting sqref="G141">
    <cfRule type="containsBlanks" dxfId="4245" priority="113">
      <formula>LEN(TRIM(G141))=0</formula>
    </cfRule>
  </conditionalFormatting>
  <conditionalFormatting sqref="G142">
    <cfRule type="containsBlanks" dxfId="4244" priority="112">
      <formula>LEN(TRIM(G142))=0</formula>
    </cfRule>
  </conditionalFormatting>
  <conditionalFormatting sqref="G143">
    <cfRule type="containsBlanks" dxfId="4243" priority="111">
      <formula>LEN(TRIM(G143))=0</formula>
    </cfRule>
  </conditionalFormatting>
  <conditionalFormatting sqref="G144">
    <cfRule type="containsBlanks" dxfId="4242" priority="110">
      <formula>LEN(TRIM(G144))=0</formula>
    </cfRule>
  </conditionalFormatting>
  <conditionalFormatting sqref="G145">
    <cfRule type="containsBlanks" dxfId="4241" priority="109">
      <formula>LEN(TRIM(G145))=0</formula>
    </cfRule>
  </conditionalFormatting>
  <conditionalFormatting sqref="G146">
    <cfRule type="containsBlanks" dxfId="4240" priority="108">
      <formula>LEN(TRIM(G146))=0</formula>
    </cfRule>
  </conditionalFormatting>
  <conditionalFormatting sqref="G147">
    <cfRule type="containsBlanks" dxfId="4239" priority="107">
      <formula>LEN(TRIM(G147))=0</formula>
    </cfRule>
  </conditionalFormatting>
  <conditionalFormatting sqref="G148">
    <cfRule type="containsBlanks" dxfId="4238" priority="106">
      <formula>LEN(TRIM(G148))=0</formula>
    </cfRule>
  </conditionalFormatting>
  <conditionalFormatting sqref="G149">
    <cfRule type="containsBlanks" dxfId="4237" priority="105">
      <formula>LEN(TRIM(G149))=0</formula>
    </cfRule>
  </conditionalFormatting>
  <conditionalFormatting sqref="G150">
    <cfRule type="containsBlanks" dxfId="4236" priority="104">
      <formula>LEN(TRIM(G150))=0</formula>
    </cfRule>
  </conditionalFormatting>
  <conditionalFormatting sqref="J138">
    <cfRule type="containsBlanks" dxfId="4235" priority="103">
      <formula>LEN(TRIM(J138))=0</formula>
    </cfRule>
  </conditionalFormatting>
  <conditionalFormatting sqref="J139">
    <cfRule type="containsBlanks" dxfId="4234" priority="102">
      <formula>LEN(TRIM(J139))=0</formula>
    </cfRule>
  </conditionalFormatting>
  <conditionalFormatting sqref="J141">
    <cfRule type="containsBlanks" dxfId="4233" priority="100">
      <formula>LEN(TRIM(J141))=0</formula>
    </cfRule>
  </conditionalFormatting>
  <conditionalFormatting sqref="J151">
    <cfRule type="containsBlanks" dxfId="4232" priority="99">
      <formula>LEN(TRIM(J151))=0</formula>
    </cfRule>
  </conditionalFormatting>
  <conditionalFormatting sqref="L158:M158">
    <cfRule type="expression" dxfId="4231" priority="97">
      <formula>$F$163="Don't know"</formula>
    </cfRule>
    <cfRule type="expression" dxfId="4230" priority="98">
      <formula>$F$163="No"</formula>
    </cfRule>
  </conditionalFormatting>
  <conditionalFormatting sqref="L159:M159">
    <cfRule type="expression" dxfId="4229" priority="95">
      <formula>$F$163="Don't know"</formula>
    </cfRule>
    <cfRule type="expression" dxfId="4228" priority="96">
      <formula>$F$163="No"</formula>
    </cfRule>
  </conditionalFormatting>
  <conditionalFormatting sqref="L153:M153">
    <cfRule type="expression" dxfId="4227" priority="93">
      <formula>$F$163="Don't know"</formula>
    </cfRule>
    <cfRule type="expression" dxfId="4226" priority="94">
      <formula>$F$163="No"</formula>
    </cfRule>
  </conditionalFormatting>
  <conditionalFormatting sqref="L154:M154">
    <cfRule type="expression" dxfId="4225" priority="91">
      <formula>$F$163="Don't know"</formula>
    </cfRule>
    <cfRule type="expression" dxfId="4224" priority="92">
      <formula>$F$163="No"</formula>
    </cfRule>
  </conditionalFormatting>
  <conditionalFormatting sqref="L155:M155">
    <cfRule type="expression" dxfId="4223" priority="89">
      <formula>$F$163="Don't know"</formula>
    </cfRule>
    <cfRule type="expression" dxfId="4222" priority="90">
      <formula>$F$163="No"</formula>
    </cfRule>
  </conditionalFormatting>
  <conditionalFormatting sqref="H221">
    <cfRule type="containsBlanks" dxfId="4221" priority="86">
      <formula>LEN(TRIM(H221))=0</formula>
    </cfRule>
  </conditionalFormatting>
  <conditionalFormatting sqref="H222">
    <cfRule type="containsBlanks" dxfId="4220" priority="85">
      <formula>LEN(TRIM(H222))=0</formula>
    </cfRule>
  </conditionalFormatting>
  <conditionalFormatting sqref="H224">
    <cfRule type="containsBlanks" dxfId="4219" priority="84">
      <formula>LEN(TRIM(H224))=0</formula>
    </cfRule>
  </conditionalFormatting>
  <conditionalFormatting sqref="H225">
    <cfRule type="containsBlanks" dxfId="4218" priority="83">
      <formula>LEN(TRIM(H225))=0</formula>
    </cfRule>
  </conditionalFormatting>
  <conditionalFormatting sqref="H226">
    <cfRule type="containsBlanks" dxfId="4217" priority="82">
      <formula>LEN(TRIM(H226))=0</formula>
    </cfRule>
  </conditionalFormatting>
  <conditionalFormatting sqref="H228">
    <cfRule type="containsBlanks" dxfId="4216" priority="81">
      <formula>LEN(TRIM(H228))=0</formula>
    </cfRule>
  </conditionalFormatting>
  <conditionalFormatting sqref="H229">
    <cfRule type="containsBlanks" dxfId="4215" priority="80">
      <formula>LEN(TRIM(H229))=0</formula>
    </cfRule>
  </conditionalFormatting>
  <conditionalFormatting sqref="H231">
    <cfRule type="containsBlanks" dxfId="4214" priority="79">
      <formula>LEN(TRIM(H231))=0</formula>
    </cfRule>
  </conditionalFormatting>
  <conditionalFormatting sqref="H233">
    <cfRule type="containsBlanks" dxfId="4213" priority="78">
      <formula>LEN(TRIM(H233))=0</formula>
    </cfRule>
  </conditionalFormatting>
  <conditionalFormatting sqref="H235">
    <cfRule type="containsBlanks" dxfId="4212" priority="77">
      <formula>LEN(TRIM(H235))=0</formula>
    </cfRule>
  </conditionalFormatting>
  <conditionalFormatting sqref="O8">
    <cfRule type="containsBlanks" dxfId="4211" priority="76">
      <formula>LEN(TRIM(O8))=0</formula>
    </cfRule>
  </conditionalFormatting>
  <conditionalFormatting sqref="O65">
    <cfRule type="containsBlanks" dxfId="4210" priority="75">
      <formula>LEN(TRIM(O65))=0</formula>
    </cfRule>
  </conditionalFormatting>
  <conditionalFormatting sqref="O221:O222">
    <cfRule type="containsBlanks" dxfId="4209" priority="71">
      <formula>LEN(TRIM(O221))=0</formula>
    </cfRule>
  </conditionalFormatting>
  <conditionalFormatting sqref="O226:O227">
    <cfRule type="containsBlanks" dxfId="4208" priority="70">
      <formula>LEN(TRIM(O226))=0</formula>
    </cfRule>
  </conditionalFormatting>
  <conditionalFormatting sqref="O156">
    <cfRule type="containsBlanks" dxfId="4207" priority="74">
      <formula>LEN(TRIM(O156))=0</formula>
    </cfRule>
  </conditionalFormatting>
  <conditionalFormatting sqref="O165:O166">
    <cfRule type="containsBlanks" dxfId="4206" priority="73">
      <formula>LEN(TRIM(O165))=0</formula>
    </cfRule>
  </conditionalFormatting>
  <conditionalFormatting sqref="O189:O190">
    <cfRule type="containsBlanks" dxfId="4205" priority="72">
      <formula>LEN(TRIM(O189))=0</formula>
    </cfRule>
  </conditionalFormatting>
  <conditionalFormatting sqref="L154:M154">
    <cfRule type="expression" dxfId="4204" priority="68">
      <formula>$F$163="Don't know"</formula>
    </cfRule>
    <cfRule type="expression" dxfId="4203" priority="69">
      <formula>$F$163="No"</formula>
    </cfRule>
  </conditionalFormatting>
  <conditionalFormatting sqref="L154:M154">
    <cfRule type="expression" dxfId="4202" priority="66">
      <formula>$F$163="Don't know"</formula>
    </cfRule>
    <cfRule type="expression" dxfId="4201" priority="67">
      <formula>$F$163="No"</formula>
    </cfRule>
  </conditionalFormatting>
  <conditionalFormatting sqref="L155:M155">
    <cfRule type="expression" dxfId="4200" priority="64">
      <formula>$F$163="Don't know"</formula>
    </cfRule>
    <cfRule type="expression" dxfId="4199" priority="65">
      <formula>$F$163="No"</formula>
    </cfRule>
  </conditionalFormatting>
  <conditionalFormatting sqref="L155:M155">
    <cfRule type="expression" dxfId="4198" priority="62">
      <formula>$F$163="Don't know"</formula>
    </cfRule>
    <cfRule type="expression" dxfId="4197" priority="63">
      <formula>$F$163="No"</formula>
    </cfRule>
  </conditionalFormatting>
  <conditionalFormatting sqref="L157:M157">
    <cfRule type="expression" dxfId="4196" priority="60">
      <formula>$F$163="Don't know"</formula>
    </cfRule>
    <cfRule type="expression" dxfId="4195" priority="61">
      <formula>$F$163="No"</formula>
    </cfRule>
  </conditionalFormatting>
  <conditionalFormatting sqref="L157:M157">
    <cfRule type="expression" dxfId="4194" priority="58">
      <formula>$F$163="Don't know"</formula>
    </cfRule>
    <cfRule type="expression" dxfId="4193" priority="59">
      <formula>$F$163="No"</formula>
    </cfRule>
  </conditionalFormatting>
  <conditionalFormatting sqref="L158:M158">
    <cfRule type="expression" dxfId="4192" priority="56">
      <formula>$F$163="Don't know"</formula>
    </cfRule>
    <cfRule type="expression" dxfId="4191" priority="57">
      <formula>$F$163="No"</formula>
    </cfRule>
  </conditionalFormatting>
  <conditionalFormatting sqref="L158:M158">
    <cfRule type="expression" dxfId="4190" priority="54">
      <formula>$F$163="Don't know"</formula>
    </cfRule>
    <cfRule type="expression" dxfId="4189" priority="55">
      <formula>$F$163="No"</formula>
    </cfRule>
  </conditionalFormatting>
  <conditionalFormatting sqref="L159:M159">
    <cfRule type="expression" dxfId="4188" priority="52">
      <formula>$F$163="Don't know"</formula>
    </cfRule>
    <cfRule type="expression" dxfId="4187" priority="53">
      <formula>$F$163="No"</formula>
    </cfRule>
  </conditionalFormatting>
  <conditionalFormatting sqref="L159:M159">
    <cfRule type="expression" dxfId="4186" priority="50">
      <formula>$F$163="Don't know"</formula>
    </cfRule>
    <cfRule type="expression" dxfId="4185" priority="51">
      <formula>$F$163="No"</formula>
    </cfRule>
  </conditionalFormatting>
  <conditionalFormatting sqref="G61">
    <cfRule type="containsBlanks" dxfId="4184" priority="49">
      <formula>LEN(TRIM(G61))=0</formula>
    </cfRule>
  </conditionalFormatting>
  <conditionalFormatting sqref="J142:J150">
    <cfRule type="containsBlanks" dxfId="4183" priority="48">
      <formula>LEN(TRIM(J142))=0</formula>
    </cfRule>
  </conditionalFormatting>
  <conditionalFormatting sqref="L158:M159">
    <cfRule type="expression" dxfId="4182" priority="46">
      <formula>$F$163="Don't know"</formula>
    </cfRule>
    <cfRule type="expression" dxfId="4181" priority="47">
      <formula>$F$163="No"</formula>
    </cfRule>
  </conditionalFormatting>
  <conditionalFormatting sqref="L158:M159">
    <cfRule type="expression" dxfId="4180" priority="44">
      <formula>$F$163="Don't know"</formula>
    </cfRule>
    <cfRule type="expression" dxfId="4179" priority="45">
      <formula>$F$163="No"</formula>
    </cfRule>
  </conditionalFormatting>
  <conditionalFormatting sqref="L158:M159">
    <cfRule type="expression" dxfId="4178" priority="42">
      <formula>$F$163="Don't know"</formula>
    </cfRule>
    <cfRule type="expression" dxfId="4177" priority="43">
      <formula>$F$163="No"</formula>
    </cfRule>
  </conditionalFormatting>
  <conditionalFormatting sqref="J170:N170">
    <cfRule type="containsBlanks" dxfId="4176" priority="41">
      <formula>LEN(TRIM(J170))=0</formula>
    </cfRule>
  </conditionalFormatting>
  <conditionalFormatting sqref="J35:K35">
    <cfRule type="containsBlanks" dxfId="4175" priority="40">
      <formula>LEN(TRIM(J35))=0</formula>
    </cfRule>
  </conditionalFormatting>
  <conditionalFormatting sqref="H201:I201">
    <cfRule type="containsBlanks" dxfId="4174" priority="1">
      <formula>LEN(TRIM(H201))=0</formula>
    </cfRule>
  </conditionalFormatting>
  <conditionalFormatting sqref="J37:K37">
    <cfRule type="containsBlanks" dxfId="4173" priority="39">
      <formula>LEN(TRIM(J37))=0</formula>
    </cfRule>
  </conditionalFormatting>
  <conditionalFormatting sqref="J38:K38">
    <cfRule type="containsBlanks" dxfId="4172" priority="38">
      <formula>LEN(TRIM(J38))=0</formula>
    </cfRule>
  </conditionalFormatting>
  <conditionalFormatting sqref="J41:K41">
    <cfRule type="containsBlanks" dxfId="4171" priority="37">
      <formula>LEN(TRIM(J41))=0</formula>
    </cfRule>
  </conditionalFormatting>
  <conditionalFormatting sqref="J43:K43">
    <cfRule type="containsBlanks" dxfId="4170" priority="36">
      <formula>LEN(TRIM(J43))=0</formula>
    </cfRule>
  </conditionalFormatting>
  <conditionalFormatting sqref="J45:K45">
    <cfRule type="containsBlanks" dxfId="4169" priority="35">
      <formula>LEN(TRIM(J45))=0</formula>
    </cfRule>
  </conditionalFormatting>
  <conditionalFormatting sqref="J46:K46">
    <cfRule type="containsBlanks" dxfId="4168" priority="34">
      <formula>LEN(TRIM(J46))=0</formula>
    </cfRule>
  </conditionalFormatting>
  <conditionalFormatting sqref="J47:K47">
    <cfRule type="containsBlanks" dxfId="4167" priority="33">
      <formula>LEN(TRIM(J47))=0</formula>
    </cfRule>
  </conditionalFormatting>
  <conditionalFormatting sqref="J49:K49">
    <cfRule type="containsBlanks" dxfId="4166" priority="32">
      <formula>LEN(TRIM(J49))=0</formula>
    </cfRule>
  </conditionalFormatting>
  <conditionalFormatting sqref="J50:K50">
    <cfRule type="containsBlanks" dxfId="4165" priority="31">
      <formula>LEN(TRIM(J50))=0</formula>
    </cfRule>
  </conditionalFormatting>
  <conditionalFormatting sqref="J53:K53">
    <cfRule type="containsBlanks" dxfId="4164" priority="30">
      <formula>LEN(TRIM(J53))=0</formula>
    </cfRule>
  </conditionalFormatting>
  <conditionalFormatting sqref="J55:K55">
    <cfRule type="containsBlanks" dxfId="4163" priority="29">
      <formula>LEN(TRIM(J55))=0</formula>
    </cfRule>
  </conditionalFormatting>
  <conditionalFormatting sqref="K197:L197">
    <cfRule type="containsBlanks" dxfId="4162" priority="28">
      <formula>LEN(TRIM(K197))=0</formula>
    </cfRule>
  </conditionalFormatting>
  <conditionalFormatting sqref="K198:L198">
    <cfRule type="containsBlanks" dxfId="4161" priority="27">
      <formula>LEN(TRIM(K198))=0</formula>
    </cfRule>
  </conditionalFormatting>
  <conditionalFormatting sqref="K199:L199">
    <cfRule type="containsBlanks" dxfId="4160" priority="26">
      <formula>LEN(TRIM(K199))=0</formula>
    </cfRule>
  </conditionalFormatting>
  <conditionalFormatting sqref="K201:L201">
    <cfRule type="containsBlanks" dxfId="4159" priority="25">
      <formula>LEN(TRIM(K201))=0</formula>
    </cfRule>
  </conditionalFormatting>
  <conditionalFormatting sqref="K202:L202">
    <cfRule type="containsBlanks" dxfId="4158" priority="24">
      <formula>LEN(TRIM(K202))=0</formula>
    </cfRule>
  </conditionalFormatting>
  <conditionalFormatting sqref="K203:L203">
    <cfRule type="containsBlanks" dxfId="4157" priority="23">
      <formula>LEN(TRIM(K203))=0</formula>
    </cfRule>
  </conditionalFormatting>
  <conditionalFormatting sqref="K205:L205">
    <cfRule type="containsBlanks" dxfId="4156" priority="22">
      <formula>LEN(TRIM(K205))=0</formula>
    </cfRule>
  </conditionalFormatting>
  <conditionalFormatting sqref="K206:L206">
    <cfRule type="containsBlanks" dxfId="4155" priority="21">
      <formula>LEN(TRIM(K206))=0</formula>
    </cfRule>
  </conditionalFormatting>
  <conditionalFormatting sqref="K207:L207">
    <cfRule type="containsBlanks" dxfId="4154" priority="20">
      <formula>LEN(TRIM(K207))=0</formula>
    </cfRule>
  </conditionalFormatting>
  <conditionalFormatting sqref="K208:L208">
    <cfRule type="containsBlanks" dxfId="4153" priority="19">
      <formula>LEN(TRIM(K208))=0</formula>
    </cfRule>
  </conditionalFormatting>
  <conditionalFormatting sqref="K209:L209">
    <cfRule type="containsBlanks" dxfId="4152" priority="18">
      <formula>LEN(TRIM(K209))=0</formula>
    </cfRule>
  </conditionalFormatting>
  <conditionalFormatting sqref="K210:L210">
    <cfRule type="containsBlanks" dxfId="4151" priority="17">
      <formula>LEN(TRIM(K210))=0</formula>
    </cfRule>
  </conditionalFormatting>
  <conditionalFormatting sqref="K212:L212">
    <cfRule type="containsBlanks" dxfId="4150" priority="16">
      <formula>LEN(TRIM(K212))=0</formula>
    </cfRule>
  </conditionalFormatting>
  <conditionalFormatting sqref="K213:L213">
    <cfRule type="containsBlanks" dxfId="4149" priority="15">
      <formula>LEN(TRIM(K213))=0</formula>
    </cfRule>
  </conditionalFormatting>
  <conditionalFormatting sqref="K214:L214">
    <cfRule type="containsBlanks" dxfId="4148" priority="14">
      <formula>LEN(TRIM(K214))=0</formula>
    </cfRule>
  </conditionalFormatting>
  <conditionalFormatting sqref="H205:I205">
    <cfRule type="containsBlanks" dxfId="4147" priority="13">
      <formula>LEN(TRIM(H205))=0</formula>
    </cfRule>
  </conditionalFormatting>
  <conditionalFormatting sqref="H206:I206">
    <cfRule type="containsBlanks" dxfId="4146" priority="12">
      <formula>LEN(TRIM(H206))=0</formula>
    </cfRule>
  </conditionalFormatting>
  <conditionalFormatting sqref="H207:I207">
    <cfRule type="containsBlanks" dxfId="4145" priority="11">
      <formula>LEN(TRIM(H207))=0</formula>
    </cfRule>
  </conditionalFormatting>
  <conditionalFormatting sqref="H208:I208">
    <cfRule type="containsBlanks" dxfId="4144" priority="10">
      <formula>LEN(TRIM(H208))=0</formula>
    </cfRule>
  </conditionalFormatting>
  <conditionalFormatting sqref="H209:I209">
    <cfRule type="containsBlanks" dxfId="4143" priority="9">
      <formula>LEN(TRIM(H209))=0</formula>
    </cfRule>
  </conditionalFormatting>
  <conditionalFormatting sqref="H210:I210">
    <cfRule type="containsBlanks" dxfId="4142" priority="8">
      <formula>LEN(TRIM(H210))=0</formula>
    </cfRule>
  </conditionalFormatting>
  <conditionalFormatting sqref="H212:I212">
    <cfRule type="containsBlanks" dxfId="4141" priority="7">
      <formula>LEN(TRIM(H212))=0</formula>
    </cfRule>
  </conditionalFormatting>
  <conditionalFormatting sqref="H213:I213">
    <cfRule type="containsBlanks" dxfId="4140" priority="6">
      <formula>LEN(TRIM(H213))=0</formula>
    </cfRule>
  </conditionalFormatting>
  <conditionalFormatting sqref="H214:I214">
    <cfRule type="containsBlanks" dxfId="4139" priority="5">
      <formula>LEN(TRIM(H214))=0</formula>
    </cfRule>
  </conditionalFormatting>
  <conditionalFormatting sqref="H196:I196">
    <cfRule type="containsBlanks" dxfId="4138" priority="4">
      <formula>LEN(TRIM(H196))=0</formula>
    </cfRule>
  </conditionalFormatting>
  <conditionalFormatting sqref="H198:I198">
    <cfRule type="containsBlanks" dxfId="4137" priority="3">
      <formula>LEN(TRIM(H198))=0</formula>
    </cfRule>
  </conditionalFormatting>
  <conditionalFormatting sqref="H199:I199">
    <cfRule type="containsBlanks" dxfId="4136" priority="2">
      <formula>LEN(TRIM(H199))=0</formula>
    </cfRule>
  </conditionalFormatting>
  <hyperlinks>
    <hyperlink ref="F1:G1" location="'All Countries - Summary (2017)'!A1" display="Summary Page" xr:uid="{36D9B9AC-2CAC-4DFE-B6DA-FF39539A754A}"/>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8F4F8-CCD4-4433-A1AB-F40CE1548D8D}">
  <sheetPr>
    <tabColor theme="9"/>
  </sheetPr>
  <dimension ref="A1:Q241"/>
  <sheetViews>
    <sheetView showGridLines="0" zoomScaleNormal="100" workbookViewId="0">
      <selection activeCell="F162" sqref="F162:J162"/>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21"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5.25" customHeight="1" thickBot="1">
      <c r="B3" s="1"/>
      <c r="C3" s="5"/>
      <c r="D3" s="6" t="s">
        <v>1</v>
      </c>
      <c r="E3" s="7" t="s">
        <v>19</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2.7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827</v>
      </c>
      <c r="P8" s="1215"/>
    </row>
    <row r="9" spans="2:16" ht="21.75" customHeight="1">
      <c r="B9" s="9" t="s">
        <v>216</v>
      </c>
      <c r="C9" s="879" t="s">
        <v>353</v>
      </c>
      <c r="D9" s="879"/>
      <c r="E9" s="880"/>
      <c r="F9" s="1113" t="s">
        <v>2060</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827</v>
      </c>
      <c r="P10" s="1003"/>
    </row>
    <row r="11" spans="2:16" ht="46.5" customHeight="1">
      <c r="B11" s="244" t="s">
        <v>216</v>
      </c>
      <c r="C11" s="1011" t="s">
        <v>357</v>
      </c>
      <c r="D11" s="1011"/>
      <c r="E11" s="1369"/>
      <c r="F11" s="797" t="s">
        <v>49</v>
      </c>
      <c r="G11" s="245" t="s">
        <v>358</v>
      </c>
      <c r="H11" s="1073" t="s">
        <v>2061</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2062</v>
      </c>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2063</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2064</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2065</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49</v>
      </c>
      <c r="G19" s="739" t="s">
        <v>367</v>
      </c>
      <c r="H19" s="1073" t="s">
        <v>2066</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65</v>
      </c>
      <c r="M20" s="1359" t="s">
        <v>372</v>
      </c>
      <c r="N20" s="1410" t="s">
        <v>2067</v>
      </c>
      <c r="O20" s="246" t="s">
        <v>880</v>
      </c>
      <c r="P20" s="247"/>
    </row>
    <row r="21" spans="2:16" ht="34.5" customHeight="1">
      <c r="B21" s="242" t="s">
        <v>373</v>
      </c>
      <c r="C21" s="879" t="s">
        <v>374</v>
      </c>
      <c r="D21" s="879"/>
      <c r="E21" s="879"/>
      <c r="F21" s="879"/>
      <c r="G21" s="879"/>
      <c r="H21" s="879"/>
      <c r="I21" s="879"/>
      <c r="J21" s="879"/>
      <c r="K21" s="879"/>
      <c r="L21" s="797" t="s">
        <v>49</v>
      </c>
      <c r="M21" s="1360"/>
      <c r="N21" s="1411"/>
      <c r="O21" s="246" t="s">
        <v>880</v>
      </c>
      <c r="P21" s="247"/>
    </row>
    <row r="22" spans="2:16" ht="33.75" customHeight="1">
      <c r="B22" s="248" t="s">
        <v>216</v>
      </c>
      <c r="C22" s="879" t="s">
        <v>375</v>
      </c>
      <c r="D22" s="879"/>
      <c r="E22" s="879"/>
      <c r="F22" s="879"/>
      <c r="G22" s="879"/>
      <c r="H22" s="879"/>
      <c r="I22" s="879"/>
      <c r="J22" s="879"/>
      <c r="K22" s="879"/>
      <c r="L22" s="797" t="s">
        <v>49</v>
      </c>
      <c r="M22" s="1360"/>
      <c r="N22" s="1411"/>
      <c r="O22" s="246" t="s">
        <v>880</v>
      </c>
      <c r="P22" s="247"/>
    </row>
    <row r="23" spans="2:16" ht="75" customHeight="1" thickBot="1">
      <c r="B23" s="249" t="s">
        <v>376</v>
      </c>
      <c r="C23" s="913" t="s">
        <v>377</v>
      </c>
      <c r="D23" s="913"/>
      <c r="E23" s="1006"/>
      <c r="F23" s="797" t="s">
        <v>49</v>
      </c>
      <c r="G23" s="1365" t="s">
        <v>378</v>
      </c>
      <c r="H23" s="1366"/>
      <c r="I23" s="1367" t="s">
        <v>2068</v>
      </c>
      <c r="J23" s="1368"/>
      <c r="K23" s="250" t="s">
        <v>379</v>
      </c>
      <c r="L23" s="251" t="s">
        <v>2069</v>
      </c>
      <c r="M23" s="1361"/>
      <c r="N23" s="1412"/>
      <c r="O23" s="252" t="s">
        <v>789</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891</v>
      </c>
      <c r="I25" s="257" t="s">
        <v>383</v>
      </c>
      <c r="J25" s="256" t="s">
        <v>891</v>
      </c>
      <c r="K25" s="1342" t="s">
        <v>384</v>
      </c>
      <c r="L25" s="1345"/>
      <c r="M25" s="1346"/>
      <c r="N25" s="1347"/>
      <c r="O25" s="258" t="s">
        <v>894</v>
      </c>
      <c r="P25" s="738"/>
    </row>
    <row r="26" spans="2:16" ht="59.25" customHeight="1">
      <c r="B26" s="242" t="s">
        <v>385</v>
      </c>
      <c r="C26" s="879" t="s">
        <v>386</v>
      </c>
      <c r="D26" s="879"/>
      <c r="E26" s="879"/>
      <c r="F26" s="879"/>
      <c r="G26" s="879"/>
      <c r="H26" s="879"/>
      <c r="I26" s="880"/>
      <c r="J26" s="424">
        <v>24726474</v>
      </c>
      <c r="K26" s="1343"/>
      <c r="L26" s="1348"/>
      <c r="M26" s="1349"/>
      <c r="N26" s="1350"/>
      <c r="O26" s="734" t="s">
        <v>720</v>
      </c>
      <c r="P26" s="247"/>
    </row>
    <row r="27" spans="2:16" ht="36.75" customHeight="1">
      <c r="B27" s="242" t="s">
        <v>387</v>
      </c>
      <c r="C27" s="875" t="s">
        <v>388</v>
      </c>
      <c r="D27" s="875"/>
      <c r="E27" s="875"/>
      <c r="F27" s="990"/>
      <c r="G27" s="259" t="s">
        <v>389</v>
      </c>
      <c r="H27" s="260">
        <v>42552</v>
      </c>
      <c r="I27" s="261" t="s">
        <v>390</v>
      </c>
      <c r="J27" s="260">
        <v>42917</v>
      </c>
      <c r="K27" s="1343"/>
      <c r="L27" s="1348"/>
      <c r="M27" s="1349"/>
      <c r="N27" s="1350"/>
      <c r="O27" s="810" t="s">
        <v>722</v>
      </c>
      <c r="P27" s="247"/>
    </row>
    <row r="28" spans="2:16" ht="30.75" customHeight="1">
      <c r="B28" s="262" t="s">
        <v>216</v>
      </c>
      <c r="C28" s="875" t="s">
        <v>391</v>
      </c>
      <c r="D28" s="875"/>
      <c r="E28" s="875"/>
      <c r="F28" s="875"/>
      <c r="G28" s="990"/>
      <c r="H28" s="1354" t="s">
        <v>2070</v>
      </c>
      <c r="I28" s="1355"/>
      <c r="J28" s="1356"/>
      <c r="K28" s="1343"/>
      <c r="L28" s="1348"/>
      <c r="M28" s="1349"/>
      <c r="N28" s="1350"/>
      <c r="O28" s="810" t="s">
        <v>722</v>
      </c>
      <c r="P28" s="247"/>
    </row>
    <row r="29" spans="2:16" ht="23.25" customHeight="1">
      <c r="B29" s="262" t="s">
        <v>218</v>
      </c>
      <c r="C29" s="875" t="s">
        <v>392</v>
      </c>
      <c r="D29" s="875"/>
      <c r="E29" s="875"/>
      <c r="F29" s="875"/>
      <c r="G29" s="990"/>
      <c r="H29" s="1091" t="s">
        <v>655</v>
      </c>
      <c r="I29" s="1094"/>
      <c r="J29" s="1095"/>
      <c r="K29" s="1344"/>
      <c r="L29" s="1351"/>
      <c r="M29" s="1352"/>
      <c r="N29" s="1353"/>
      <c r="O29" s="810" t="s">
        <v>1433</v>
      </c>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656</v>
      </c>
      <c r="D33" s="1317"/>
      <c r="E33" s="1317"/>
      <c r="F33" s="1317"/>
      <c r="G33" s="1317"/>
      <c r="H33" s="1317"/>
      <c r="I33" s="1318"/>
      <c r="J33" s="332">
        <v>2416737</v>
      </c>
      <c r="K33" s="335">
        <v>3023294.9950079997</v>
      </c>
      <c r="L33" s="1319">
        <f t="shared" ref="L33:L53" si="0">ABS(J33-K33)/J33</f>
        <v>0.25098221072793592</v>
      </c>
      <c r="M33" s="1320"/>
      <c r="N33" s="1321"/>
      <c r="O33" s="1335"/>
      <c r="P33" s="1335"/>
    </row>
    <row r="34" spans="2:16" ht="21" customHeight="1">
      <c r="B34" s="248"/>
      <c r="C34" s="1317" t="s">
        <v>399</v>
      </c>
      <c r="D34" s="1317"/>
      <c r="E34" s="1317"/>
      <c r="F34" s="1317"/>
      <c r="G34" s="1317"/>
      <c r="H34" s="1317"/>
      <c r="I34" s="1318"/>
      <c r="J34" s="329" t="s">
        <v>71</v>
      </c>
      <c r="K34" s="263" t="s">
        <v>71</v>
      </c>
      <c r="L34" s="1398" t="s">
        <v>71</v>
      </c>
      <c r="M34" s="1399"/>
      <c r="N34" s="1400"/>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425">
        <v>346171.50340764981</v>
      </c>
      <c r="K37" s="425">
        <v>410543.73849599995</v>
      </c>
      <c r="L37" s="1322">
        <f>ABS(J37-K37)/J37</f>
        <v>0.18595474917687177</v>
      </c>
      <c r="M37" s="1323"/>
      <c r="N37" s="1324"/>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29" t="s">
        <v>71</v>
      </c>
      <c r="K40" s="263" t="s">
        <v>71</v>
      </c>
      <c r="L40" s="1398" t="s">
        <v>71</v>
      </c>
      <c r="M40" s="1399"/>
      <c r="N40" s="1400"/>
      <c r="O40" s="1335"/>
      <c r="P40" s="1335"/>
    </row>
    <row r="41" spans="2:16" ht="21" customHeight="1">
      <c r="B41" s="248"/>
      <c r="C41" s="1317" t="s">
        <v>406</v>
      </c>
      <c r="D41" s="1317"/>
      <c r="E41" s="1317"/>
      <c r="F41" s="1317"/>
      <c r="G41" s="1317"/>
      <c r="H41" s="1317"/>
      <c r="I41" s="1318"/>
      <c r="J41" s="425">
        <v>8774165.25</v>
      </c>
      <c r="K41" s="425">
        <v>10261516</v>
      </c>
      <c r="L41" s="1319">
        <f t="shared" si="0"/>
        <v>0.16951478660605349</v>
      </c>
      <c r="M41" s="1320"/>
      <c r="N41" s="1321"/>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425">
        <v>255921</v>
      </c>
      <c r="K45" s="425">
        <v>299576.40736320004</v>
      </c>
      <c r="L45" s="1319">
        <f t="shared" si="0"/>
        <v>0.17058157542054009</v>
      </c>
      <c r="M45" s="1320"/>
      <c r="N45" s="1321"/>
      <c r="O45" s="1335"/>
      <c r="P45" s="1335"/>
    </row>
    <row r="46" spans="2:16" ht="21" customHeight="1">
      <c r="B46" s="248"/>
      <c r="C46" s="1317" t="s">
        <v>411</v>
      </c>
      <c r="D46" s="1317"/>
      <c r="E46" s="1317"/>
      <c r="F46" s="1317"/>
      <c r="G46" s="1317"/>
      <c r="H46" s="1317"/>
      <c r="I46" s="1318"/>
      <c r="J46" s="425">
        <v>847725.42826866428</v>
      </c>
      <c r="K46" s="425">
        <v>814968</v>
      </c>
      <c r="L46" s="1319">
        <f t="shared" si="0"/>
        <v>3.8641554418823776E-2</v>
      </c>
      <c r="M46" s="1320"/>
      <c r="N46" s="1321"/>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414</v>
      </c>
      <c r="D48" s="1317"/>
      <c r="E48" s="1317"/>
      <c r="F48" s="1317"/>
      <c r="G48" s="1317"/>
      <c r="H48" s="1317"/>
      <c r="I48" s="1318"/>
      <c r="J48" s="425">
        <v>369753.87227830233</v>
      </c>
      <c r="K48" s="425">
        <v>424777</v>
      </c>
      <c r="L48" s="1319">
        <f t="shared" si="0"/>
        <v>0.14881014601054257</v>
      </c>
      <c r="M48" s="1320"/>
      <c r="N48" s="1321"/>
      <c r="O48" s="1335"/>
      <c r="P48" s="1335"/>
    </row>
    <row r="49" spans="2:17" ht="21" customHeight="1">
      <c r="B49" s="248" t="s">
        <v>415</v>
      </c>
      <c r="C49" s="1317" t="s">
        <v>416</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425">
        <v>35743441</v>
      </c>
      <c r="K50" s="425">
        <v>38924449.847999997</v>
      </c>
      <c r="L50" s="1319">
        <f t="shared" si="0"/>
        <v>8.8995596366897009E-2</v>
      </c>
      <c r="M50" s="1320"/>
      <c r="N50" s="1321"/>
      <c r="O50" s="1335"/>
      <c r="P50" s="1335"/>
    </row>
    <row r="51" spans="2:17" ht="21" customHeight="1">
      <c r="B51" s="248" t="s">
        <v>418</v>
      </c>
      <c r="C51" s="1317" t="s">
        <v>134</v>
      </c>
      <c r="D51" s="1317"/>
      <c r="E51" s="1317"/>
      <c r="F51" s="1317"/>
      <c r="G51" s="1317"/>
      <c r="H51" s="1317"/>
      <c r="I51" s="1318"/>
      <c r="J51" s="329" t="s">
        <v>71</v>
      </c>
      <c r="K51" s="263" t="s">
        <v>71</v>
      </c>
      <c r="L51" s="1398" t="s">
        <v>71</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425">
        <v>402566.25631768955</v>
      </c>
      <c r="K53" s="425">
        <v>501623.79263999994</v>
      </c>
      <c r="L53" s="1319">
        <f t="shared" si="0"/>
        <v>0.24606517503081046</v>
      </c>
      <c r="M53" s="1320"/>
      <c r="N53" s="1321"/>
      <c r="O53" s="1335"/>
      <c r="P53" s="1335"/>
    </row>
    <row r="54" spans="2:17" ht="21" customHeight="1">
      <c r="B54" s="248"/>
      <c r="C54" s="1317" t="s">
        <v>264</v>
      </c>
      <c r="D54" s="1317"/>
      <c r="E54" s="1317"/>
      <c r="F54" s="1317"/>
      <c r="G54" s="1317"/>
      <c r="H54" s="1317"/>
      <c r="I54" s="1318"/>
      <c r="J54" s="329" t="s">
        <v>71</v>
      </c>
      <c r="K54" s="263" t="s">
        <v>71</v>
      </c>
      <c r="L54" s="1398" t="s">
        <v>71</v>
      </c>
      <c r="M54" s="1399"/>
      <c r="N54" s="1400"/>
      <c r="O54" s="1335"/>
      <c r="P54" s="1335"/>
    </row>
    <row r="55" spans="2:17" ht="21" customHeight="1">
      <c r="B55" s="248" t="s">
        <v>420</v>
      </c>
      <c r="C55" s="1317" t="s">
        <v>421</v>
      </c>
      <c r="D55" s="1317"/>
      <c r="E55" s="1317"/>
      <c r="F55" s="1317"/>
      <c r="G55" s="1317"/>
      <c r="H55" s="1317"/>
      <c r="I55" s="1318"/>
      <c r="J55" s="329" t="s">
        <v>71</v>
      </c>
      <c r="K55" s="263" t="s">
        <v>71</v>
      </c>
      <c r="L55" s="1398" t="s">
        <v>71</v>
      </c>
      <c r="M55" s="1399"/>
      <c r="N55" s="1400"/>
      <c r="O55" s="1336"/>
      <c r="P55" s="1336"/>
    </row>
    <row r="56" spans="2:17" ht="46.5" customHeight="1" thickBot="1">
      <c r="B56" s="265" t="s">
        <v>422</v>
      </c>
      <c r="C56" s="1309" t="s">
        <v>423</v>
      </c>
      <c r="D56" s="1309"/>
      <c r="E56" s="1309"/>
      <c r="F56" s="1309"/>
      <c r="G56" s="1309"/>
      <c r="H56" s="1309"/>
      <c r="I56" s="1309"/>
      <c r="J56" s="1310" t="s">
        <v>49</v>
      </c>
      <c r="K56" s="1311"/>
      <c r="L56" s="266" t="s">
        <v>424</v>
      </c>
      <c r="M56" s="1312"/>
      <c r="N56" s="1313"/>
      <c r="O56" s="253" t="s">
        <v>840</v>
      </c>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266" t="s">
        <v>424</v>
      </c>
      <c r="M58" s="1312"/>
      <c r="N58" s="1313"/>
      <c r="O58" s="268" t="s">
        <v>745</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v>652173</v>
      </c>
      <c r="H61" s="273" t="s">
        <v>2071</v>
      </c>
      <c r="I61" s="1209" t="s">
        <v>2072</v>
      </c>
      <c r="J61" s="1210"/>
      <c r="K61" s="1275"/>
      <c r="L61" s="1276"/>
      <c r="M61" s="1276"/>
      <c r="N61" s="1277"/>
      <c r="O61" s="1305"/>
      <c r="P61" s="1305"/>
    </row>
    <row r="62" spans="2:17" ht="54" customHeight="1">
      <c r="B62" s="262" t="s">
        <v>218</v>
      </c>
      <c r="C62" s="1307" t="s">
        <v>435</v>
      </c>
      <c r="D62" s="1307"/>
      <c r="E62" s="1307"/>
      <c r="F62" s="1308"/>
      <c r="G62" s="337">
        <v>14092658.1</v>
      </c>
      <c r="H62" s="273" t="s">
        <v>2071</v>
      </c>
      <c r="I62" s="1209" t="s">
        <v>2073</v>
      </c>
      <c r="J62" s="1210"/>
      <c r="K62" s="1275"/>
      <c r="L62" s="1276"/>
      <c r="M62" s="1276"/>
      <c r="N62" s="1277"/>
      <c r="O62" s="1305"/>
      <c r="P62" s="1305"/>
    </row>
    <row r="63" spans="2:17" ht="54" customHeight="1" thickBot="1">
      <c r="B63" s="248" t="s">
        <v>220</v>
      </c>
      <c r="C63" s="921" t="s">
        <v>436</v>
      </c>
      <c r="D63" s="921"/>
      <c r="E63" s="921"/>
      <c r="F63" s="956"/>
      <c r="G63" s="338">
        <f>G61+G62</f>
        <v>14744831.1</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49</v>
      </c>
      <c r="O65" s="268" t="s">
        <v>745</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49</v>
      </c>
      <c r="G68" s="1813">
        <v>652173</v>
      </c>
      <c r="H68" s="1814"/>
      <c r="I68" s="1209" t="s">
        <v>2074</v>
      </c>
      <c r="J68" s="1210"/>
      <c r="K68" s="1275"/>
      <c r="L68" s="1276"/>
      <c r="M68" s="1276"/>
      <c r="N68" s="1277"/>
      <c r="O68" s="1184"/>
      <c r="P68" s="1184"/>
    </row>
    <row r="69" spans="2:16" ht="31.5" customHeight="1">
      <c r="B69" s="278"/>
      <c r="C69" s="1290" t="s">
        <v>447</v>
      </c>
      <c r="D69" s="1290"/>
      <c r="E69" s="1291"/>
      <c r="F69" s="1096" t="s">
        <v>2075</v>
      </c>
      <c r="G69" s="1097"/>
      <c r="H69" s="1097"/>
      <c r="I69" s="1097"/>
      <c r="J69" s="1097"/>
      <c r="K69" s="1275"/>
      <c r="L69" s="1276"/>
      <c r="M69" s="1276"/>
      <c r="N69" s="1277"/>
      <c r="O69" s="1184"/>
      <c r="P69" s="1184"/>
    </row>
    <row r="70" spans="2:16" ht="65.25" customHeight="1">
      <c r="B70" s="262" t="s">
        <v>218</v>
      </c>
      <c r="C70" s="1290" t="s">
        <v>448</v>
      </c>
      <c r="D70" s="1290"/>
      <c r="E70" s="1291"/>
      <c r="F70" s="746" t="s">
        <v>49</v>
      </c>
      <c r="G70" s="1251">
        <v>14092658.1</v>
      </c>
      <c r="H70" s="1252"/>
      <c r="I70" s="1209" t="s">
        <v>2074</v>
      </c>
      <c r="J70" s="1210"/>
      <c r="K70" s="1275"/>
      <c r="L70" s="1276"/>
      <c r="M70" s="1276"/>
      <c r="N70" s="1277"/>
      <c r="O70" s="1184"/>
      <c r="P70" s="1184"/>
    </row>
    <row r="71" spans="2:16" ht="35.25" customHeight="1">
      <c r="B71" s="278"/>
      <c r="C71" s="1290" t="s">
        <v>449</v>
      </c>
      <c r="D71" s="1290"/>
      <c r="E71" s="1291"/>
      <c r="F71" s="1096" t="s">
        <v>2076</v>
      </c>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14744831.1</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1471</v>
      </c>
      <c r="P74" s="247"/>
    </row>
    <row r="75" spans="2:16" s="282" customFormat="1" ht="32.25" customHeight="1">
      <c r="B75" s="262" t="s">
        <v>216</v>
      </c>
      <c r="C75" s="875" t="s">
        <v>118</v>
      </c>
      <c r="D75" s="875"/>
      <c r="E75" s="990"/>
      <c r="F75" s="746" t="s">
        <v>659</v>
      </c>
      <c r="G75" s="1441">
        <v>2870472</v>
      </c>
      <c r="H75" s="1442"/>
      <c r="I75" s="1209" t="s">
        <v>2074</v>
      </c>
      <c r="J75" s="1210"/>
      <c r="K75" s="1445" t="s">
        <v>2077</v>
      </c>
      <c r="L75" s="1446"/>
      <c r="M75" s="1446"/>
      <c r="N75" s="1447"/>
      <c r="O75" s="1183"/>
      <c r="P75" s="1183"/>
    </row>
    <row r="76" spans="2:16" s="282" customFormat="1" ht="32.25" customHeight="1">
      <c r="B76" s="262" t="s">
        <v>218</v>
      </c>
      <c r="C76" s="875" t="s">
        <v>54</v>
      </c>
      <c r="D76" s="875"/>
      <c r="E76" s="990"/>
      <c r="F76" s="746" t="s">
        <v>659</v>
      </c>
      <c r="G76" s="1441">
        <v>2258421</v>
      </c>
      <c r="H76" s="1442"/>
      <c r="I76" s="1209" t="s">
        <v>2074</v>
      </c>
      <c r="J76" s="1210"/>
      <c r="K76" s="1445" t="s">
        <v>2078</v>
      </c>
      <c r="L76" s="1446"/>
      <c r="M76" s="1446"/>
      <c r="N76" s="1447"/>
      <c r="O76" s="1184"/>
      <c r="P76" s="1184"/>
    </row>
    <row r="77" spans="2:16" s="282" customFormat="1" ht="32.25" customHeight="1">
      <c r="B77" s="262" t="s">
        <v>220</v>
      </c>
      <c r="C77" s="875" t="s">
        <v>120</v>
      </c>
      <c r="D77" s="875"/>
      <c r="E77" s="990"/>
      <c r="F77" s="746" t="s">
        <v>663</v>
      </c>
      <c r="G77" s="1251">
        <v>0</v>
      </c>
      <c r="H77" s="1252"/>
      <c r="I77" s="1209"/>
      <c r="J77" s="1210"/>
      <c r="K77" s="1211"/>
      <c r="L77" s="1212"/>
      <c r="M77" s="1212"/>
      <c r="N77" s="1213"/>
      <c r="O77" s="1184"/>
      <c r="P77" s="1184"/>
    </row>
    <row r="78" spans="2:16" s="282" customFormat="1" ht="32.25" customHeight="1">
      <c r="B78" s="262" t="s">
        <v>222</v>
      </c>
      <c r="C78" s="875" t="s">
        <v>121</v>
      </c>
      <c r="D78" s="875"/>
      <c r="E78" s="990"/>
      <c r="F78" s="746" t="s">
        <v>663</v>
      </c>
      <c r="G78" s="1251">
        <v>0</v>
      </c>
      <c r="H78" s="1252"/>
      <c r="I78" s="1251"/>
      <c r="J78" s="1252"/>
      <c r="K78" s="1251"/>
      <c r="L78" s="1282"/>
      <c r="M78" s="1282"/>
      <c r="N78" s="1283"/>
      <c r="O78" s="1184"/>
      <c r="P78" s="1184"/>
    </row>
    <row r="79" spans="2:16" s="282" customFormat="1" ht="32.25" customHeight="1">
      <c r="B79" s="262" t="s">
        <v>224</v>
      </c>
      <c r="C79" s="875" t="s">
        <v>122</v>
      </c>
      <c r="D79" s="875"/>
      <c r="E79" s="990"/>
      <c r="F79" s="746" t="s">
        <v>2079</v>
      </c>
      <c r="G79" s="1251">
        <v>1500000</v>
      </c>
      <c r="H79" s="1252"/>
      <c r="I79" s="1209" t="s">
        <v>2074</v>
      </c>
      <c r="J79" s="1210"/>
      <c r="K79" s="1211" t="s">
        <v>2080</v>
      </c>
      <c r="L79" s="1212"/>
      <c r="M79" s="1212"/>
      <c r="N79" s="1213"/>
      <c r="O79" s="1184"/>
      <c r="P79" s="1184"/>
    </row>
    <row r="80" spans="2:16" ht="53.25" customHeight="1" thickBot="1">
      <c r="B80" s="248" t="s">
        <v>226</v>
      </c>
      <c r="C80" s="921" t="s">
        <v>458</v>
      </c>
      <c r="D80" s="921"/>
      <c r="E80" s="956"/>
      <c r="F80" s="283"/>
      <c r="G80" s="1262">
        <f>G75+G76+G77+G78+G79</f>
        <v>6628893</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0.68985783811067336</v>
      </c>
      <c r="I82" s="1256"/>
      <c r="J82" s="1257"/>
      <c r="K82" s="1273" t="s">
        <v>462</v>
      </c>
      <c r="L82" s="1274"/>
      <c r="M82" s="1274"/>
      <c r="N82" s="1274"/>
      <c r="O82" s="246"/>
      <c r="P82" s="247"/>
    </row>
    <row r="83" spans="1:16" ht="66.75" customHeight="1">
      <c r="B83" s="285" t="s">
        <v>463</v>
      </c>
      <c r="C83" s="1253" t="s">
        <v>464</v>
      </c>
      <c r="D83" s="1253"/>
      <c r="E83" s="1253"/>
      <c r="F83" s="1253"/>
      <c r="G83" s="1254"/>
      <c r="H83" s="1255">
        <f>G68/G72</f>
        <v>4.4230618552151477E-2</v>
      </c>
      <c r="I83" s="1256"/>
      <c r="J83" s="1257"/>
      <c r="K83" s="1258" t="s">
        <v>465</v>
      </c>
      <c r="L83" s="1259"/>
      <c r="M83" s="1259"/>
      <c r="N83" s="1259"/>
      <c r="O83" s="246"/>
      <c r="P83" s="247"/>
    </row>
    <row r="84" spans="1:16" ht="66" customHeight="1">
      <c r="B84" s="286" t="s">
        <v>466</v>
      </c>
      <c r="C84" s="879" t="s">
        <v>467</v>
      </c>
      <c r="D84" s="879"/>
      <c r="E84" s="1260"/>
      <c r="F84" s="1260"/>
      <c r="G84" s="1261"/>
      <c r="H84" s="1255">
        <f>(G72+G80)/J26</f>
        <v>0.86440646976192403</v>
      </c>
      <c r="I84" s="1256"/>
      <c r="J84" s="1257"/>
      <c r="K84" s="1258" t="s">
        <v>352</v>
      </c>
      <c r="L84" s="1259"/>
      <c r="M84" s="1259"/>
      <c r="N84" s="1259"/>
      <c r="O84" s="246" t="s">
        <v>468</v>
      </c>
      <c r="P84" s="247" t="s">
        <v>468</v>
      </c>
    </row>
    <row r="85" spans="1:16" ht="63.75" customHeight="1">
      <c r="B85" s="287" t="s">
        <v>469</v>
      </c>
      <c r="C85" s="1247" t="s">
        <v>470</v>
      </c>
      <c r="D85" s="1247"/>
      <c r="E85" s="1247"/>
      <c r="F85" s="1247"/>
      <c r="G85" s="1248"/>
      <c r="H85" s="1032" t="s">
        <v>49</v>
      </c>
      <c r="I85" s="1033"/>
      <c r="J85" s="1199"/>
      <c r="K85" s="1249" t="s">
        <v>2081</v>
      </c>
      <c r="L85" s="1250"/>
      <c r="M85" s="1250"/>
      <c r="N85" s="1250"/>
      <c r="O85" s="246" t="s">
        <v>468</v>
      </c>
      <c r="P85" s="247" t="s">
        <v>468</v>
      </c>
    </row>
    <row r="86" spans="1:16" ht="39" customHeight="1">
      <c r="B86" s="242" t="s">
        <v>471</v>
      </c>
      <c r="C86" s="879" t="s">
        <v>472</v>
      </c>
      <c r="D86" s="879"/>
      <c r="E86" s="879"/>
      <c r="F86" s="879"/>
      <c r="G86" s="880"/>
      <c r="H86" s="1096" t="s">
        <v>910</v>
      </c>
      <c r="I86" s="1097"/>
      <c r="J86" s="1097"/>
      <c r="K86" s="1249" t="s">
        <v>465</v>
      </c>
      <c r="L86" s="1250"/>
      <c r="M86" s="1250"/>
      <c r="N86" s="1250"/>
      <c r="O86" s="1003" t="s">
        <v>1476</v>
      </c>
      <c r="P86" s="1003"/>
    </row>
    <row r="87" spans="1:16" ht="23.25" customHeight="1">
      <c r="B87" s="10" t="s">
        <v>216</v>
      </c>
      <c r="C87" s="879" t="s">
        <v>473</v>
      </c>
      <c r="D87" s="879"/>
      <c r="E87" s="879"/>
      <c r="F87" s="879"/>
      <c r="G87" s="879"/>
      <c r="H87" s="1811" t="s">
        <v>2082</v>
      </c>
      <c r="I87" s="1812"/>
      <c r="J87" s="1812"/>
      <c r="K87" s="1812"/>
      <c r="L87" s="1812"/>
      <c r="M87" s="1812"/>
      <c r="N87" s="1812"/>
      <c r="O87" s="1007"/>
      <c r="P87" s="1007"/>
    </row>
    <row r="88" spans="1:16" ht="44.25" customHeight="1">
      <c r="B88" s="249" t="s">
        <v>474</v>
      </c>
      <c r="C88" s="913" t="s">
        <v>475</v>
      </c>
      <c r="D88" s="913"/>
      <c r="E88" s="1006"/>
      <c r="F88" s="1084" t="s">
        <v>2083</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42" t="s">
        <v>477</v>
      </c>
      <c r="C90" s="879" t="s">
        <v>478</v>
      </c>
      <c r="D90" s="879"/>
      <c r="E90" s="879"/>
      <c r="F90" s="879"/>
      <c r="G90" s="880"/>
      <c r="H90" s="289" t="s">
        <v>49</v>
      </c>
      <c r="I90" s="1226" t="s">
        <v>424</v>
      </c>
      <c r="J90" s="1227"/>
      <c r="K90" s="986"/>
      <c r="L90" s="987"/>
      <c r="M90" s="987"/>
      <c r="N90" s="988"/>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1611" t="s">
        <v>2084</v>
      </c>
      <c r="G92" s="1612"/>
      <c r="H92" s="1613"/>
      <c r="I92" s="1809">
        <v>74074</v>
      </c>
      <c r="J92" s="1810"/>
      <c r="K92" s="986"/>
      <c r="L92" s="987"/>
      <c r="M92" s="987"/>
      <c r="N92" s="988"/>
      <c r="O92" s="1184"/>
      <c r="P92" s="1184"/>
    </row>
    <row r="93" spans="1:16" ht="21" customHeight="1">
      <c r="B93" s="1231"/>
      <c r="C93" s="1232"/>
      <c r="D93" s="1232"/>
      <c r="E93" s="1233"/>
      <c r="F93" s="1611" t="s">
        <v>118</v>
      </c>
      <c r="G93" s="1612"/>
      <c r="H93" s="1613"/>
      <c r="I93" s="1673">
        <v>3400000</v>
      </c>
      <c r="J93" s="1674"/>
      <c r="K93" s="986"/>
      <c r="L93" s="987"/>
      <c r="M93" s="987"/>
      <c r="N93" s="988"/>
      <c r="O93" s="1184"/>
      <c r="P93" s="1184"/>
    </row>
    <row r="94" spans="1:16" ht="21" customHeight="1">
      <c r="B94" s="1231"/>
      <c r="C94" s="1232"/>
      <c r="D94" s="1232"/>
      <c r="E94" s="1233"/>
      <c r="F94" s="1611" t="s">
        <v>2076</v>
      </c>
      <c r="G94" s="1612"/>
      <c r="H94" s="1613"/>
      <c r="I94" s="1673">
        <v>10000000</v>
      </c>
      <c r="J94" s="167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49</v>
      </c>
      <c r="H109" s="1199"/>
      <c r="I109" s="1032" t="s">
        <v>49</v>
      </c>
      <c r="J109" s="1199"/>
      <c r="K109" s="745" t="s">
        <v>49</v>
      </c>
      <c r="L109" s="1032" t="s">
        <v>50</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49</v>
      </c>
      <c r="L110" s="1032" t="s">
        <v>50</v>
      </c>
      <c r="M110" s="1033"/>
      <c r="N110" s="1116"/>
      <c r="O110" s="1184"/>
      <c r="P110" s="1184"/>
    </row>
    <row r="111" spans="2:16" ht="21" customHeight="1">
      <c r="B111" s="291" t="s">
        <v>233</v>
      </c>
      <c r="C111" s="1065" t="s">
        <v>499</v>
      </c>
      <c r="D111" s="1065"/>
      <c r="E111" s="1065"/>
      <c r="F111" s="1066"/>
      <c r="G111" s="1032" t="s">
        <v>663</v>
      </c>
      <c r="H111" s="1199"/>
      <c r="I111" s="1032" t="s">
        <v>663</v>
      </c>
      <c r="J111" s="1199"/>
      <c r="K111" s="745" t="s">
        <v>663</v>
      </c>
      <c r="L111" s="1032" t="s">
        <v>663</v>
      </c>
      <c r="M111" s="1033"/>
      <c r="N111" s="1116"/>
      <c r="O111" s="1184"/>
      <c r="P111" s="1184"/>
    </row>
    <row r="112" spans="2:16" ht="29.25" customHeight="1">
      <c r="B112" s="291" t="s">
        <v>500</v>
      </c>
      <c r="C112" s="1065" t="s">
        <v>501</v>
      </c>
      <c r="D112" s="1065"/>
      <c r="E112" s="1065"/>
      <c r="F112" s="1066"/>
      <c r="G112" s="1032" t="s">
        <v>663</v>
      </c>
      <c r="H112" s="1199"/>
      <c r="I112" s="1032" t="s">
        <v>663</v>
      </c>
      <c r="J112" s="1199"/>
      <c r="K112" s="745" t="s">
        <v>663</v>
      </c>
      <c r="L112" s="1032" t="s">
        <v>663</v>
      </c>
      <c r="M112" s="1033"/>
      <c r="N112" s="1116"/>
      <c r="O112" s="1184"/>
      <c r="P112" s="1184"/>
    </row>
    <row r="113" spans="2:16" ht="21" customHeight="1">
      <c r="B113" s="291" t="s">
        <v>236</v>
      </c>
      <c r="C113" s="1065" t="s">
        <v>502</v>
      </c>
      <c r="D113" s="1065"/>
      <c r="E113" s="1065"/>
      <c r="F113" s="1066"/>
      <c r="G113" s="1032" t="s">
        <v>663</v>
      </c>
      <c r="H113" s="1199"/>
      <c r="I113" s="1032" t="s">
        <v>663</v>
      </c>
      <c r="J113" s="1199"/>
      <c r="K113" s="745" t="s">
        <v>663</v>
      </c>
      <c r="L113" s="1032" t="s">
        <v>663</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133.5" customHeight="1" thickBot="1">
      <c r="B118" s="1190" t="s">
        <v>506</v>
      </c>
      <c r="C118" s="913"/>
      <c r="D118" s="913"/>
      <c r="E118" s="913"/>
      <c r="F118" s="1006"/>
      <c r="G118" s="971" t="s">
        <v>2085</v>
      </c>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2086</v>
      </c>
      <c r="K120" s="1195"/>
      <c r="L120" s="1195"/>
      <c r="M120" s="1195"/>
      <c r="N120" s="1196"/>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41.25" customHeight="1">
      <c r="B122" s="10" t="s">
        <v>511</v>
      </c>
      <c r="C122" s="879" t="s">
        <v>512</v>
      </c>
      <c r="D122" s="879"/>
      <c r="E122" s="879"/>
      <c r="F122" s="879"/>
      <c r="G122" s="879"/>
      <c r="H122" s="968" t="s">
        <v>2087</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2088</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58"/>
      <c r="M128" s="1159"/>
      <c r="N128" s="1160"/>
      <c r="O128" s="1003"/>
      <c r="P128" s="1003"/>
    </row>
    <row r="129" spans="1:16" ht="25.5" customHeight="1">
      <c r="B129" s="10" t="s">
        <v>216</v>
      </c>
      <c r="C129" s="879" t="s">
        <v>520</v>
      </c>
      <c r="D129" s="879"/>
      <c r="E129" s="879"/>
      <c r="F129" s="879"/>
      <c r="G129" s="880"/>
      <c r="H129" s="1032"/>
      <c r="I129" s="1033"/>
      <c r="J129" s="1033"/>
      <c r="K129" s="1179"/>
      <c r="L129" s="1161"/>
      <c r="M129" s="1162"/>
      <c r="N129" s="1163"/>
      <c r="O129" s="1004"/>
      <c r="P129" s="1004"/>
    </row>
    <row r="130" spans="1:16" ht="23.25" customHeight="1">
      <c r="B130" s="10" t="s">
        <v>218</v>
      </c>
      <c r="C130" s="879" t="s">
        <v>521</v>
      </c>
      <c r="D130" s="879"/>
      <c r="E130" s="879"/>
      <c r="F130" s="879"/>
      <c r="G130" s="880"/>
      <c r="H130" s="1032"/>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c r="P131" s="1003"/>
    </row>
    <row r="132" spans="1:16" ht="47.25" customHeight="1">
      <c r="B132" s="10" t="s">
        <v>216</v>
      </c>
      <c r="C132" s="879" t="s">
        <v>524</v>
      </c>
      <c r="D132" s="879"/>
      <c r="E132" s="879"/>
      <c r="F132" s="879"/>
      <c r="G132" s="880"/>
      <c r="H132" s="968"/>
      <c r="I132" s="969"/>
      <c r="J132" s="969"/>
      <c r="K132" s="1179"/>
      <c r="L132" s="1188"/>
      <c r="M132" s="1188"/>
      <c r="N132" s="1189"/>
      <c r="O132" s="1007"/>
      <c r="P132" s="1007"/>
    </row>
    <row r="133" spans="1:16" ht="62.25" customHeight="1">
      <c r="B133" s="294" t="s">
        <v>525</v>
      </c>
      <c r="C133" s="879" t="s">
        <v>526</v>
      </c>
      <c r="D133" s="879"/>
      <c r="E133" s="879"/>
      <c r="F133" s="879"/>
      <c r="G133" s="879"/>
      <c r="H133" s="968" t="s">
        <v>49</v>
      </c>
      <c r="I133" s="969"/>
      <c r="J133" s="969"/>
      <c r="K133" s="1179"/>
      <c r="L133" s="1139"/>
      <c r="M133" s="1139"/>
      <c r="N133" s="1079"/>
      <c r="O133" s="1003" t="s">
        <v>782</v>
      </c>
      <c r="P133" s="1003"/>
    </row>
    <row r="134" spans="1:16" ht="72.75" customHeight="1">
      <c r="A134" s="295"/>
      <c r="B134" s="9" t="s">
        <v>216</v>
      </c>
      <c r="C134" s="913" t="s">
        <v>524</v>
      </c>
      <c r="D134" s="913"/>
      <c r="E134" s="913"/>
      <c r="F134" s="913"/>
      <c r="G134" s="1006"/>
      <c r="H134" s="968" t="s">
        <v>2089</v>
      </c>
      <c r="I134" s="969"/>
      <c r="J134" s="969"/>
      <c r="K134" s="1179"/>
      <c r="L134" s="1140"/>
      <c r="M134" s="1140"/>
      <c r="N134" s="1083"/>
      <c r="O134" s="1004"/>
      <c r="P134" s="1004"/>
    </row>
    <row r="135" spans="1:16" ht="140.25" customHeight="1" thickBot="1">
      <c r="B135" s="296" t="s">
        <v>527</v>
      </c>
      <c r="C135" s="1152" t="s">
        <v>528</v>
      </c>
      <c r="D135" s="1152"/>
      <c r="E135" s="1152"/>
      <c r="F135" s="1152"/>
      <c r="G135" s="1153"/>
      <c r="H135" s="1154" t="s">
        <v>2090</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ht="42" customHeight="1">
      <c r="B138" s="298" t="s">
        <v>511</v>
      </c>
      <c r="C138" s="1065" t="s">
        <v>488</v>
      </c>
      <c r="D138" s="1065"/>
      <c r="E138" s="1065"/>
      <c r="F138" s="1066"/>
      <c r="G138" s="1132" t="s">
        <v>679</v>
      </c>
      <c r="H138" s="1134"/>
      <c r="I138" s="1133"/>
      <c r="J138" s="1132" t="s">
        <v>790</v>
      </c>
      <c r="K138" s="1134"/>
      <c r="L138" s="1133"/>
      <c r="M138" s="1138"/>
      <c r="N138" s="1136"/>
      <c r="O138" s="1043"/>
      <c r="P138" s="1043"/>
    </row>
    <row r="139" spans="1:16" ht="42" customHeight="1">
      <c r="B139" s="298" t="s">
        <v>218</v>
      </c>
      <c r="C139" s="1065" t="s">
        <v>668</v>
      </c>
      <c r="D139" s="1065"/>
      <c r="E139" s="1065"/>
      <c r="F139" s="1066"/>
      <c r="G139" s="1132" t="s">
        <v>679</v>
      </c>
      <c r="H139" s="1134"/>
      <c r="I139" s="1133"/>
      <c r="J139" s="1132" t="s">
        <v>790</v>
      </c>
      <c r="K139" s="1134"/>
      <c r="L139" s="1133"/>
      <c r="M139" s="1138"/>
      <c r="N139" s="1136"/>
      <c r="O139" s="1043"/>
      <c r="P139" s="1043"/>
    </row>
    <row r="140" spans="1:16" ht="42" customHeight="1">
      <c r="B140" s="298" t="s">
        <v>220</v>
      </c>
      <c r="C140" s="1065" t="s">
        <v>669</v>
      </c>
      <c r="D140" s="1065"/>
      <c r="E140" s="1065"/>
      <c r="F140" s="1066"/>
      <c r="G140" s="1132" t="s">
        <v>679</v>
      </c>
      <c r="H140" s="1134"/>
      <c r="I140" s="1133"/>
      <c r="J140" s="1132" t="s">
        <v>790</v>
      </c>
      <c r="K140" s="1134"/>
      <c r="L140" s="1133"/>
      <c r="M140" s="1138"/>
      <c r="N140" s="1136"/>
      <c r="O140" s="1043"/>
      <c r="P140" s="1043"/>
    </row>
    <row r="141" spans="1:16" ht="33.75" customHeight="1">
      <c r="B141" s="298" t="s">
        <v>222</v>
      </c>
      <c r="C141" s="1065" t="s">
        <v>493</v>
      </c>
      <c r="D141" s="1065"/>
      <c r="E141" s="1065"/>
      <c r="F141" s="1066"/>
      <c r="G141" s="1132" t="s">
        <v>679</v>
      </c>
      <c r="H141" s="1134"/>
      <c r="I141" s="1133"/>
      <c r="J141" s="1132" t="s">
        <v>790</v>
      </c>
      <c r="K141" s="1134"/>
      <c r="L141" s="1133"/>
      <c r="M141" s="1138" t="s">
        <v>2091</v>
      </c>
      <c r="N141" s="1136"/>
      <c r="O141" s="1043"/>
      <c r="P141" s="1043"/>
    </row>
    <row r="142" spans="1:16" ht="33.75" customHeight="1">
      <c r="B142" s="298" t="s">
        <v>224</v>
      </c>
      <c r="C142" s="1065" t="s">
        <v>534</v>
      </c>
      <c r="D142" s="1065"/>
      <c r="E142" s="1065"/>
      <c r="F142" s="1066"/>
      <c r="G142" s="1132" t="s">
        <v>679</v>
      </c>
      <c r="H142" s="1134"/>
      <c r="I142" s="1133"/>
      <c r="J142" s="1132" t="s">
        <v>790</v>
      </c>
      <c r="K142" s="1134"/>
      <c r="L142" s="1133"/>
      <c r="M142" s="1138" t="s">
        <v>2092</v>
      </c>
      <c r="N142" s="1136"/>
      <c r="O142" s="1043"/>
      <c r="P142" s="1043"/>
    </row>
    <row r="143" spans="1:16" ht="33.75" customHeight="1">
      <c r="B143" s="298" t="s">
        <v>226</v>
      </c>
      <c r="C143" s="1065" t="s">
        <v>133</v>
      </c>
      <c r="D143" s="1065"/>
      <c r="E143" s="1065"/>
      <c r="F143" s="1066"/>
      <c r="G143" s="1132" t="s">
        <v>679</v>
      </c>
      <c r="H143" s="1134"/>
      <c r="I143" s="1133"/>
      <c r="J143" s="1132" t="s">
        <v>790</v>
      </c>
      <c r="K143" s="1134"/>
      <c r="L143" s="1133"/>
      <c r="M143" s="1138"/>
      <c r="N143" s="1136"/>
      <c r="O143" s="1043"/>
      <c r="P143" s="1043"/>
    </row>
    <row r="144" spans="1:16" ht="33.75" customHeight="1">
      <c r="B144" s="298" t="s">
        <v>228</v>
      </c>
      <c r="C144" s="1065" t="s">
        <v>134</v>
      </c>
      <c r="D144" s="1065"/>
      <c r="E144" s="1065"/>
      <c r="F144" s="1066"/>
      <c r="G144" s="1132" t="s">
        <v>679</v>
      </c>
      <c r="H144" s="1134"/>
      <c r="I144" s="1133"/>
      <c r="J144" s="1132" t="s">
        <v>790</v>
      </c>
      <c r="K144" s="1134"/>
      <c r="L144" s="1133"/>
      <c r="M144" s="1138"/>
      <c r="N144" s="1136"/>
      <c r="O144" s="1043"/>
      <c r="P144" s="1043"/>
    </row>
    <row r="145" spans="1:16" ht="33.75" customHeight="1">
      <c r="B145" s="298" t="s">
        <v>229</v>
      </c>
      <c r="C145" s="1065" t="s">
        <v>535</v>
      </c>
      <c r="D145" s="1065"/>
      <c r="E145" s="1065"/>
      <c r="F145" s="1066"/>
      <c r="G145" s="1132" t="s">
        <v>679</v>
      </c>
      <c r="H145" s="1134"/>
      <c r="I145" s="1133"/>
      <c r="J145" s="1132" t="s">
        <v>790</v>
      </c>
      <c r="K145" s="1134"/>
      <c r="L145" s="1133"/>
      <c r="M145" s="1135"/>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c r="I151" s="1133"/>
      <c r="J151" s="1132"/>
      <c r="K151" s="1134"/>
      <c r="L151" s="1133"/>
      <c r="M151" s="1135"/>
      <c r="N151" s="1136"/>
      <c r="O151" s="1044"/>
      <c r="P151" s="1044"/>
    </row>
    <row r="152" spans="1:16" ht="63.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304" t="s">
        <v>50</v>
      </c>
      <c r="G157" s="1113"/>
      <c r="H157" s="1114"/>
      <c r="I157" s="1114"/>
      <c r="J157" s="1114"/>
      <c r="K157" s="1115"/>
      <c r="L157" s="1032" t="s">
        <v>50</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50</v>
      </c>
      <c r="M158" s="1033"/>
      <c r="N158" s="1116"/>
      <c r="O158" s="1004"/>
      <c r="P158" s="1004"/>
    </row>
    <row r="159" spans="1:16" ht="34.5" customHeight="1">
      <c r="B159" s="9" t="s">
        <v>220</v>
      </c>
      <c r="C159" s="913" t="s">
        <v>122</v>
      </c>
      <c r="D159" s="913"/>
      <c r="E159" s="913"/>
      <c r="F159" s="304" t="s">
        <v>50</v>
      </c>
      <c r="G159" s="1123"/>
      <c r="H159" s="1124"/>
      <c r="I159" s="1124"/>
      <c r="J159" s="1124"/>
      <c r="K159" s="1125"/>
      <c r="L159" s="1032" t="s">
        <v>50</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557</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06">
        <v>45.7</v>
      </c>
      <c r="J170" s="388">
        <v>0.40799999999999997</v>
      </c>
      <c r="K170" s="388">
        <v>0.379</v>
      </c>
      <c r="L170" s="388">
        <v>0.29199999999999998</v>
      </c>
      <c r="M170" s="1603">
        <v>0.219</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62">
        <v>2014</v>
      </c>
      <c r="L186" s="1077"/>
      <c r="M186" s="1082"/>
      <c r="N186" s="1083"/>
      <c r="O186" s="1044"/>
      <c r="P186" s="1044"/>
    </row>
    <row r="187" spans="2:16" ht="23.25" customHeight="1">
      <c r="B187" s="294" t="s">
        <v>574</v>
      </c>
      <c r="C187" s="879" t="s">
        <v>575</v>
      </c>
      <c r="D187" s="879"/>
      <c r="E187" s="880"/>
      <c r="F187" s="1073" t="s">
        <v>2093</v>
      </c>
      <c r="G187" s="1074"/>
      <c r="H187" s="1074"/>
      <c r="I187" s="1074"/>
      <c r="J187" s="1074"/>
      <c r="K187" s="1074"/>
      <c r="L187" s="1074"/>
      <c r="M187" s="1074"/>
      <c r="N187" s="1074"/>
      <c r="O187" s="1044"/>
      <c r="P187" s="1044"/>
    </row>
    <row r="188" spans="2:16" ht="57.75" customHeight="1">
      <c r="B188" s="309" t="s">
        <v>576</v>
      </c>
      <c r="C188" s="913" t="s">
        <v>577</v>
      </c>
      <c r="D188" s="913"/>
      <c r="E188" s="1006"/>
      <c r="F188" s="1084" t="s">
        <v>2094</v>
      </c>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932</v>
      </c>
      <c r="P189" s="1060"/>
    </row>
    <row r="190" spans="2:16" ht="36.75" customHeight="1">
      <c r="B190" s="9" t="s">
        <v>216</v>
      </c>
      <c r="C190" s="879" t="s">
        <v>580</v>
      </c>
      <c r="D190" s="879"/>
      <c r="E190" s="879"/>
      <c r="F190" s="879"/>
      <c r="G190" s="879"/>
      <c r="H190" s="879"/>
      <c r="I190" s="879"/>
      <c r="J190" s="879"/>
      <c r="K190" s="1062" t="s">
        <v>2095</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586</v>
      </c>
      <c r="L193" s="1039"/>
      <c r="M193" s="1039"/>
      <c r="N193" s="1041"/>
      <c r="O193" s="1042" t="s">
        <v>809</v>
      </c>
      <c r="P193" s="1042" t="s">
        <v>874</v>
      </c>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2096</v>
      </c>
      <c r="D196" s="1050"/>
      <c r="E196" s="1050"/>
      <c r="F196" s="1050"/>
      <c r="G196" s="1051"/>
      <c r="H196" s="316">
        <v>1</v>
      </c>
      <c r="I196" s="317">
        <v>4</v>
      </c>
      <c r="J196" s="350">
        <f t="shared" ref="J196:J212" si="1">MIN(H196/I196,1)</f>
        <v>0.25</v>
      </c>
      <c r="K196" s="316">
        <v>149</v>
      </c>
      <c r="L196" s="316">
        <v>3388</v>
      </c>
      <c r="M196" s="363">
        <f>MIN(K196/L196,1)</f>
        <v>4.3978748524203068E-2</v>
      </c>
      <c r="N196" s="1052"/>
      <c r="O196" s="1044"/>
      <c r="P196" s="1044"/>
    </row>
    <row r="197" spans="2:16" ht="24.75" customHeight="1">
      <c r="B197" s="244" t="s">
        <v>401</v>
      </c>
      <c r="C197" s="1050" t="s">
        <v>595</v>
      </c>
      <c r="D197" s="1050"/>
      <c r="E197" s="1050"/>
      <c r="F197" s="1050"/>
      <c r="G197" s="1051"/>
      <c r="H197" s="316" t="s">
        <v>71</v>
      </c>
      <c r="I197" s="317" t="s">
        <v>71</v>
      </c>
      <c r="J197" s="318" t="s">
        <v>71</v>
      </c>
      <c r="K197" s="316" t="s">
        <v>71</v>
      </c>
      <c r="L197" s="317" t="s">
        <v>71</v>
      </c>
      <c r="M197" s="318" t="s">
        <v>71</v>
      </c>
      <c r="N197" s="1053"/>
      <c r="O197" s="1044"/>
      <c r="P197" s="1044"/>
    </row>
    <row r="198" spans="2:16" ht="39" customHeight="1">
      <c r="B198" s="244" t="s">
        <v>404</v>
      </c>
      <c r="C198" s="1050" t="s">
        <v>596</v>
      </c>
      <c r="D198" s="1050"/>
      <c r="E198" s="1050"/>
      <c r="F198" s="1055"/>
      <c r="G198" s="1056"/>
      <c r="H198" s="316" t="s">
        <v>71</v>
      </c>
      <c r="I198" s="317" t="s">
        <v>71</v>
      </c>
      <c r="J198" s="318" t="s">
        <v>71</v>
      </c>
      <c r="K198" s="316" t="s">
        <v>71</v>
      </c>
      <c r="L198" s="317" t="s">
        <v>71</v>
      </c>
      <c r="M198" s="318" t="s">
        <v>71</v>
      </c>
      <c r="N198" s="1054"/>
      <c r="O198" s="1044"/>
      <c r="P198" s="1044"/>
    </row>
    <row r="199" spans="2:16" ht="24.75" customHeight="1">
      <c r="B199" s="319" t="s">
        <v>218</v>
      </c>
      <c r="C199" s="1031" t="s">
        <v>597</v>
      </c>
      <c r="D199" s="1031"/>
      <c r="E199" s="1031"/>
      <c r="F199" s="1031"/>
      <c r="G199" s="1057"/>
      <c r="H199" s="316">
        <v>0</v>
      </c>
      <c r="I199" s="317">
        <v>4</v>
      </c>
      <c r="J199" s="350">
        <f t="shared" si="1"/>
        <v>0</v>
      </c>
      <c r="K199" s="316" t="s">
        <v>71</v>
      </c>
      <c r="L199" s="317" t="s">
        <v>71</v>
      </c>
      <c r="M199" s="318" t="s">
        <v>71</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t="s">
        <v>71</v>
      </c>
      <c r="I201" s="317" t="s">
        <v>71</v>
      </c>
      <c r="J201" s="318" t="s">
        <v>71</v>
      </c>
      <c r="K201" s="316" t="s">
        <v>71</v>
      </c>
      <c r="L201" s="317" t="s">
        <v>71</v>
      </c>
      <c r="M201" s="318" t="s">
        <v>71</v>
      </c>
      <c r="N201" s="1029"/>
      <c r="O201" s="1044"/>
      <c r="P201" s="1044"/>
    </row>
    <row r="202" spans="2:16" ht="24.75" customHeight="1">
      <c r="B202" s="10" t="s">
        <v>401</v>
      </c>
      <c r="C202" s="1009" t="s">
        <v>599</v>
      </c>
      <c r="D202" s="1009"/>
      <c r="E202" s="1009"/>
      <c r="F202" s="1009"/>
      <c r="G202" s="766"/>
      <c r="H202" s="316">
        <v>0</v>
      </c>
      <c r="I202" s="317">
        <v>4</v>
      </c>
      <c r="J202" s="350">
        <f t="shared" si="1"/>
        <v>0</v>
      </c>
      <c r="K202" s="316">
        <v>108</v>
      </c>
      <c r="L202" s="316">
        <v>3388</v>
      </c>
      <c r="M202" s="363">
        <f>MIN(K202/L202,1)</f>
        <v>3.1877213695395513E-2</v>
      </c>
      <c r="N202" s="1049"/>
      <c r="O202" s="1044"/>
      <c r="P202" s="1044"/>
    </row>
    <row r="203" spans="2:16" ht="24.75" customHeight="1">
      <c r="B203" s="10" t="s">
        <v>404</v>
      </c>
      <c r="C203" s="1009" t="s">
        <v>600</v>
      </c>
      <c r="D203" s="1009"/>
      <c r="E203" s="1009"/>
      <c r="F203" s="1009"/>
      <c r="G203" s="1028"/>
      <c r="H203" s="316" t="s">
        <v>71</v>
      </c>
      <c r="I203" s="317" t="s">
        <v>71</v>
      </c>
      <c r="J203" s="318" t="s">
        <v>71</v>
      </c>
      <c r="K203" s="316" t="s">
        <v>71</v>
      </c>
      <c r="L203" s="317" t="s">
        <v>71</v>
      </c>
      <c r="M203" s="318"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v>0</v>
      </c>
      <c r="I205" s="317">
        <v>4</v>
      </c>
      <c r="J205" s="350">
        <f t="shared" si="1"/>
        <v>0</v>
      </c>
      <c r="K205" s="316">
        <v>152</v>
      </c>
      <c r="L205" s="316">
        <f>642+633+712</f>
        <v>1987</v>
      </c>
      <c r="M205" s="363">
        <f>MIN(K205/L205,1)</f>
        <v>7.6497232008052335E-2</v>
      </c>
      <c r="N205" s="1029"/>
      <c r="O205" s="1043"/>
      <c r="P205" s="1043"/>
    </row>
    <row r="206" spans="2:16" ht="22.5" customHeight="1">
      <c r="B206" s="10" t="s">
        <v>401</v>
      </c>
      <c r="C206" s="1009" t="s">
        <v>602</v>
      </c>
      <c r="D206" s="1009"/>
      <c r="E206" s="1009"/>
      <c r="F206" s="1009"/>
      <c r="G206" s="1028"/>
      <c r="H206" s="316">
        <v>0</v>
      </c>
      <c r="I206" s="317">
        <v>4</v>
      </c>
      <c r="J206" s="350">
        <f t="shared" si="1"/>
        <v>0</v>
      </c>
      <c r="K206" s="316">
        <v>141</v>
      </c>
      <c r="L206" s="316">
        <v>3348</v>
      </c>
      <c r="M206" s="363">
        <f>MIN(K206/L206,1)</f>
        <v>4.2114695340501794E-2</v>
      </c>
      <c r="N206" s="1030"/>
      <c r="O206" s="1043"/>
      <c r="P206" s="1043"/>
    </row>
    <row r="207" spans="2:16" ht="22.5" customHeight="1">
      <c r="B207" s="319" t="s">
        <v>224</v>
      </c>
      <c r="C207" s="1031" t="s">
        <v>414</v>
      </c>
      <c r="D207" s="1031"/>
      <c r="E207" s="1031"/>
      <c r="F207" s="1031"/>
      <c r="G207" s="1031"/>
      <c r="H207" s="316">
        <v>0</v>
      </c>
      <c r="I207" s="317">
        <v>4</v>
      </c>
      <c r="J207" s="350">
        <f t="shared" si="1"/>
        <v>0</v>
      </c>
      <c r="K207" s="316">
        <v>78</v>
      </c>
      <c r="L207" s="316">
        <v>3215</v>
      </c>
      <c r="M207" s="363">
        <f>MIN(K207/L207,1)</f>
        <v>2.4261275272161743E-2</v>
      </c>
      <c r="N207" s="321"/>
      <c r="O207" s="1043"/>
      <c r="P207" s="1043"/>
    </row>
    <row r="208" spans="2:16" ht="22.5" customHeight="1">
      <c r="B208" s="319" t="s">
        <v>226</v>
      </c>
      <c r="C208" s="1031" t="s">
        <v>603</v>
      </c>
      <c r="D208" s="1031"/>
      <c r="E208" s="1031"/>
      <c r="F208" s="1031"/>
      <c r="G208" s="1031"/>
      <c r="H208" s="316" t="s">
        <v>71</v>
      </c>
      <c r="I208" s="317" t="s">
        <v>71</v>
      </c>
      <c r="J208" s="318" t="s">
        <v>71</v>
      </c>
      <c r="K208" s="316" t="s">
        <v>71</v>
      </c>
      <c r="L208" s="317" t="s">
        <v>71</v>
      </c>
      <c r="M208" s="318" t="s">
        <v>71</v>
      </c>
      <c r="N208" s="321"/>
      <c r="O208" s="1043"/>
      <c r="P208" s="1043"/>
    </row>
    <row r="209" spans="2:16" ht="22.5" customHeight="1">
      <c r="B209" s="319" t="s">
        <v>228</v>
      </c>
      <c r="C209" s="1031" t="s">
        <v>133</v>
      </c>
      <c r="D209" s="1031"/>
      <c r="E209" s="1031"/>
      <c r="F209" s="1031"/>
      <c r="G209" s="1031"/>
      <c r="H209" s="316">
        <v>0</v>
      </c>
      <c r="I209" s="317">
        <v>4</v>
      </c>
      <c r="J209" s="350">
        <f t="shared" si="1"/>
        <v>0</v>
      </c>
      <c r="K209" s="316">
        <v>241</v>
      </c>
      <c r="L209" s="316">
        <v>3388</v>
      </c>
      <c r="M209" s="363">
        <f t="shared" ref="M209" si="2">MIN(K209/L209,1)</f>
        <v>7.1133412042502953E-2</v>
      </c>
      <c r="N209" s="321"/>
      <c r="O209" s="1043"/>
      <c r="P209" s="1043"/>
    </row>
    <row r="210" spans="2:16" ht="22.5" customHeight="1">
      <c r="B210" s="319" t="s">
        <v>229</v>
      </c>
      <c r="C210" s="1031" t="s">
        <v>134</v>
      </c>
      <c r="D210" s="1031"/>
      <c r="E210" s="1031"/>
      <c r="F210" s="1031"/>
      <c r="G210" s="1031"/>
      <c r="H210" s="316">
        <v>0</v>
      </c>
      <c r="I210" s="317">
        <v>4</v>
      </c>
      <c r="J210" s="350">
        <f t="shared" si="1"/>
        <v>0</v>
      </c>
      <c r="K210" s="316" t="s">
        <v>71</v>
      </c>
      <c r="L210" s="317" t="s">
        <v>71</v>
      </c>
      <c r="M210" s="318" t="s">
        <v>71</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1</v>
      </c>
      <c r="I212" s="317">
        <v>4</v>
      </c>
      <c r="J212" s="350">
        <f t="shared" si="1"/>
        <v>0.25</v>
      </c>
      <c r="K212" s="316">
        <v>218</v>
      </c>
      <c r="L212" s="316">
        <v>2417</v>
      </c>
      <c r="M212" s="350">
        <f>MIN(K212/L212,1)</f>
        <v>9.0194455937112117E-2</v>
      </c>
      <c r="N212" s="1029"/>
      <c r="O212" s="1043"/>
      <c r="P212" s="1043"/>
    </row>
    <row r="213" spans="2:16" ht="22.5" customHeight="1">
      <c r="B213" s="10" t="s">
        <v>401</v>
      </c>
      <c r="C213" s="1009" t="s">
        <v>264</v>
      </c>
      <c r="D213" s="1009"/>
      <c r="E213" s="1009"/>
      <c r="F213" s="1009"/>
      <c r="G213" s="1028"/>
      <c r="H213" s="316" t="s">
        <v>71</v>
      </c>
      <c r="I213" s="317" t="s">
        <v>71</v>
      </c>
      <c r="J213" s="318" t="s">
        <v>71</v>
      </c>
      <c r="K213" s="316" t="s">
        <v>71</v>
      </c>
      <c r="L213" s="317" t="s">
        <v>71</v>
      </c>
      <c r="M213" s="318" t="s">
        <v>71</v>
      </c>
      <c r="N213" s="1030"/>
      <c r="O213" s="1043"/>
      <c r="P213" s="1043"/>
    </row>
    <row r="214" spans="2:16" ht="22.5" customHeight="1">
      <c r="B214" s="319" t="s">
        <v>231</v>
      </c>
      <c r="C214" s="1031" t="s">
        <v>604</v>
      </c>
      <c r="D214" s="1031"/>
      <c r="E214" s="1031"/>
      <c r="F214" s="1031"/>
      <c r="G214" s="1031"/>
      <c r="H214" s="316" t="s">
        <v>71</v>
      </c>
      <c r="I214" s="317" t="s">
        <v>71</v>
      </c>
      <c r="J214" s="318" t="s">
        <v>71</v>
      </c>
      <c r="K214" s="316" t="s">
        <v>71</v>
      </c>
      <c r="L214" s="317" t="s">
        <v>71</v>
      </c>
      <c r="M214" s="318" t="s">
        <v>71</v>
      </c>
      <c r="N214" s="321"/>
      <c r="O214" s="1043"/>
      <c r="P214" s="1043"/>
    </row>
    <row r="215" spans="2:16" ht="35.25" customHeight="1">
      <c r="B215" s="9" t="s">
        <v>233</v>
      </c>
      <c r="C215" s="879" t="s">
        <v>605</v>
      </c>
      <c r="D215" s="879"/>
      <c r="E215" s="879"/>
      <c r="F215" s="879"/>
      <c r="G215" s="880"/>
      <c r="H215" s="364">
        <f>SUM(H196+H199+H202+H205+H206+H207+H209+H210+H212)</f>
        <v>2</v>
      </c>
      <c r="I215" s="364">
        <f>SUM(I196+I199+I202+I205+I206+I207+I209+I210+I212)</f>
        <v>36</v>
      </c>
      <c r="J215" s="350">
        <f>MIN(H215/I215,1)</f>
        <v>5.5555555555555552E-2</v>
      </c>
      <c r="K215" s="364">
        <f>SUM(K196+K202+K205+K206+K207+K209+K212)</f>
        <v>1087</v>
      </c>
      <c r="L215" s="364">
        <f>SUM(L196+L202+L205+L206+L207+L209+L212)</f>
        <v>21131</v>
      </c>
      <c r="M215" s="363">
        <f>MIN(K215/L215,1)</f>
        <v>5.1441010837158678E-2</v>
      </c>
      <c r="N215" s="321"/>
      <c r="O215" s="1045"/>
      <c r="P215" s="1045"/>
    </row>
    <row r="216" spans="2:16" ht="90" customHeight="1" thickBot="1">
      <c r="B216" s="309" t="s">
        <v>606</v>
      </c>
      <c r="C216" s="913" t="s">
        <v>607</v>
      </c>
      <c r="D216" s="913"/>
      <c r="E216" s="913"/>
      <c r="F216" s="913"/>
      <c r="G216" s="913"/>
      <c r="H216" s="1373" t="s">
        <v>2097</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41.25" customHeight="1">
      <c r="B218" s="254" t="s">
        <v>608</v>
      </c>
      <c r="C218" s="978" t="s">
        <v>609</v>
      </c>
      <c r="D218" s="978"/>
      <c r="E218" s="978"/>
      <c r="F218" s="978"/>
      <c r="G218" s="978"/>
      <c r="H218" s="1808" t="s">
        <v>2098</v>
      </c>
      <c r="I218" s="1666"/>
      <c r="J218" s="1666"/>
      <c r="K218" s="1023" t="s">
        <v>424</v>
      </c>
      <c r="L218" s="1025"/>
      <c r="M218" s="1026"/>
      <c r="N218" s="1027"/>
      <c r="O218" s="771"/>
      <c r="P218" s="771"/>
    </row>
    <row r="219" spans="2:16" ht="33" customHeight="1">
      <c r="B219" s="809" t="s">
        <v>610</v>
      </c>
      <c r="C219" s="879" t="s">
        <v>611</v>
      </c>
      <c r="D219" s="879"/>
      <c r="E219" s="879"/>
      <c r="F219" s="879"/>
      <c r="G219" s="880"/>
      <c r="H219" s="968" t="s">
        <v>49</v>
      </c>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1657" t="s">
        <v>2099</v>
      </c>
      <c r="M224" s="1658"/>
      <c r="N224" s="1659"/>
      <c r="O224" s="1001"/>
      <c r="P224" s="1001"/>
    </row>
    <row r="225" spans="1:16" ht="21.75" customHeight="1">
      <c r="B225" s="10" t="s">
        <v>218</v>
      </c>
      <c r="C225" s="879" t="s">
        <v>614</v>
      </c>
      <c r="D225" s="879"/>
      <c r="E225" s="879"/>
      <c r="F225" s="879"/>
      <c r="G225" s="880"/>
      <c r="H225" s="968" t="s">
        <v>49</v>
      </c>
      <c r="I225" s="969"/>
      <c r="J225" s="969"/>
      <c r="K225" s="980"/>
      <c r="L225" s="1660"/>
      <c r="M225" s="1661"/>
      <c r="N225" s="1662"/>
      <c r="O225" s="1002"/>
      <c r="P225" s="1002"/>
    </row>
    <row r="226" spans="1:16" ht="28.5" customHeight="1">
      <c r="B226" s="809" t="s">
        <v>617</v>
      </c>
      <c r="C226" s="879" t="s">
        <v>618</v>
      </c>
      <c r="D226" s="879"/>
      <c r="E226" s="879"/>
      <c r="F226" s="879"/>
      <c r="G226" s="880"/>
      <c r="H226" s="968" t="s">
        <v>49</v>
      </c>
      <c r="I226" s="969"/>
      <c r="J226" s="969"/>
      <c r="K226" s="980"/>
      <c r="L226" s="1660"/>
      <c r="M226" s="1661"/>
      <c r="N226" s="1662"/>
      <c r="O226" s="1004"/>
      <c r="P226" s="1004"/>
    </row>
    <row r="227" spans="1:16" ht="21.75" customHeight="1">
      <c r="B227" s="10" t="s">
        <v>216</v>
      </c>
      <c r="C227" s="879" t="s">
        <v>619</v>
      </c>
      <c r="D227" s="879"/>
      <c r="E227" s="879"/>
      <c r="F227" s="879"/>
      <c r="G227" s="880"/>
      <c r="H227" s="968" t="s">
        <v>663</v>
      </c>
      <c r="I227" s="969"/>
      <c r="J227" s="969"/>
      <c r="K227" s="980"/>
      <c r="L227" s="1660"/>
      <c r="M227" s="1661"/>
      <c r="N227" s="1662"/>
      <c r="O227" s="1007"/>
      <c r="P227" s="1007"/>
    </row>
    <row r="228" spans="1:16" ht="48.75" customHeight="1">
      <c r="B228" s="809" t="s">
        <v>620</v>
      </c>
      <c r="C228" s="879" t="s">
        <v>697</v>
      </c>
      <c r="D228" s="879"/>
      <c r="E228" s="879"/>
      <c r="F228" s="879"/>
      <c r="G228" s="880"/>
      <c r="H228" s="968" t="s">
        <v>50</v>
      </c>
      <c r="I228" s="969"/>
      <c r="J228" s="969"/>
      <c r="K228" s="980"/>
      <c r="L228" s="1660"/>
      <c r="M228" s="1661"/>
      <c r="N228" s="1662"/>
      <c r="O228" s="246"/>
      <c r="P228" s="247"/>
    </row>
    <row r="229" spans="1:16" ht="21" customHeight="1">
      <c r="B229" s="803" t="s">
        <v>622</v>
      </c>
      <c r="C229" s="875" t="s">
        <v>623</v>
      </c>
      <c r="D229" s="875"/>
      <c r="E229" s="875"/>
      <c r="F229" s="875"/>
      <c r="G229" s="990"/>
      <c r="H229" s="968" t="s">
        <v>49</v>
      </c>
      <c r="I229" s="969"/>
      <c r="J229" s="969"/>
      <c r="K229" s="980"/>
      <c r="L229" s="1660"/>
      <c r="M229" s="1661"/>
      <c r="N229" s="1662"/>
      <c r="O229" s="1003"/>
      <c r="P229" s="1003"/>
    </row>
    <row r="230" spans="1:16" ht="21.75" customHeight="1">
      <c r="B230" s="10" t="s">
        <v>216</v>
      </c>
      <c r="C230" s="879" t="s">
        <v>624</v>
      </c>
      <c r="D230" s="879"/>
      <c r="E230" s="879"/>
      <c r="F230" s="879"/>
      <c r="G230" s="880"/>
      <c r="H230" s="968" t="s">
        <v>49</v>
      </c>
      <c r="I230" s="969"/>
      <c r="J230" s="969"/>
      <c r="K230" s="980"/>
      <c r="L230" s="1660"/>
      <c r="M230" s="1661"/>
      <c r="N230" s="1662"/>
      <c r="O230" s="1004"/>
      <c r="P230" s="1004"/>
    </row>
    <row r="231" spans="1:16" ht="21.75" customHeight="1" thickBot="1">
      <c r="B231" s="9" t="s">
        <v>625</v>
      </c>
      <c r="C231" s="913" t="s">
        <v>626</v>
      </c>
      <c r="D231" s="913"/>
      <c r="E231" s="913"/>
      <c r="F231" s="913"/>
      <c r="G231" s="1006"/>
      <c r="H231" s="968" t="s">
        <v>49</v>
      </c>
      <c r="I231" s="969"/>
      <c r="J231" s="969"/>
      <c r="K231" s="991"/>
      <c r="L231" s="1663"/>
      <c r="M231" s="1664"/>
      <c r="N231" s="1665"/>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c r="P233" s="985"/>
    </row>
    <row r="234" spans="1:16" ht="54" customHeight="1">
      <c r="B234" s="10" t="s">
        <v>216</v>
      </c>
      <c r="C234" s="879" t="s">
        <v>629</v>
      </c>
      <c r="D234" s="879"/>
      <c r="E234" s="879"/>
      <c r="F234" s="879"/>
      <c r="G234" s="880"/>
      <c r="H234" s="1805" t="s">
        <v>2100</v>
      </c>
      <c r="I234" s="1806"/>
      <c r="J234" s="1807"/>
      <c r="K234" s="980"/>
      <c r="L234" s="973"/>
      <c r="M234" s="974"/>
      <c r="N234" s="975"/>
      <c r="O234" s="976"/>
      <c r="P234" s="976"/>
    </row>
    <row r="235" spans="1:16" ht="33" customHeight="1">
      <c r="B235" s="760" t="s">
        <v>630</v>
      </c>
      <c r="C235" s="989" t="s">
        <v>631</v>
      </c>
      <c r="D235" s="875"/>
      <c r="E235" s="875"/>
      <c r="F235" s="875"/>
      <c r="G235" s="990"/>
      <c r="H235" s="968" t="s">
        <v>50</v>
      </c>
      <c r="I235" s="969"/>
      <c r="J235" s="969"/>
      <c r="K235" s="980"/>
      <c r="L235" s="970"/>
      <c r="M235" s="971"/>
      <c r="N235" s="972"/>
      <c r="O235" s="960"/>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t="s">
        <v>50</v>
      </c>
      <c r="I237" s="958"/>
      <c r="J237" s="958"/>
      <c r="K237" s="958"/>
      <c r="L237" s="958"/>
      <c r="M237" s="958"/>
      <c r="N237" s="959"/>
      <c r="O237" s="761"/>
      <c r="P237" s="761"/>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K122">
    <cfRule type="expression" dxfId="4135" priority="236">
      <formula>$N$128="Don't know"</formula>
    </cfRule>
    <cfRule type="expression" dxfId="4134" priority="237">
      <formula>$N$128="No"</formula>
    </cfRule>
  </conditionalFormatting>
  <conditionalFormatting sqref="L157:M157">
    <cfRule type="expression" dxfId="4133" priority="232">
      <formula>$F$163="Don't know"</formula>
    </cfRule>
    <cfRule type="expression" dxfId="4132" priority="235">
      <formula>$F$163="No"</formula>
    </cfRule>
  </conditionalFormatting>
  <conditionalFormatting sqref="L158:M158">
    <cfRule type="expression" dxfId="4131" priority="231">
      <formula>$F$164="Don't know"</formula>
    </cfRule>
    <cfRule type="expression" dxfId="4130" priority="234">
      <formula>$F$164="No"</formula>
    </cfRule>
  </conditionalFormatting>
  <conditionalFormatting sqref="L159:M159">
    <cfRule type="expression" dxfId="4129" priority="230">
      <formula>$F$171="Don't know"</formula>
    </cfRule>
    <cfRule type="expression" dxfId="4128" priority="233">
      <formula>$F$171="No"</formula>
    </cfRule>
  </conditionalFormatting>
  <conditionalFormatting sqref="H13:N13 H18:N18">
    <cfRule type="expression" dxfId="4127" priority="227">
      <formula>$F13="Not applicable"</formula>
    </cfRule>
    <cfRule type="expression" dxfId="4126" priority="228">
      <formula>$F13="Don't know"</formula>
    </cfRule>
    <cfRule type="expression" dxfId="4125" priority="229">
      <formula>$F13="No"</formula>
    </cfRule>
  </conditionalFormatting>
  <conditionalFormatting sqref="H13:N13 F9:N9 H18:N18">
    <cfRule type="expression" dxfId="4124" priority="226">
      <formula>$N$14="Don't know"</formula>
    </cfRule>
  </conditionalFormatting>
  <conditionalFormatting sqref="H13:N13 F9:N9 H18:N18">
    <cfRule type="expression" dxfId="4123" priority="225">
      <formula>$N$14="Not applicable"</formula>
    </cfRule>
  </conditionalFormatting>
  <conditionalFormatting sqref="H13:N13 F9:N9 H18:N18">
    <cfRule type="expression" dxfId="4122" priority="224">
      <formula>$N$14="No"</formula>
    </cfRule>
  </conditionalFormatting>
  <conditionalFormatting sqref="L153:M153">
    <cfRule type="expression" dxfId="4121" priority="222">
      <formula>$F$163="Don't know"</formula>
    </cfRule>
    <cfRule type="expression" dxfId="4120" priority="223">
      <formula>$F$163="No"</formula>
    </cfRule>
  </conditionalFormatting>
  <conditionalFormatting sqref="L154:M154">
    <cfRule type="expression" dxfId="4119" priority="220">
      <formula>$F$163="Don't know"</formula>
    </cfRule>
    <cfRule type="expression" dxfId="4118" priority="221">
      <formula>$F$163="No"</formula>
    </cfRule>
  </conditionalFormatting>
  <conditionalFormatting sqref="L155:M155">
    <cfRule type="expression" dxfId="4117" priority="218">
      <formula>$F$163="Don't know"</formula>
    </cfRule>
    <cfRule type="expression" dxfId="4116" priority="219">
      <formula>$F$163="No"</formula>
    </cfRule>
  </conditionalFormatting>
  <conditionalFormatting sqref="H25 H90 H196:I197 H202:I202 H205:I207 H212:I212 H27 F23 L8 F77:H78 H29 F79 H199:I199 H209:I210 O193:O215">
    <cfRule type="containsBlanks" dxfId="4115" priority="217">
      <formula>LEN(TRIM(F8))=0</formula>
    </cfRule>
  </conditionalFormatting>
  <conditionalFormatting sqref="F9:N9">
    <cfRule type="containsBlanks" dxfId="4114" priority="216">
      <formula>LEN(TRIM(F9))=0</formula>
    </cfRule>
  </conditionalFormatting>
  <conditionalFormatting sqref="J34:K34">
    <cfRule type="containsBlanks" dxfId="4113" priority="215">
      <formula>LEN(TRIM(J34))=0</formula>
    </cfRule>
  </conditionalFormatting>
  <conditionalFormatting sqref="I170 N189 K122 H219 F157:F159 F153:F155 K161 F161:F162 H167 H237:H238 L153:N155 L157:N159">
    <cfRule type="containsBlanks" dxfId="4112" priority="214">
      <formula>LEN(TRIM(F122))=0</formula>
    </cfRule>
  </conditionalFormatting>
  <conditionalFormatting sqref="G120">
    <cfRule type="containsBlanks" dxfId="4111" priority="213">
      <formula>LEN(TRIM(G120))=0</formula>
    </cfRule>
  </conditionalFormatting>
  <conditionalFormatting sqref="J27">
    <cfRule type="containsBlanks" dxfId="4110" priority="212">
      <formula>LEN(TRIM(J27))=0</formula>
    </cfRule>
  </conditionalFormatting>
  <conditionalFormatting sqref="O169">
    <cfRule type="containsBlanks" dxfId="4109" priority="211">
      <formula>LEN(TRIM(O169))=0</formula>
    </cfRule>
  </conditionalFormatting>
  <conditionalFormatting sqref="J56">
    <cfRule type="containsBlanks" dxfId="4108" priority="210">
      <formula>LEN(TRIM(J56))=0</formula>
    </cfRule>
  </conditionalFormatting>
  <conditionalFormatting sqref="F23">
    <cfRule type="expression" dxfId="4107" priority="209">
      <formula>$N$14="Don't know"</formula>
    </cfRule>
  </conditionalFormatting>
  <conditionalFormatting sqref="F23">
    <cfRule type="expression" dxfId="4106" priority="208">
      <formula>$N$14="Not applicable"</formula>
    </cfRule>
  </conditionalFormatting>
  <conditionalFormatting sqref="F23">
    <cfRule type="expression" dxfId="4105" priority="207">
      <formula>$N$14="No"</formula>
    </cfRule>
  </conditionalFormatting>
  <conditionalFormatting sqref="L8">
    <cfRule type="expression" dxfId="4104" priority="206">
      <formula>$N$14="Don't know"</formula>
    </cfRule>
  </conditionalFormatting>
  <conditionalFormatting sqref="L8">
    <cfRule type="expression" dxfId="4103" priority="205">
      <formula>$N$14="Not applicable"</formula>
    </cfRule>
  </conditionalFormatting>
  <conditionalFormatting sqref="L8">
    <cfRule type="expression" dxfId="4102" priority="204">
      <formula>$N$14="No"</formula>
    </cfRule>
  </conditionalFormatting>
  <conditionalFormatting sqref="J25">
    <cfRule type="containsBlanks" dxfId="4101" priority="203">
      <formula>LEN(TRIM(J25))=0</formula>
    </cfRule>
  </conditionalFormatting>
  <conditionalFormatting sqref="L158:M158">
    <cfRule type="expression" dxfId="4100" priority="201">
      <formula>$F$163="Don't know"</formula>
    </cfRule>
    <cfRule type="expression" dxfId="4099" priority="202">
      <formula>$F$163="No"</formula>
    </cfRule>
  </conditionalFormatting>
  <conditionalFormatting sqref="L159:M159">
    <cfRule type="expression" dxfId="4098" priority="199">
      <formula>$F$163="Don't know"</formula>
    </cfRule>
    <cfRule type="expression" dxfId="4097" priority="200">
      <formula>$F$163="No"</formula>
    </cfRule>
  </conditionalFormatting>
  <conditionalFormatting sqref="L153:M153">
    <cfRule type="expression" dxfId="4096" priority="197">
      <formula>$F$163="Don't know"</formula>
    </cfRule>
    <cfRule type="expression" dxfId="4095" priority="198">
      <formula>$F$163="No"</formula>
    </cfRule>
  </conditionalFormatting>
  <conditionalFormatting sqref="L154:M154">
    <cfRule type="expression" dxfId="4094" priority="195">
      <formula>$F$163="Don't know"</formula>
    </cfRule>
    <cfRule type="expression" dxfId="4093" priority="196">
      <formula>$F$163="No"</formula>
    </cfRule>
  </conditionalFormatting>
  <conditionalFormatting sqref="L155:M155">
    <cfRule type="expression" dxfId="4092" priority="193">
      <formula>$F$163="Don't know"</formula>
    </cfRule>
    <cfRule type="expression" dxfId="4091" priority="194">
      <formula>$F$163="No"</formula>
    </cfRule>
  </conditionalFormatting>
  <conditionalFormatting sqref="H221">
    <cfRule type="containsBlanks" dxfId="4090" priority="191">
      <formula>LEN(TRIM(H221))=0</formula>
    </cfRule>
  </conditionalFormatting>
  <conditionalFormatting sqref="H222">
    <cfRule type="containsBlanks" dxfId="4089" priority="190">
      <formula>LEN(TRIM(H222))=0</formula>
    </cfRule>
  </conditionalFormatting>
  <conditionalFormatting sqref="H224">
    <cfRule type="containsBlanks" dxfId="4088" priority="189">
      <formula>LEN(TRIM(H224))=0</formula>
    </cfRule>
  </conditionalFormatting>
  <conditionalFormatting sqref="H225">
    <cfRule type="containsBlanks" dxfId="4087" priority="188">
      <formula>LEN(TRIM(H225))=0</formula>
    </cfRule>
  </conditionalFormatting>
  <conditionalFormatting sqref="H226">
    <cfRule type="containsBlanks" dxfId="4086" priority="187">
      <formula>LEN(TRIM(H226))=0</formula>
    </cfRule>
  </conditionalFormatting>
  <conditionalFormatting sqref="H228">
    <cfRule type="containsBlanks" dxfId="4085" priority="186">
      <formula>LEN(TRIM(H228))=0</formula>
    </cfRule>
  </conditionalFormatting>
  <conditionalFormatting sqref="H229">
    <cfRule type="containsBlanks" dxfId="4084" priority="185">
      <formula>LEN(TRIM(H229))=0</formula>
    </cfRule>
  </conditionalFormatting>
  <conditionalFormatting sqref="H231">
    <cfRule type="containsBlanks" dxfId="4083" priority="184">
      <formula>LEN(TRIM(H231))=0</formula>
    </cfRule>
  </conditionalFormatting>
  <conditionalFormatting sqref="H233">
    <cfRule type="containsBlanks" dxfId="4082" priority="183">
      <formula>LEN(TRIM(H233))=0</formula>
    </cfRule>
  </conditionalFormatting>
  <conditionalFormatting sqref="H235">
    <cfRule type="containsBlanks" dxfId="4081" priority="182">
      <formula>LEN(TRIM(H235))=0</formula>
    </cfRule>
  </conditionalFormatting>
  <conditionalFormatting sqref="O8">
    <cfRule type="containsBlanks" dxfId="4080" priority="181">
      <formula>LEN(TRIM(O8))=0</formula>
    </cfRule>
  </conditionalFormatting>
  <conditionalFormatting sqref="L154:M154">
    <cfRule type="expression" dxfId="4079" priority="179">
      <formula>$F$163="Don't know"</formula>
    </cfRule>
    <cfRule type="expression" dxfId="4078" priority="180">
      <formula>$F$163="No"</formula>
    </cfRule>
  </conditionalFormatting>
  <conditionalFormatting sqref="L154:M154">
    <cfRule type="expression" dxfId="4077" priority="177">
      <formula>$F$163="Don't know"</formula>
    </cfRule>
    <cfRule type="expression" dxfId="4076" priority="178">
      <formula>$F$163="No"</formula>
    </cfRule>
  </conditionalFormatting>
  <conditionalFormatting sqref="L155:M155">
    <cfRule type="expression" dxfId="4075" priority="175">
      <formula>$F$163="Don't know"</formula>
    </cfRule>
    <cfRule type="expression" dxfId="4074" priority="176">
      <formula>$F$163="No"</formula>
    </cfRule>
  </conditionalFormatting>
  <conditionalFormatting sqref="L155:M155">
    <cfRule type="expression" dxfId="4073" priority="173">
      <formula>$F$163="Don't know"</formula>
    </cfRule>
    <cfRule type="expression" dxfId="4072" priority="174">
      <formula>$F$163="No"</formula>
    </cfRule>
  </conditionalFormatting>
  <conditionalFormatting sqref="L157:M157">
    <cfRule type="expression" dxfId="4071" priority="171">
      <formula>$F$163="Don't know"</formula>
    </cfRule>
    <cfRule type="expression" dxfId="4070" priority="172">
      <formula>$F$163="No"</formula>
    </cfRule>
  </conditionalFormatting>
  <conditionalFormatting sqref="L157:M157">
    <cfRule type="expression" dxfId="4069" priority="169">
      <formula>$F$163="Don't know"</formula>
    </cfRule>
    <cfRule type="expression" dxfId="4068" priority="170">
      <formula>$F$163="No"</formula>
    </cfRule>
  </conditionalFormatting>
  <conditionalFormatting sqref="L158:M158">
    <cfRule type="expression" dxfId="4067" priority="167">
      <formula>$F$163="Don't know"</formula>
    </cfRule>
    <cfRule type="expression" dxfId="4066" priority="168">
      <formula>$F$163="No"</formula>
    </cfRule>
  </conditionalFormatting>
  <conditionalFormatting sqref="L158:M158">
    <cfRule type="expression" dxfId="4065" priority="165">
      <formula>$F$163="Don't know"</formula>
    </cfRule>
    <cfRule type="expression" dxfId="4064" priority="166">
      <formula>$F$163="No"</formula>
    </cfRule>
  </conditionalFormatting>
  <conditionalFormatting sqref="L159:M159">
    <cfRule type="expression" dxfId="4063" priority="163">
      <formula>$F$163="Don't know"</formula>
    </cfRule>
    <cfRule type="expression" dxfId="4062" priority="164">
      <formula>$F$163="No"</formula>
    </cfRule>
  </conditionalFormatting>
  <conditionalFormatting sqref="L159:M159">
    <cfRule type="expression" dxfId="4061" priority="161">
      <formula>$F$163="Don't know"</formula>
    </cfRule>
    <cfRule type="expression" dxfId="4060" priority="162">
      <formula>$F$163="No"</formula>
    </cfRule>
  </conditionalFormatting>
  <conditionalFormatting sqref="F11:F19">
    <cfRule type="expression" dxfId="4059" priority="160">
      <formula>$N$14="Don't know"</formula>
    </cfRule>
  </conditionalFormatting>
  <conditionalFormatting sqref="F11:F19">
    <cfRule type="expression" dxfId="4058" priority="159">
      <formula>$N$14="Not applicable"</formula>
    </cfRule>
  </conditionalFormatting>
  <conditionalFormatting sqref="F11:F19">
    <cfRule type="expression" dxfId="4057" priority="158">
      <formula>$N$14="No"</formula>
    </cfRule>
  </conditionalFormatting>
  <conditionalFormatting sqref="F11:F19">
    <cfRule type="containsBlanks" dxfId="4056" priority="157">
      <formula>LEN(TRIM(F11))=0</formula>
    </cfRule>
  </conditionalFormatting>
  <conditionalFormatting sqref="H11:N11">
    <cfRule type="expression" dxfId="4055" priority="154">
      <formula>$F$17="Not applicable"</formula>
    </cfRule>
    <cfRule type="expression" dxfId="4054" priority="155">
      <formula>$F$17="Don't know"</formula>
    </cfRule>
    <cfRule type="expression" dxfId="4053" priority="156">
      <formula>$F$17="No"</formula>
    </cfRule>
  </conditionalFormatting>
  <conditionalFormatting sqref="H12:N12">
    <cfRule type="expression" dxfId="4052" priority="151">
      <formula>$F12="Not applicable"</formula>
    </cfRule>
    <cfRule type="expression" dxfId="4051" priority="152">
      <formula>$F12="Don't know"</formula>
    </cfRule>
    <cfRule type="expression" dxfId="4050" priority="153">
      <formula>$F12="No"</formula>
    </cfRule>
  </conditionalFormatting>
  <conditionalFormatting sqref="H11:N12">
    <cfRule type="expression" dxfId="4049" priority="150">
      <formula>$N$14="Don't know"</formula>
    </cfRule>
  </conditionalFormatting>
  <conditionalFormatting sqref="H11:N12">
    <cfRule type="expression" dxfId="4048" priority="149">
      <formula>$N$14="Not applicable"</formula>
    </cfRule>
  </conditionalFormatting>
  <conditionalFormatting sqref="H11:N12">
    <cfRule type="expression" dxfId="4047" priority="148">
      <formula>$N$14="No"</formula>
    </cfRule>
  </conditionalFormatting>
  <conditionalFormatting sqref="H14:N17">
    <cfRule type="expression" dxfId="4046" priority="145">
      <formula>$F14="Not applicable"</formula>
    </cfRule>
    <cfRule type="expression" dxfId="4045" priority="146">
      <formula>$F14="Don't know"</formula>
    </cfRule>
    <cfRule type="expression" dxfId="4044" priority="147">
      <formula>$F14="No"</formula>
    </cfRule>
  </conditionalFormatting>
  <conditionalFormatting sqref="H14:N17">
    <cfRule type="expression" dxfId="4043" priority="144">
      <formula>$N$14="Don't know"</formula>
    </cfRule>
  </conditionalFormatting>
  <conditionalFormatting sqref="H14:N17">
    <cfRule type="expression" dxfId="4042" priority="143">
      <formula>$N$14="Not applicable"</formula>
    </cfRule>
  </conditionalFormatting>
  <conditionalFormatting sqref="H14:N17">
    <cfRule type="expression" dxfId="4041" priority="142">
      <formula>$N$14="No"</formula>
    </cfRule>
  </conditionalFormatting>
  <conditionalFormatting sqref="H19:N19">
    <cfRule type="expression" dxfId="4040" priority="139">
      <formula>$F19="Not applicable"</formula>
    </cfRule>
    <cfRule type="expression" dxfId="4039" priority="140">
      <formula>$F19="Don't know"</formula>
    </cfRule>
    <cfRule type="expression" dxfId="4038" priority="141">
      <formula>$F19="No"</formula>
    </cfRule>
  </conditionalFormatting>
  <conditionalFormatting sqref="H19:N19">
    <cfRule type="expression" dxfId="4037" priority="138">
      <formula>$N$14="Don't know"</formula>
    </cfRule>
  </conditionalFormatting>
  <conditionalFormatting sqref="H19:N19">
    <cfRule type="expression" dxfId="4036" priority="137">
      <formula>$N$14="Not applicable"</formula>
    </cfRule>
  </conditionalFormatting>
  <conditionalFormatting sqref="H19:N19">
    <cfRule type="expression" dxfId="4035" priority="136">
      <formula>$N$14="No"</formula>
    </cfRule>
  </conditionalFormatting>
  <conditionalFormatting sqref="O10">
    <cfRule type="containsBlanks" dxfId="4034" priority="135">
      <formula>LEN(TRIM(O10))=0</formula>
    </cfRule>
  </conditionalFormatting>
  <conditionalFormatting sqref="O20:O23">
    <cfRule type="containsBlanks" dxfId="4033" priority="134">
      <formula>LEN(TRIM(O20))=0</formula>
    </cfRule>
  </conditionalFormatting>
  <conditionalFormatting sqref="N20">
    <cfRule type="expression" dxfId="4032" priority="133">
      <formula>$N$14="Don't know"</formula>
    </cfRule>
  </conditionalFormatting>
  <conditionalFormatting sqref="N20">
    <cfRule type="expression" dxfId="4031" priority="132">
      <formula>$N$14="Not applicable"</formula>
    </cfRule>
  </conditionalFormatting>
  <conditionalFormatting sqref="N20">
    <cfRule type="expression" dxfId="4030" priority="131">
      <formula>$N$14="No"</formula>
    </cfRule>
  </conditionalFormatting>
  <conditionalFormatting sqref="L21:L22">
    <cfRule type="expression" dxfId="4029" priority="128">
      <formula>$N$14="No"</formula>
    </cfRule>
  </conditionalFormatting>
  <conditionalFormatting sqref="L21:L22">
    <cfRule type="expression" dxfId="4028" priority="130">
      <formula>$N$14="Don't know"</formula>
    </cfRule>
  </conditionalFormatting>
  <conditionalFormatting sqref="L21:L22">
    <cfRule type="expression" dxfId="4027" priority="129">
      <formula>$N$14="Not applicable"</formula>
    </cfRule>
  </conditionalFormatting>
  <conditionalFormatting sqref="L21:L23">
    <cfRule type="containsBlanks" dxfId="4026" priority="127">
      <formula>LEN(TRIM(L21))=0</formula>
    </cfRule>
  </conditionalFormatting>
  <conditionalFormatting sqref="L20">
    <cfRule type="containsBlanks" dxfId="4025" priority="123">
      <formula>LEN(TRIM(L20))=0</formula>
    </cfRule>
    <cfRule type="expression" dxfId="4024" priority="126">
      <formula>$M$14="Don't know"</formula>
    </cfRule>
  </conditionalFormatting>
  <conditionalFormatting sqref="L20">
    <cfRule type="expression" dxfId="4023" priority="125">
      <formula>$M$14="Not applicable"</formula>
    </cfRule>
  </conditionalFormatting>
  <conditionalFormatting sqref="L20">
    <cfRule type="expression" dxfId="4022" priority="124">
      <formula>$M$14="No"</formula>
    </cfRule>
  </conditionalFormatting>
  <conditionalFormatting sqref="L21">
    <cfRule type="expression" dxfId="4021" priority="122">
      <formula>$N$14="Don't know"</formula>
    </cfRule>
  </conditionalFormatting>
  <conditionalFormatting sqref="L21">
    <cfRule type="expression" dxfId="4020" priority="121">
      <formula>$N$14="Not applicable"</formula>
    </cfRule>
  </conditionalFormatting>
  <conditionalFormatting sqref="L21">
    <cfRule type="expression" dxfId="4019" priority="120">
      <formula>$N$14="No"</formula>
    </cfRule>
  </conditionalFormatting>
  <conditionalFormatting sqref="L22">
    <cfRule type="expression" dxfId="4018" priority="119">
      <formula>$N$14="Don't know"</formula>
    </cfRule>
  </conditionalFormatting>
  <conditionalFormatting sqref="L22">
    <cfRule type="expression" dxfId="4017" priority="118">
      <formula>$N$14="Not applicable"</formula>
    </cfRule>
  </conditionalFormatting>
  <conditionalFormatting sqref="L22">
    <cfRule type="expression" dxfId="4016" priority="117">
      <formula>$N$14="No"</formula>
    </cfRule>
  </conditionalFormatting>
  <conditionalFormatting sqref="I23:J23">
    <cfRule type="containsBlanks" dxfId="4015" priority="116">
      <formula>LEN(TRIM(I23))=0</formula>
    </cfRule>
  </conditionalFormatting>
  <conditionalFormatting sqref="J26">
    <cfRule type="containsBlanks" dxfId="4014" priority="115">
      <formula>LEN(TRIM(J26))=0</formula>
    </cfRule>
  </conditionalFormatting>
  <conditionalFormatting sqref="H28">
    <cfRule type="containsBlanks" dxfId="4013" priority="114">
      <formula>LEN(TRIM(H28))=0</formula>
    </cfRule>
  </conditionalFormatting>
  <conditionalFormatting sqref="O25:O30">
    <cfRule type="containsBlanks" dxfId="4012" priority="113">
      <formula>LEN(TRIM(O25))=0</formula>
    </cfRule>
  </conditionalFormatting>
  <conditionalFormatting sqref="J33:K33">
    <cfRule type="containsBlanks" dxfId="4011" priority="112">
      <formula>LEN(TRIM(J33))=0</formula>
    </cfRule>
  </conditionalFormatting>
  <conditionalFormatting sqref="J37:K37">
    <cfRule type="containsBlanks" dxfId="4010" priority="111">
      <formula>LEN(TRIM(J37))=0</formula>
    </cfRule>
  </conditionalFormatting>
  <conditionalFormatting sqref="O56">
    <cfRule type="containsBlanks" dxfId="4009" priority="110">
      <formula>LEN(TRIM(O56))=0</formula>
    </cfRule>
  </conditionalFormatting>
  <conditionalFormatting sqref="J58">
    <cfRule type="containsBlanks" dxfId="4008" priority="109">
      <formula>LEN(TRIM(J58))=0</formula>
    </cfRule>
  </conditionalFormatting>
  <conditionalFormatting sqref="O58">
    <cfRule type="containsBlanks" dxfId="4007" priority="108">
      <formula>LEN(TRIM(O58))=0</formula>
    </cfRule>
  </conditionalFormatting>
  <conditionalFormatting sqref="H61:H62">
    <cfRule type="containsBlanks" dxfId="4006" priority="107">
      <formula>LEN(TRIM(H61))=0</formula>
    </cfRule>
  </conditionalFormatting>
  <conditionalFormatting sqref="I62:J62 I61">
    <cfRule type="containsBlanks" dxfId="4005" priority="106">
      <formula>LEN(TRIM(I61))=0</formula>
    </cfRule>
  </conditionalFormatting>
  <conditionalFormatting sqref="N65">
    <cfRule type="containsBlanks" dxfId="4004" priority="105">
      <formula>LEN(TRIM(N65))=0</formula>
    </cfRule>
  </conditionalFormatting>
  <conditionalFormatting sqref="O65">
    <cfRule type="containsBlanks" dxfId="4003" priority="104">
      <formula>LEN(TRIM(O65))=0</formula>
    </cfRule>
  </conditionalFormatting>
  <conditionalFormatting sqref="F68:F71 I68:J68 I70:J70">
    <cfRule type="containsBlanks" dxfId="4002" priority="103">
      <formula>LEN(TRIM(F68))=0</formula>
    </cfRule>
  </conditionalFormatting>
  <conditionalFormatting sqref="F75:F76 I75:J76">
    <cfRule type="containsBlanks" dxfId="4001" priority="102">
      <formula>LEN(TRIM(F75))=0</formula>
    </cfRule>
  </conditionalFormatting>
  <conditionalFormatting sqref="I79:J79">
    <cfRule type="containsBlanks" dxfId="4000" priority="101">
      <formula>LEN(TRIM(I79))=0</formula>
    </cfRule>
  </conditionalFormatting>
  <conditionalFormatting sqref="O74">
    <cfRule type="containsBlanks" dxfId="3999" priority="100">
      <formula>LEN(TRIM(O74))=0</formula>
    </cfRule>
  </conditionalFormatting>
  <conditionalFormatting sqref="H85:J85">
    <cfRule type="containsBlanks" dxfId="3998" priority="99">
      <formula>LEN(TRIM(H85))=0</formula>
    </cfRule>
  </conditionalFormatting>
  <conditionalFormatting sqref="H86:J86">
    <cfRule type="containsBlanks" dxfId="3997" priority="98">
      <formula>LEN(TRIM(H86))=0</formula>
    </cfRule>
  </conditionalFormatting>
  <conditionalFormatting sqref="H87:N87">
    <cfRule type="containsBlanks" dxfId="3996" priority="97">
      <formula>LEN(TRIM(H87))=0</formula>
    </cfRule>
  </conditionalFormatting>
  <conditionalFormatting sqref="O86">
    <cfRule type="containsBlanks" dxfId="3995" priority="96">
      <formula>LEN(TRIM(O86))=0</formula>
    </cfRule>
  </conditionalFormatting>
  <conditionalFormatting sqref="G101:N113">
    <cfRule type="containsBlanks" dxfId="3994" priority="95">
      <formula>LEN(TRIM(G101))=0</formula>
    </cfRule>
  </conditionalFormatting>
  <conditionalFormatting sqref="O98">
    <cfRule type="containsBlanks" dxfId="3993" priority="94">
      <formula>LEN(TRIM(O98))=0</formula>
    </cfRule>
  </conditionalFormatting>
  <conditionalFormatting sqref="O120">
    <cfRule type="containsBlanks" dxfId="3992" priority="93">
      <formula>LEN(TRIM(O120))=0</formula>
    </cfRule>
  </conditionalFormatting>
  <conditionalFormatting sqref="H122:H124">
    <cfRule type="expression" dxfId="3991" priority="91">
      <formula>$N$128="Don't know"</formula>
    </cfRule>
    <cfRule type="expression" dxfId="3990" priority="92">
      <formula>$N$128="No"</formula>
    </cfRule>
  </conditionalFormatting>
  <conditionalFormatting sqref="H122:H124">
    <cfRule type="containsBlanks" dxfId="3989" priority="90">
      <formula>LEN(TRIM(H122))=0</formula>
    </cfRule>
  </conditionalFormatting>
  <conditionalFormatting sqref="H126">
    <cfRule type="expression" dxfId="3988" priority="88">
      <formula>$N$128="Don't know"</formula>
    </cfRule>
    <cfRule type="expression" dxfId="3987" priority="89">
      <formula>$N$128="No"</formula>
    </cfRule>
  </conditionalFormatting>
  <conditionalFormatting sqref="H126">
    <cfRule type="containsBlanks" dxfId="3986" priority="87">
      <formula>LEN(TRIM(H126))=0</formula>
    </cfRule>
  </conditionalFormatting>
  <conditionalFormatting sqref="H127">
    <cfRule type="expression" dxfId="3985" priority="85">
      <formula>$N$128="Don't know"</formula>
    </cfRule>
    <cfRule type="expression" dxfId="3984" priority="86">
      <formula>$N$128="No"</formula>
    </cfRule>
  </conditionalFormatting>
  <conditionalFormatting sqref="H127">
    <cfRule type="containsBlanks" dxfId="3983" priority="84">
      <formula>LEN(TRIM(H127))=0</formula>
    </cfRule>
  </conditionalFormatting>
  <conditionalFormatting sqref="H128">
    <cfRule type="expression" dxfId="3982" priority="82">
      <formula>$N$128="Don't know"</formula>
    </cfRule>
    <cfRule type="expression" dxfId="3981" priority="83">
      <formula>$N$128="No"</formula>
    </cfRule>
  </conditionalFormatting>
  <conditionalFormatting sqref="H128">
    <cfRule type="containsBlanks" dxfId="3980" priority="81">
      <formula>LEN(TRIM(H128))=0</formula>
    </cfRule>
  </conditionalFormatting>
  <conditionalFormatting sqref="H131">
    <cfRule type="expression" dxfId="3979" priority="79">
      <formula>$N$128="Don't know"</formula>
    </cfRule>
    <cfRule type="expression" dxfId="3978" priority="80">
      <formula>$N$128="No"</formula>
    </cfRule>
  </conditionalFormatting>
  <conditionalFormatting sqref="H131">
    <cfRule type="containsBlanks" dxfId="3977" priority="78">
      <formula>LEN(TRIM(H131))=0</formula>
    </cfRule>
  </conditionalFormatting>
  <conditionalFormatting sqref="H134">
    <cfRule type="expression" dxfId="3976" priority="76">
      <formula>$H$141="Don't know"</formula>
    </cfRule>
    <cfRule type="expression" dxfId="3975" priority="77">
      <formula>$H$141="No"</formula>
    </cfRule>
  </conditionalFormatting>
  <conditionalFormatting sqref="H134:H135">
    <cfRule type="containsBlanks" dxfId="3974" priority="75">
      <formula>LEN(TRIM(H134))=0</formula>
    </cfRule>
  </conditionalFormatting>
  <conditionalFormatting sqref="H133">
    <cfRule type="expression" dxfId="3973" priority="73">
      <formula>$N$128="Don't know"</formula>
    </cfRule>
    <cfRule type="expression" dxfId="3972" priority="74">
      <formula>$N$128="No"</formula>
    </cfRule>
  </conditionalFormatting>
  <conditionalFormatting sqref="H133">
    <cfRule type="containsBlanks" dxfId="3971" priority="72">
      <formula>LEN(TRIM(H133))=0</formula>
    </cfRule>
  </conditionalFormatting>
  <conditionalFormatting sqref="O133">
    <cfRule type="containsBlanks" dxfId="3970" priority="71">
      <formula>LEN(TRIM(O133))=0</formula>
    </cfRule>
  </conditionalFormatting>
  <conditionalFormatting sqref="G138">
    <cfRule type="containsBlanks" dxfId="3969" priority="70">
      <formula>LEN(TRIM(G138))=0</formula>
    </cfRule>
  </conditionalFormatting>
  <conditionalFormatting sqref="J140">
    <cfRule type="containsBlanks" dxfId="3968" priority="56">
      <formula>LEN(TRIM(J140))=0</formula>
    </cfRule>
  </conditionalFormatting>
  <conditionalFormatting sqref="J144">
    <cfRule type="containsBlanks" dxfId="3967" priority="52">
      <formula>LEN(TRIM(J144))=0</formula>
    </cfRule>
  </conditionalFormatting>
  <conditionalFormatting sqref="G139">
    <cfRule type="containsBlanks" dxfId="3966" priority="69">
      <formula>LEN(TRIM(G139))=0</formula>
    </cfRule>
  </conditionalFormatting>
  <conditionalFormatting sqref="G140">
    <cfRule type="containsBlanks" dxfId="3965" priority="68">
      <formula>LEN(TRIM(G140))=0</formula>
    </cfRule>
  </conditionalFormatting>
  <conditionalFormatting sqref="G141">
    <cfRule type="containsBlanks" dxfId="3964" priority="67">
      <formula>LEN(TRIM(G141))=0</formula>
    </cfRule>
  </conditionalFormatting>
  <conditionalFormatting sqref="G142">
    <cfRule type="containsBlanks" dxfId="3963" priority="66">
      <formula>LEN(TRIM(G142))=0</formula>
    </cfRule>
  </conditionalFormatting>
  <conditionalFormatting sqref="G143">
    <cfRule type="containsBlanks" dxfId="3962" priority="65">
      <formula>LEN(TRIM(G143))=0</formula>
    </cfRule>
  </conditionalFormatting>
  <conditionalFormatting sqref="G144">
    <cfRule type="containsBlanks" dxfId="3961" priority="64">
      <formula>LEN(TRIM(G144))=0</formula>
    </cfRule>
  </conditionalFormatting>
  <conditionalFormatting sqref="G145">
    <cfRule type="containsBlanks" dxfId="3960" priority="63">
      <formula>LEN(TRIM(G145))=0</formula>
    </cfRule>
  </conditionalFormatting>
  <conditionalFormatting sqref="G146">
    <cfRule type="containsBlanks" dxfId="3959" priority="62">
      <formula>LEN(TRIM(G146))=0</formula>
    </cfRule>
  </conditionalFormatting>
  <conditionalFormatting sqref="G147">
    <cfRule type="containsBlanks" dxfId="3958" priority="61">
      <formula>LEN(TRIM(G147))=0</formula>
    </cfRule>
  </conditionalFormatting>
  <conditionalFormatting sqref="G148:G149">
    <cfRule type="containsBlanks" dxfId="3957" priority="60">
      <formula>LEN(TRIM(G148))=0</formula>
    </cfRule>
  </conditionalFormatting>
  <conditionalFormatting sqref="G150">
    <cfRule type="containsBlanks" dxfId="3956" priority="59">
      <formula>LEN(TRIM(G150))=0</formula>
    </cfRule>
  </conditionalFormatting>
  <conditionalFormatting sqref="J138">
    <cfRule type="containsBlanks" dxfId="3955" priority="58">
      <formula>LEN(TRIM(J138))=0</formula>
    </cfRule>
  </conditionalFormatting>
  <conditionalFormatting sqref="J139">
    <cfRule type="containsBlanks" dxfId="3954" priority="57">
      <formula>LEN(TRIM(J139))=0</formula>
    </cfRule>
  </conditionalFormatting>
  <conditionalFormatting sqref="J142">
    <cfRule type="containsBlanks" dxfId="3953" priority="54">
      <formula>LEN(TRIM(J142))=0</formula>
    </cfRule>
  </conditionalFormatting>
  <conditionalFormatting sqref="J141">
    <cfRule type="containsBlanks" dxfId="3952" priority="55">
      <formula>LEN(TRIM(J141))=0</formula>
    </cfRule>
  </conditionalFormatting>
  <conditionalFormatting sqref="J143">
    <cfRule type="containsBlanks" dxfId="3951" priority="53">
      <formula>LEN(TRIM(J143))=0</formula>
    </cfRule>
  </conditionalFormatting>
  <conditionalFormatting sqref="J146">
    <cfRule type="containsBlanks" dxfId="3950" priority="50">
      <formula>LEN(TRIM(J146))=0</formula>
    </cfRule>
  </conditionalFormatting>
  <conditionalFormatting sqref="J145">
    <cfRule type="containsBlanks" dxfId="3949" priority="51">
      <formula>LEN(TRIM(J145))=0</formula>
    </cfRule>
  </conditionalFormatting>
  <conditionalFormatting sqref="J147">
    <cfRule type="containsBlanks" dxfId="3948" priority="49">
      <formula>LEN(TRIM(J147))=0</formula>
    </cfRule>
  </conditionalFormatting>
  <conditionalFormatting sqref="J148">
    <cfRule type="containsBlanks" dxfId="3947" priority="48">
      <formula>LEN(TRIM(J148))=0</formula>
    </cfRule>
  </conditionalFormatting>
  <conditionalFormatting sqref="J149">
    <cfRule type="containsBlanks" dxfId="3946" priority="47">
      <formula>LEN(TRIM(J149))=0</formula>
    </cfRule>
  </conditionalFormatting>
  <conditionalFormatting sqref="J150">
    <cfRule type="containsBlanks" dxfId="3945" priority="46">
      <formula>LEN(TRIM(J150))=0</formula>
    </cfRule>
  </conditionalFormatting>
  <conditionalFormatting sqref="O137:O151">
    <cfRule type="containsBlanks" dxfId="3944" priority="45">
      <formula>LEN(TRIM(O137))=0</formula>
    </cfRule>
  </conditionalFormatting>
  <conditionalFormatting sqref="J170:L170">
    <cfRule type="containsBlanks" dxfId="3943" priority="44">
      <formula>LEN(TRIM(J170))=0</formula>
    </cfRule>
  </conditionalFormatting>
  <conditionalFormatting sqref="M170:N170">
    <cfRule type="containsBlanks" dxfId="3942" priority="43">
      <formula>LEN(TRIM(M170))=0</formula>
    </cfRule>
  </conditionalFormatting>
  <conditionalFormatting sqref="K172:K184">
    <cfRule type="containsBlanks" dxfId="3941" priority="42">
      <formula>LEN(TRIM(K172))=0</formula>
    </cfRule>
  </conditionalFormatting>
  <conditionalFormatting sqref="K186">
    <cfRule type="containsBlanks" dxfId="3940" priority="41">
      <formula>LEN(TRIM(K186))=0</formula>
    </cfRule>
  </conditionalFormatting>
  <conditionalFormatting sqref="F187:N187">
    <cfRule type="containsBlanks" dxfId="3939" priority="40">
      <formula>LEN(TRIM(F187))=0</formula>
    </cfRule>
  </conditionalFormatting>
  <conditionalFormatting sqref="K191:N191">
    <cfRule type="containsBlanks" dxfId="3938" priority="39">
      <formula>LEN(TRIM(K191))=0</formula>
    </cfRule>
  </conditionalFormatting>
  <conditionalFormatting sqref="O191 O171">
    <cfRule type="containsBlanks" dxfId="3937" priority="38">
      <formula>LEN(TRIM(O171))=0</formula>
    </cfRule>
  </conditionalFormatting>
  <conditionalFormatting sqref="O189:O190">
    <cfRule type="containsBlanks" dxfId="3936" priority="37">
      <formula>LEN(TRIM(O189))=0</formula>
    </cfRule>
  </conditionalFormatting>
  <conditionalFormatting sqref="K196:L196">
    <cfRule type="containsBlanks" dxfId="3935" priority="36">
      <formula>LEN(TRIM(K196))=0</formula>
    </cfRule>
  </conditionalFormatting>
  <conditionalFormatting sqref="K202:L202">
    <cfRule type="containsBlanks" dxfId="3934" priority="35">
      <formula>LEN(TRIM(K202))=0</formula>
    </cfRule>
  </conditionalFormatting>
  <conditionalFormatting sqref="K205:L207">
    <cfRule type="containsBlanks" dxfId="3933" priority="34">
      <formula>LEN(TRIM(K205))=0</formula>
    </cfRule>
  </conditionalFormatting>
  <conditionalFormatting sqref="K209:L209">
    <cfRule type="containsBlanks" dxfId="3932" priority="33">
      <formula>LEN(TRIM(K209))=0</formula>
    </cfRule>
  </conditionalFormatting>
  <conditionalFormatting sqref="K212:L212">
    <cfRule type="containsBlanks" dxfId="3931" priority="32">
      <formula>LEN(TRIM(K212))=0</formula>
    </cfRule>
  </conditionalFormatting>
  <conditionalFormatting sqref="H218">
    <cfRule type="containsBlanks" dxfId="3930" priority="31">
      <formula>LEN(TRIM(H218))=0</formula>
    </cfRule>
  </conditionalFormatting>
  <conditionalFormatting sqref="J35:K35">
    <cfRule type="containsBlanks" dxfId="3929" priority="30">
      <formula>LEN(TRIM(J35))=0</formula>
    </cfRule>
  </conditionalFormatting>
  <conditionalFormatting sqref="J38:K38">
    <cfRule type="containsBlanks" dxfId="3928" priority="29">
      <formula>LEN(TRIM(J38))=0</formula>
    </cfRule>
  </conditionalFormatting>
  <conditionalFormatting sqref="J40:K40">
    <cfRule type="containsBlanks" dxfId="3927" priority="28">
      <formula>LEN(TRIM(J40))=0</formula>
    </cfRule>
  </conditionalFormatting>
  <conditionalFormatting sqref="J42:K42">
    <cfRule type="containsBlanks" dxfId="3926" priority="27">
      <formula>LEN(TRIM(J42))=0</formula>
    </cfRule>
  </conditionalFormatting>
  <conditionalFormatting sqref="J43:K43">
    <cfRule type="containsBlanks" dxfId="3925" priority="26">
      <formula>LEN(TRIM(J43))=0</formula>
    </cfRule>
  </conditionalFormatting>
  <conditionalFormatting sqref="J47:K47">
    <cfRule type="containsBlanks" dxfId="3924" priority="25">
      <formula>LEN(TRIM(J47))=0</formula>
    </cfRule>
  </conditionalFormatting>
  <conditionalFormatting sqref="J49:K49">
    <cfRule type="containsBlanks" dxfId="3923" priority="24">
      <formula>LEN(TRIM(J49))=0</formula>
    </cfRule>
  </conditionalFormatting>
  <conditionalFormatting sqref="J51:K51">
    <cfRule type="containsBlanks" dxfId="3922" priority="23">
      <formula>LEN(TRIM(J51))=0</formula>
    </cfRule>
  </conditionalFormatting>
  <conditionalFormatting sqref="J54:K54">
    <cfRule type="containsBlanks" dxfId="3921" priority="22">
      <formula>LEN(TRIM(J54))=0</formula>
    </cfRule>
  </conditionalFormatting>
  <conditionalFormatting sqref="J55:K55">
    <cfRule type="containsBlanks" dxfId="3920" priority="21">
      <formula>LEN(TRIM(J55))=0</formula>
    </cfRule>
  </conditionalFormatting>
  <conditionalFormatting sqref="J41:K41">
    <cfRule type="containsBlanks" dxfId="3919" priority="20">
      <formula>LEN(TRIM(J41))=0</formula>
    </cfRule>
  </conditionalFormatting>
  <conditionalFormatting sqref="J45:K46">
    <cfRule type="containsBlanks" dxfId="3918" priority="19">
      <formula>LEN(TRIM(J45))=0</formula>
    </cfRule>
  </conditionalFormatting>
  <conditionalFormatting sqref="J48:K48">
    <cfRule type="containsBlanks" dxfId="3917" priority="18">
      <formula>LEN(TRIM(J48))=0</formula>
    </cfRule>
  </conditionalFormatting>
  <conditionalFormatting sqref="J50:K50">
    <cfRule type="containsBlanks" dxfId="3916" priority="17">
      <formula>LEN(TRIM(J50))=0</formula>
    </cfRule>
  </conditionalFormatting>
  <conditionalFormatting sqref="J53:K53">
    <cfRule type="containsBlanks" dxfId="3915" priority="16">
      <formula>LEN(TRIM(J53))=0</formula>
    </cfRule>
  </conditionalFormatting>
  <conditionalFormatting sqref="K197:L197">
    <cfRule type="containsBlanks" dxfId="3914" priority="15">
      <formula>LEN(TRIM(K197))=0</formula>
    </cfRule>
  </conditionalFormatting>
  <conditionalFormatting sqref="K198:L198">
    <cfRule type="containsBlanks" dxfId="3913" priority="14">
      <formula>LEN(TRIM(K198))=0</formula>
    </cfRule>
  </conditionalFormatting>
  <conditionalFormatting sqref="K199:L199">
    <cfRule type="containsBlanks" dxfId="3912" priority="13">
      <formula>LEN(TRIM(K199))=0</formula>
    </cfRule>
  </conditionalFormatting>
  <conditionalFormatting sqref="K201:L201">
    <cfRule type="containsBlanks" dxfId="3911" priority="12">
      <formula>LEN(TRIM(K201))=0</formula>
    </cfRule>
  </conditionalFormatting>
  <conditionalFormatting sqref="K203:L203">
    <cfRule type="containsBlanks" dxfId="3910" priority="11">
      <formula>LEN(TRIM(K203))=0</formula>
    </cfRule>
  </conditionalFormatting>
  <conditionalFormatting sqref="H198:I198">
    <cfRule type="containsBlanks" dxfId="3909" priority="10">
      <formula>LEN(TRIM(H198))=0</formula>
    </cfRule>
  </conditionalFormatting>
  <conditionalFormatting sqref="H201:I201">
    <cfRule type="containsBlanks" dxfId="3908" priority="9">
      <formula>LEN(TRIM(H201))=0</formula>
    </cfRule>
  </conditionalFormatting>
  <conditionalFormatting sqref="H203:I203">
    <cfRule type="containsBlanks" dxfId="3907" priority="8">
      <formula>LEN(TRIM(H203))=0</formula>
    </cfRule>
  </conditionalFormatting>
  <conditionalFormatting sqref="H208:I208">
    <cfRule type="containsBlanks" dxfId="3906" priority="7">
      <formula>LEN(TRIM(H208))=0</formula>
    </cfRule>
  </conditionalFormatting>
  <conditionalFormatting sqref="K208:L208">
    <cfRule type="containsBlanks" dxfId="3905" priority="6">
      <formula>LEN(TRIM(K208))=0</formula>
    </cfRule>
  </conditionalFormatting>
  <conditionalFormatting sqref="K210:L210">
    <cfRule type="containsBlanks" dxfId="3904" priority="5">
      <formula>LEN(TRIM(K210))=0</formula>
    </cfRule>
  </conditionalFormatting>
  <conditionalFormatting sqref="H213:I213">
    <cfRule type="containsBlanks" dxfId="3903" priority="4">
      <formula>LEN(TRIM(H213))=0</formula>
    </cfRule>
  </conditionalFormatting>
  <conditionalFormatting sqref="H214:I214">
    <cfRule type="containsBlanks" dxfId="3902" priority="3">
      <formula>LEN(TRIM(H214))=0</formula>
    </cfRule>
  </conditionalFormatting>
  <conditionalFormatting sqref="K213:L213">
    <cfRule type="containsBlanks" dxfId="3901" priority="2">
      <formula>LEN(TRIM(K213))=0</formula>
    </cfRule>
  </conditionalFormatting>
  <conditionalFormatting sqref="K214:L214">
    <cfRule type="containsBlanks" dxfId="3900" priority="1">
      <formula>LEN(TRIM(K214))=0</formula>
    </cfRule>
  </conditionalFormatting>
  <dataValidations count="12">
    <dataValidation type="list" allowBlank="1" showInputMessage="1" showErrorMessage="1" sqref="L157:N159 F23 F11:F19 L8 H238 G101:N113 H124:J124 F161:F163 H167 F165 H126:J127 L21:L22 G115:N117 L153:N155 K191:N191" xr:uid="{6894F407-D044-4194-B075-AB6FB028FB54}">
      <formula1>"Yes, No, Don't know, Not applicable"</formula1>
    </dataValidation>
    <dataValidation type="list" allowBlank="1" showInputMessage="1" showErrorMessage="1" error="Please choose from the dropdown list." sqref="L20" xr:uid="{C3A3ADBC-C793-4D49-9BD7-B985EDCF2409}">
      <formula1>"0 times, 1-2 times, 3-5 times, 6 or more times, Don't know"</formula1>
    </dataValidation>
    <dataValidation type="list" allowBlank="1" showInputMessage="1" showErrorMessage="1" sqref="H25 J25" xr:uid="{9B2B5DD1-5ED0-4C07-9479-8E21DB8F9AD5}">
      <formula1>"January, February, March, April, May, June, July, August, September, October, November, December"</formula1>
    </dataValidation>
    <dataValidation type="list" allowBlank="1" showInputMessage="1" showErrorMessage="1" sqref="H29:J29" xr:uid="{DAFE3CCA-AE1A-41EF-A2E5-A1003B76C4FE}">
      <formula1>"less than annually,  annually,  bi-annually (twice a year),  quarterly, more than quarterly"</formula1>
    </dataValidation>
    <dataValidation type="list" allowBlank="1" showInputMessage="1" showErrorMessage="1" sqref="J56:K56 N189 J58:K58 H133:J133 N65 F70 G120 H85:J85 H131:J131 H128:J128 F153:F155 F157:F159 F68 K172:K184" xr:uid="{08A255A6-6841-4C91-90B3-7FCFF26B432A}">
      <formula1>"Yes, No, Don't know"</formula1>
    </dataValidation>
    <dataValidation type="list" allowBlank="1" showInputMessage="1" showErrorMessage="1" sqref="F75:F76 F79" xr:uid="{037EC8A8-DE33-4550-BF68-CFEB30A86E45}">
      <formula1>"In-kind, Cash, Don't know"</formula1>
    </dataValidation>
    <dataValidation type="list" allowBlank="1" showInputMessage="1" showErrorMessage="1" error="Please choose from the dropdown list." prompt="Please select from the dropdown list" sqref="H86:J86" xr:uid="{856675D5-93E8-4433-8DAE-5B22B474F3D8}">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667D610B-CBC0-4435-B604-AC768B8DB0C9}">
      <formula1>"Yes, No, Don't Know"</formula1>
    </dataValidation>
    <dataValidation type="list" allowBlank="1" showInputMessage="1" showErrorMessage="1" sqref="J138:L151 H149:H151 G149:G150 G138:H148 I138:I150" xr:uid="{24ED23CC-033E-4446-BBF0-A98F4D0C9A10}">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D424A1BC-D669-47AD-AF95-A40C67F133DF}">
      <formula1>"Yes, No, Don’t know, Not applicable"</formula1>
    </dataValidation>
    <dataValidation type="date" allowBlank="1" showInputMessage="1" showErrorMessage="1" sqref="H27 J27" xr:uid="{31762201-AEDA-426E-8271-26C998F686A4}">
      <formula1>42005</formula1>
      <formula2>43100</formula2>
    </dataValidation>
    <dataValidation type="list" allowBlank="1" showInputMessage="1" showErrorMessage="1" sqref="F77:F78" xr:uid="{A1E40D06-3C65-410E-A53A-0C432AE897EC}">
      <formula1>"In-kind, Cash, Don't know, Not applicable"</formula1>
    </dataValidation>
  </dataValidations>
  <hyperlinks>
    <hyperlink ref="F1:G1" location="'All Countries - Summary (2017)'!A1" display="Summary Page" xr:uid="{B4DBBDE2-DFCA-40E0-BCEA-DA7583290B0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2B33-4F1C-4DDF-8D7D-7C434DE7D4F3}">
  <sheetPr>
    <tabColor rgb="FF0099CC"/>
  </sheetPr>
  <dimension ref="A1:Q241"/>
  <sheetViews>
    <sheetView showGridLines="0" zoomScaleNormal="10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4.85546875"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2101</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4.2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827</v>
      </c>
      <c r="P8" s="1215"/>
    </row>
    <row r="9" spans="2:16" ht="21.75" customHeight="1">
      <c r="B9" s="9" t="s">
        <v>216</v>
      </c>
      <c r="C9" s="879" t="s">
        <v>353</v>
      </c>
      <c r="D9" s="879"/>
      <c r="E9" s="880"/>
      <c r="F9" s="1113" t="s">
        <v>2102</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827</v>
      </c>
      <c r="P10" s="1003"/>
    </row>
    <row r="11" spans="2:16" ht="46.5" customHeight="1">
      <c r="B11" s="244" t="s">
        <v>216</v>
      </c>
      <c r="C11" s="1011" t="s">
        <v>357</v>
      </c>
      <c r="D11" s="1011"/>
      <c r="E11" s="1369"/>
      <c r="F11" s="797" t="s">
        <v>49</v>
      </c>
      <c r="G11" s="245" t="s">
        <v>358</v>
      </c>
      <c r="H11" s="1073" t="s">
        <v>2103</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2104</v>
      </c>
      <c r="I12" s="1074"/>
      <c r="J12" s="1074"/>
      <c r="K12" s="1074"/>
      <c r="L12" s="1074"/>
      <c r="M12" s="1074"/>
      <c r="N12" s="1074"/>
      <c r="O12" s="1004"/>
      <c r="P12" s="1004"/>
    </row>
    <row r="13" spans="2:16" ht="46.5" customHeight="1">
      <c r="B13" s="10" t="s">
        <v>220</v>
      </c>
      <c r="C13" s="879" t="s">
        <v>360</v>
      </c>
      <c r="D13" s="879"/>
      <c r="E13" s="880"/>
      <c r="F13" s="797" t="s">
        <v>50</v>
      </c>
      <c r="G13" s="739" t="s">
        <v>358</v>
      </c>
      <c r="H13" s="1073" t="s">
        <v>2105</v>
      </c>
      <c r="I13" s="1074"/>
      <c r="J13" s="1074"/>
      <c r="K13" s="1074"/>
      <c r="L13" s="1074"/>
      <c r="M13" s="1074"/>
      <c r="N13" s="1074"/>
      <c r="O13" s="1004"/>
      <c r="P13" s="1004"/>
    </row>
    <row r="14" spans="2:16" ht="46.5" customHeight="1">
      <c r="B14" s="10" t="s">
        <v>222</v>
      </c>
      <c r="C14" s="879" t="s">
        <v>361</v>
      </c>
      <c r="D14" s="879"/>
      <c r="E14" s="880"/>
      <c r="F14" s="797" t="s">
        <v>49</v>
      </c>
      <c r="G14" s="739" t="s">
        <v>362</v>
      </c>
      <c r="H14" s="1073" t="s">
        <v>2106</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2107</v>
      </c>
      <c r="I16" s="1074"/>
      <c r="J16" s="1074"/>
      <c r="K16" s="1074"/>
      <c r="L16" s="1074"/>
      <c r="M16" s="1074"/>
      <c r="N16" s="1074"/>
      <c r="O16" s="1004"/>
      <c r="P16" s="1004"/>
    </row>
    <row r="17" spans="2:16" ht="46.5" customHeight="1">
      <c r="B17" s="10" t="s">
        <v>228</v>
      </c>
      <c r="C17" s="1011" t="s">
        <v>366</v>
      </c>
      <c r="D17" s="1011"/>
      <c r="E17" s="1011"/>
      <c r="F17" s="797" t="s">
        <v>50</v>
      </c>
      <c r="G17" s="739" t="s">
        <v>367</v>
      </c>
      <c r="H17" s="1651"/>
      <c r="I17" s="1652"/>
      <c r="J17" s="1652"/>
      <c r="K17" s="1652"/>
      <c r="L17" s="1652"/>
      <c r="M17" s="1652"/>
      <c r="N17" s="1652"/>
      <c r="O17" s="1004"/>
      <c r="P17" s="1004"/>
    </row>
    <row r="18" spans="2:16" ht="46.5" customHeight="1">
      <c r="B18" s="10" t="s">
        <v>229</v>
      </c>
      <c r="C18" s="1011" t="s">
        <v>368</v>
      </c>
      <c r="D18" s="1011"/>
      <c r="E18" s="1011"/>
      <c r="F18" s="795" t="s">
        <v>50</v>
      </c>
      <c r="G18" s="739" t="s">
        <v>367</v>
      </c>
      <c r="H18" s="1651"/>
      <c r="I18" s="1652"/>
      <c r="J18" s="1652"/>
      <c r="K18" s="1652"/>
      <c r="L18" s="1652"/>
      <c r="M18" s="1652"/>
      <c r="N18" s="1652"/>
      <c r="O18" s="1004"/>
      <c r="P18" s="1004"/>
    </row>
    <row r="19" spans="2:16" ht="46.5" customHeight="1">
      <c r="B19" s="10" t="s">
        <v>230</v>
      </c>
      <c r="C19" s="1011" t="s">
        <v>369</v>
      </c>
      <c r="D19" s="1011"/>
      <c r="E19" s="1011"/>
      <c r="F19" s="795" t="s">
        <v>49</v>
      </c>
      <c r="G19" s="739" t="s">
        <v>367</v>
      </c>
      <c r="H19" s="1073" t="s">
        <v>2108</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846" t="s">
        <v>372</v>
      </c>
      <c r="N20" s="1410" t="s">
        <v>2109</v>
      </c>
      <c r="O20" s="246" t="s">
        <v>880</v>
      </c>
      <c r="P20" s="247"/>
    </row>
    <row r="21" spans="2:16" ht="34.5" customHeight="1">
      <c r="B21" s="242" t="s">
        <v>373</v>
      </c>
      <c r="C21" s="879" t="s">
        <v>374</v>
      </c>
      <c r="D21" s="879"/>
      <c r="E21" s="879"/>
      <c r="F21" s="879"/>
      <c r="G21" s="879"/>
      <c r="H21" s="879"/>
      <c r="I21" s="879"/>
      <c r="J21" s="879"/>
      <c r="K21" s="879"/>
      <c r="L21" s="797" t="s">
        <v>49</v>
      </c>
      <c r="M21" s="1847"/>
      <c r="N21" s="1411"/>
      <c r="O21" s="246" t="s">
        <v>832</v>
      </c>
      <c r="P21" s="247"/>
    </row>
    <row r="22" spans="2:16" ht="33.75" customHeight="1">
      <c r="B22" s="248" t="s">
        <v>216</v>
      </c>
      <c r="C22" s="879" t="s">
        <v>375</v>
      </c>
      <c r="D22" s="879"/>
      <c r="E22" s="879"/>
      <c r="F22" s="879"/>
      <c r="G22" s="879"/>
      <c r="H22" s="879"/>
      <c r="I22" s="879"/>
      <c r="J22" s="879"/>
      <c r="K22" s="879"/>
      <c r="L22" s="797" t="s">
        <v>49</v>
      </c>
      <c r="M22" s="1847"/>
      <c r="N22" s="1411"/>
      <c r="O22" s="246" t="s">
        <v>880</v>
      </c>
      <c r="P22" s="247"/>
    </row>
    <row r="23" spans="2:16" ht="48" customHeight="1" thickBot="1">
      <c r="B23" s="249" t="s">
        <v>376</v>
      </c>
      <c r="C23" s="913" t="s">
        <v>377</v>
      </c>
      <c r="D23" s="913"/>
      <c r="E23" s="1006"/>
      <c r="F23" s="797" t="s">
        <v>49</v>
      </c>
      <c r="G23" s="1365" t="s">
        <v>378</v>
      </c>
      <c r="H23" s="1366"/>
      <c r="I23" s="1367" t="s">
        <v>88</v>
      </c>
      <c r="J23" s="1368"/>
      <c r="K23" s="250" t="s">
        <v>379</v>
      </c>
      <c r="L23" s="251" t="s">
        <v>2110</v>
      </c>
      <c r="M23" s="1848"/>
      <c r="N23" s="1412"/>
      <c r="O23" s="252" t="s">
        <v>704</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837" t="s">
        <v>2111</v>
      </c>
      <c r="M25" s="1838"/>
      <c r="N25" s="1839"/>
      <c r="O25" s="258"/>
      <c r="P25" s="738"/>
    </row>
    <row r="26" spans="2:16" ht="59.25" customHeight="1">
      <c r="B26" s="242" t="s">
        <v>385</v>
      </c>
      <c r="C26" s="1470" t="s">
        <v>2112</v>
      </c>
      <c r="D26" s="1470"/>
      <c r="E26" s="1470"/>
      <c r="F26" s="1470"/>
      <c r="G26" s="1470"/>
      <c r="H26" s="1470"/>
      <c r="I26" s="1471"/>
      <c r="J26" s="426">
        <v>4225897</v>
      </c>
      <c r="K26" s="1343"/>
      <c r="L26" s="1840"/>
      <c r="M26" s="1841"/>
      <c r="N26" s="1842"/>
      <c r="O26" s="810" t="s">
        <v>722</v>
      </c>
      <c r="P26" s="247"/>
    </row>
    <row r="27" spans="2:16" ht="36.75" customHeight="1">
      <c r="B27" s="242" t="s">
        <v>387</v>
      </c>
      <c r="C27" s="875" t="s">
        <v>388</v>
      </c>
      <c r="D27" s="875"/>
      <c r="E27" s="875"/>
      <c r="F27" s="990"/>
      <c r="G27" s="259" t="s">
        <v>389</v>
      </c>
      <c r="H27" s="260">
        <v>42736</v>
      </c>
      <c r="I27" s="261" t="s">
        <v>390</v>
      </c>
      <c r="J27" s="260">
        <v>43070</v>
      </c>
      <c r="K27" s="1343"/>
      <c r="L27" s="1840"/>
      <c r="M27" s="1841"/>
      <c r="N27" s="1842"/>
      <c r="O27" s="810"/>
      <c r="P27" s="247"/>
    </row>
    <row r="28" spans="2:16" ht="81.75" customHeight="1">
      <c r="B28" s="262" t="s">
        <v>216</v>
      </c>
      <c r="C28" s="875" t="s">
        <v>391</v>
      </c>
      <c r="D28" s="875"/>
      <c r="E28" s="875"/>
      <c r="F28" s="875"/>
      <c r="G28" s="990"/>
      <c r="H28" s="1457" t="s">
        <v>2113</v>
      </c>
      <c r="I28" s="1458"/>
      <c r="J28" s="1459"/>
      <c r="K28" s="1343"/>
      <c r="L28" s="1840"/>
      <c r="M28" s="1841"/>
      <c r="N28" s="1842"/>
      <c r="O28" s="810"/>
      <c r="P28" s="247"/>
    </row>
    <row r="29" spans="2:16" ht="23.25" customHeight="1">
      <c r="B29" s="262" t="s">
        <v>218</v>
      </c>
      <c r="C29" s="875" t="s">
        <v>392</v>
      </c>
      <c r="D29" s="875"/>
      <c r="E29" s="875"/>
      <c r="F29" s="875"/>
      <c r="G29" s="990"/>
      <c r="H29" s="1091" t="s">
        <v>655</v>
      </c>
      <c r="I29" s="1094"/>
      <c r="J29" s="1095"/>
      <c r="K29" s="1344"/>
      <c r="L29" s="1843"/>
      <c r="M29" s="1844"/>
      <c r="N29" s="1845"/>
      <c r="O29" s="810"/>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2114</v>
      </c>
      <c r="D33" s="1317"/>
      <c r="E33" s="1317"/>
      <c r="F33" s="1317"/>
      <c r="G33" s="1317"/>
      <c r="H33" s="1317"/>
      <c r="I33" s="1318"/>
      <c r="J33" s="332" t="s">
        <v>60</v>
      </c>
      <c r="K33" s="335" t="s">
        <v>60</v>
      </c>
      <c r="L33" s="1398" t="s">
        <v>60</v>
      </c>
      <c r="M33" s="1399"/>
      <c r="N33" s="1400"/>
      <c r="O33" s="1335"/>
      <c r="P33" s="1335"/>
    </row>
    <row r="34" spans="2:16" ht="21" customHeight="1">
      <c r="B34" s="248"/>
      <c r="C34" s="1317" t="s">
        <v>399</v>
      </c>
      <c r="D34" s="1317"/>
      <c r="E34" s="1317"/>
      <c r="F34" s="1317"/>
      <c r="G34" s="1317"/>
      <c r="H34" s="1317"/>
      <c r="I34" s="1318"/>
      <c r="J34" s="390">
        <v>281611</v>
      </c>
      <c r="K34" s="391">
        <v>313380</v>
      </c>
      <c r="L34" s="1319">
        <f t="shared" ref="L34:L53" si="0">ABS(J34-K34)/J34</f>
        <v>0.11281164443150303</v>
      </c>
      <c r="M34" s="1320"/>
      <c r="N34" s="1321"/>
      <c r="O34" s="1335"/>
      <c r="P34" s="1335"/>
    </row>
    <row r="35" spans="2:16" ht="31.5" customHeight="1">
      <c r="B35" s="248"/>
      <c r="C35" s="1317" t="s">
        <v>250</v>
      </c>
      <c r="D35" s="1317"/>
      <c r="E35" s="1317"/>
      <c r="F35" s="197" t="s">
        <v>400</v>
      </c>
      <c r="G35" s="1337"/>
      <c r="H35" s="1338"/>
      <c r="I35" s="1339"/>
      <c r="J35" s="332" t="s">
        <v>60</v>
      </c>
      <c r="K35" s="335" t="s">
        <v>60</v>
      </c>
      <c r="L35" s="1398" t="s">
        <v>60</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90">
        <v>86859</v>
      </c>
      <c r="K37" s="391">
        <v>71316</v>
      </c>
      <c r="L37" s="1322">
        <f>ABS(J37-K37)/J37</f>
        <v>0.17894518702725107</v>
      </c>
      <c r="M37" s="1323"/>
      <c r="N37" s="1324"/>
      <c r="O37" s="1335"/>
      <c r="P37" s="1335"/>
    </row>
    <row r="38" spans="2:16" ht="27.75" customHeight="1">
      <c r="B38" s="248"/>
      <c r="C38" s="1317" t="s">
        <v>403</v>
      </c>
      <c r="D38" s="1317"/>
      <c r="E38" s="1317"/>
      <c r="F38" s="197" t="s">
        <v>400</v>
      </c>
      <c r="G38" s="1337"/>
      <c r="H38" s="1338"/>
      <c r="I38" s="1339"/>
      <c r="J38" s="332" t="s">
        <v>60</v>
      </c>
      <c r="K38" s="335" t="s">
        <v>60</v>
      </c>
      <c r="L38" s="1398" t="s">
        <v>60</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32" t="s">
        <v>60</v>
      </c>
      <c r="K40" s="335" t="s">
        <v>60</v>
      </c>
      <c r="L40" s="1398" t="s">
        <v>60</v>
      </c>
      <c r="M40" s="1399"/>
      <c r="N40" s="1400"/>
      <c r="O40" s="1335"/>
      <c r="P40" s="1335"/>
    </row>
    <row r="41" spans="2:16" ht="21" customHeight="1">
      <c r="B41" s="248"/>
      <c r="C41" s="1317" t="s">
        <v>406</v>
      </c>
      <c r="D41" s="1317"/>
      <c r="E41" s="1317"/>
      <c r="F41" s="1317"/>
      <c r="G41" s="1317"/>
      <c r="H41" s="1317"/>
      <c r="I41" s="1318"/>
      <c r="J41" s="390">
        <v>1567621</v>
      </c>
      <c r="K41" s="391">
        <v>1286772</v>
      </c>
      <c r="L41" s="1319">
        <f t="shared" si="0"/>
        <v>0.17915618634861361</v>
      </c>
      <c r="M41" s="1320"/>
      <c r="N41" s="1321"/>
      <c r="O41" s="1335"/>
      <c r="P41" s="1335"/>
    </row>
    <row r="42" spans="2:16" ht="21" customHeight="1">
      <c r="B42" s="248"/>
      <c r="C42" s="1317" t="s">
        <v>407</v>
      </c>
      <c r="D42" s="1317"/>
      <c r="E42" s="1317"/>
      <c r="F42" s="1317"/>
      <c r="G42" s="1317"/>
      <c r="H42" s="1317"/>
      <c r="I42" s="1318"/>
      <c r="J42" s="332" t="s">
        <v>60</v>
      </c>
      <c r="K42" s="335" t="s">
        <v>60</v>
      </c>
      <c r="L42" s="1398" t="s">
        <v>60</v>
      </c>
      <c r="M42" s="1399"/>
      <c r="N42" s="1400"/>
      <c r="O42" s="1335"/>
      <c r="P42" s="1335"/>
    </row>
    <row r="43" spans="2:16" ht="32.25" customHeight="1">
      <c r="B43" s="248"/>
      <c r="C43" s="1317" t="s">
        <v>408</v>
      </c>
      <c r="D43" s="1317"/>
      <c r="E43" s="1317"/>
      <c r="F43" s="197" t="s">
        <v>400</v>
      </c>
      <c r="G43" s="1337"/>
      <c r="H43" s="1338"/>
      <c r="I43" s="1339"/>
      <c r="J43" s="332" t="s">
        <v>60</v>
      </c>
      <c r="K43" s="335" t="s">
        <v>60</v>
      </c>
      <c r="L43" s="1398" t="s">
        <v>60</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90">
        <v>132288</v>
      </c>
      <c r="K45" s="391">
        <v>99096</v>
      </c>
      <c r="L45" s="1319">
        <f t="shared" si="0"/>
        <v>0.25090711175616837</v>
      </c>
      <c r="M45" s="1320"/>
      <c r="N45" s="1321"/>
      <c r="O45" s="1335"/>
      <c r="P45" s="1335"/>
    </row>
    <row r="46" spans="2:16" ht="21" customHeight="1">
      <c r="B46" s="248"/>
      <c r="C46" s="1317" t="s">
        <v>411</v>
      </c>
      <c r="D46" s="1317"/>
      <c r="E46" s="1317"/>
      <c r="F46" s="1317"/>
      <c r="G46" s="1317"/>
      <c r="H46" s="1317"/>
      <c r="I46" s="1318"/>
      <c r="J46" s="390">
        <v>71132</v>
      </c>
      <c r="K46" s="391">
        <v>58608</v>
      </c>
      <c r="L46" s="1319">
        <f t="shared" si="0"/>
        <v>0.1760670303098465</v>
      </c>
      <c r="M46" s="1320"/>
      <c r="N46" s="1321"/>
      <c r="O46" s="1335"/>
      <c r="P46" s="1335"/>
    </row>
    <row r="47" spans="2:16" ht="30" customHeight="1">
      <c r="B47" s="248"/>
      <c r="C47" s="1317" t="s">
        <v>412</v>
      </c>
      <c r="D47" s="1317"/>
      <c r="E47" s="1317"/>
      <c r="F47" s="197" t="s">
        <v>400</v>
      </c>
      <c r="G47" s="1067"/>
      <c r="H47" s="1068"/>
      <c r="I47" s="1069"/>
      <c r="J47" s="332" t="s">
        <v>60</v>
      </c>
      <c r="K47" s="335" t="s">
        <v>60</v>
      </c>
      <c r="L47" s="1398" t="s">
        <v>60</v>
      </c>
      <c r="M47" s="1399"/>
      <c r="N47" s="1400"/>
      <c r="O47" s="1335"/>
      <c r="P47" s="1335"/>
    </row>
    <row r="48" spans="2:16" ht="21" customHeight="1">
      <c r="B48" s="248" t="s">
        <v>413</v>
      </c>
      <c r="C48" s="1317" t="s">
        <v>414</v>
      </c>
      <c r="D48" s="1317"/>
      <c r="E48" s="1317"/>
      <c r="F48" s="1317"/>
      <c r="G48" s="1317"/>
      <c r="H48" s="1317"/>
      <c r="I48" s="1318"/>
      <c r="J48" s="390">
        <v>11665</v>
      </c>
      <c r="K48" s="391">
        <v>10632</v>
      </c>
      <c r="L48" s="1319">
        <f t="shared" si="0"/>
        <v>8.855550792970425E-2</v>
      </c>
      <c r="M48" s="1320"/>
      <c r="N48" s="1321"/>
      <c r="O48" s="1335"/>
      <c r="P48" s="1335"/>
    </row>
    <row r="49" spans="2:17" ht="21" customHeight="1">
      <c r="B49" s="248" t="s">
        <v>415</v>
      </c>
      <c r="C49" s="1317" t="s">
        <v>416</v>
      </c>
      <c r="D49" s="1317"/>
      <c r="E49" s="1317"/>
      <c r="F49" s="1317"/>
      <c r="G49" s="1317"/>
      <c r="H49" s="1317"/>
      <c r="I49" s="1318"/>
      <c r="J49" s="332" t="s">
        <v>60</v>
      </c>
      <c r="K49" s="335" t="s">
        <v>60</v>
      </c>
      <c r="L49" s="1398" t="s">
        <v>60</v>
      </c>
      <c r="M49" s="1399"/>
      <c r="N49" s="1400"/>
      <c r="O49" s="1335"/>
      <c r="P49" s="1335"/>
    </row>
    <row r="50" spans="2:17" ht="21" customHeight="1">
      <c r="B50" s="248" t="s">
        <v>417</v>
      </c>
      <c r="C50" s="1317" t="s">
        <v>133</v>
      </c>
      <c r="D50" s="1317"/>
      <c r="E50" s="1317"/>
      <c r="F50" s="1317"/>
      <c r="G50" s="1317"/>
      <c r="H50" s="1317"/>
      <c r="I50" s="1318"/>
      <c r="J50" s="390">
        <v>28101985</v>
      </c>
      <c r="K50" s="391">
        <v>35817228</v>
      </c>
      <c r="L50" s="1319">
        <f t="shared" si="0"/>
        <v>0.27454441385546252</v>
      </c>
      <c r="M50" s="1320"/>
      <c r="N50" s="1321"/>
      <c r="O50" s="1335"/>
      <c r="P50" s="1335"/>
    </row>
    <row r="51" spans="2:17" ht="21" customHeight="1">
      <c r="B51" s="248" t="s">
        <v>418</v>
      </c>
      <c r="C51" s="1317" t="s">
        <v>134</v>
      </c>
      <c r="D51" s="1317"/>
      <c r="E51" s="1317"/>
      <c r="F51" s="1317"/>
      <c r="G51" s="1317"/>
      <c r="H51" s="1317"/>
      <c r="I51" s="1318"/>
      <c r="J51" s="390">
        <v>225015</v>
      </c>
      <c r="K51" s="391">
        <v>565160</v>
      </c>
      <c r="L51" s="1319">
        <f t="shared" si="0"/>
        <v>1.5116547785703176</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90">
        <v>4641</v>
      </c>
      <c r="K53" s="391">
        <v>3324</v>
      </c>
      <c r="L53" s="1319">
        <f t="shared" si="0"/>
        <v>0.28377504848093082</v>
      </c>
      <c r="M53" s="1320"/>
      <c r="N53" s="1321"/>
      <c r="O53" s="1335"/>
      <c r="P53" s="1335"/>
    </row>
    <row r="54" spans="2:17" ht="21" customHeight="1">
      <c r="B54" s="248"/>
      <c r="C54" s="1317" t="s">
        <v>264</v>
      </c>
      <c r="D54" s="1317"/>
      <c r="E54" s="1317"/>
      <c r="F54" s="1317"/>
      <c r="G54" s="1317"/>
      <c r="H54" s="1317"/>
      <c r="I54" s="1318"/>
      <c r="J54" s="332" t="s">
        <v>60</v>
      </c>
      <c r="K54" s="335" t="s">
        <v>60</v>
      </c>
      <c r="L54" s="1398" t="s">
        <v>60</v>
      </c>
      <c r="M54" s="1399"/>
      <c r="N54" s="1400"/>
      <c r="O54" s="1335"/>
      <c r="P54" s="1335"/>
    </row>
    <row r="55" spans="2:17" ht="21" customHeight="1">
      <c r="B55" s="248" t="s">
        <v>420</v>
      </c>
      <c r="C55" s="1317" t="s">
        <v>421</v>
      </c>
      <c r="D55" s="1317"/>
      <c r="E55" s="1317"/>
      <c r="F55" s="1317"/>
      <c r="G55" s="1317"/>
      <c r="H55" s="1317"/>
      <c r="I55" s="1318"/>
      <c r="J55" s="332" t="s">
        <v>60</v>
      </c>
      <c r="K55" s="335" t="s">
        <v>60</v>
      </c>
      <c r="L55" s="1398" t="s">
        <v>60</v>
      </c>
      <c r="M55" s="1399"/>
      <c r="N55" s="1400"/>
      <c r="O55" s="1336"/>
      <c r="P55" s="1336"/>
    </row>
    <row r="56" spans="2:17" ht="46.5" customHeight="1" thickBot="1">
      <c r="B56" s="265" t="s">
        <v>422</v>
      </c>
      <c r="C56" s="1836" t="s">
        <v>2115</v>
      </c>
      <c r="D56" s="1836"/>
      <c r="E56" s="1836"/>
      <c r="F56" s="1836"/>
      <c r="G56" s="1836"/>
      <c r="H56" s="1836"/>
      <c r="I56" s="1836"/>
      <c r="J56" s="1310" t="s">
        <v>50</v>
      </c>
      <c r="K56" s="1311"/>
      <c r="L56" s="266" t="s">
        <v>424</v>
      </c>
      <c r="M56" s="1312"/>
      <c r="N56" s="1313"/>
      <c r="O56" s="253"/>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50</v>
      </c>
      <c r="K58" s="1311"/>
      <c r="L58" s="266" t="s">
        <v>424</v>
      </c>
      <c r="M58" s="1312"/>
      <c r="N58" s="1313"/>
      <c r="O58" s="268"/>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v>0</v>
      </c>
      <c r="H61" s="273">
        <v>0</v>
      </c>
      <c r="I61" s="1209"/>
      <c r="J61" s="1210"/>
      <c r="K61" s="1275"/>
      <c r="L61" s="1276"/>
      <c r="M61" s="1276"/>
      <c r="N61" s="1277"/>
      <c r="O61" s="1305"/>
      <c r="P61" s="1305"/>
    </row>
    <row r="62" spans="2:17" ht="54" customHeight="1">
      <c r="B62" s="262" t="s">
        <v>218</v>
      </c>
      <c r="C62" s="1307" t="s">
        <v>435</v>
      </c>
      <c r="D62" s="1307"/>
      <c r="E62" s="1307"/>
      <c r="F62" s="1308"/>
      <c r="G62" s="337">
        <v>0</v>
      </c>
      <c r="H62" s="273">
        <v>0</v>
      </c>
      <c r="I62" s="1209"/>
      <c r="J62" s="1210"/>
      <c r="K62" s="1275"/>
      <c r="L62" s="1276"/>
      <c r="M62" s="1276"/>
      <c r="N62" s="1277"/>
      <c r="O62" s="1305"/>
      <c r="P62" s="1305"/>
    </row>
    <row r="63" spans="2:17" ht="54" customHeight="1" thickBot="1">
      <c r="B63" s="248" t="s">
        <v>220</v>
      </c>
      <c r="C63" s="921" t="s">
        <v>436</v>
      </c>
      <c r="D63" s="921"/>
      <c r="E63" s="921"/>
      <c r="F63" s="956"/>
      <c r="G63" s="338">
        <f>G61+G62</f>
        <v>0</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50</v>
      </c>
      <c r="O65" s="268"/>
      <c r="P65" s="732"/>
    </row>
    <row r="66" spans="2:16" ht="30"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50</v>
      </c>
      <c r="G68" s="1251">
        <v>0</v>
      </c>
      <c r="H68" s="1252"/>
      <c r="I68" s="1209"/>
      <c r="J68" s="1210"/>
      <c r="K68" s="1275"/>
      <c r="L68" s="1276"/>
      <c r="M68" s="1276"/>
      <c r="N68" s="1277"/>
      <c r="O68" s="1184"/>
      <c r="P68" s="1184"/>
    </row>
    <row r="69" spans="2:16" ht="31.5" customHeight="1">
      <c r="B69" s="278"/>
      <c r="C69" s="1290" t="s">
        <v>447</v>
      </c>
      <c r="D69" s="1290"/>
      <c r="E69" s="1291"/>
      <c r="F69" s="1096"/>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0</v>
      </c>
      <c r="H70" s="1252"/>
      <c r="I70" s="1209"/>
      <c r="J70" s="1210"/>
      <c r="K70" s="1275"/>
      <c r="L70" s="1276"/>
      <c r="M70" s="1276"/>
      <c r="N70" s="1277"/>
      <c r="O70" s="1184"/>
      <c r="P70" s="1184"/>
    </row>
    <row r="71" spans="2:16" ht="35.25" customHeight="1">
      <c r="B71" s="278"/>
      <c r="C71" s="1290" t="s">
        <v>449</v>
      </c>
      <c r="D71" s="1290"/>
      <c r="E71" s="1291"/>
      <c r="F71" s="1096"/>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c r="P74" s="247"/>
    </row>
    <row r="75" spans="2:16" s="282" customFormat="1" ht="50.25" customHeight="1">
      <c r="B75" s="262" t="s">
        <v>216</v>
      </c>
      <c r="C75" s="1307" t="s">
        <v>118</v>
      </c>
      <c r="D75" s="1307"/>
      <c r="E75" s="1308"/>
      <c r="F75" s="746" t="s">
        <v>659</v>
      </c>
      <c r="G75" s="1251">
        <v>1531319</v>
      </c>
      <c r="H75" s="1252"/>
      <c r="I75" s="1209" t="s">
        <v>660</v>
      </c>
      <c r="J75" s="1210"/>
      <c r="K75" s="1389" t="s">
        <v>2116</v>
      </c>
      <c r="L75" s="1390"/>
      <c r="M75" s="1390"/>
      <c r="N75" s="1391"/>
      <c r="O75" s="1183"/>
      <c r="P75" s="1183"/>
    </row>
    <row r="76" spans="2:16" s="282" customFormat="1" ht="45.75" customHeight="1">
      <c r="B76" s="262" t="s">
        <v>218</v>
      </c>
      <c r="C76" s="875" t="s">
        <v>54</v>
      </c>
      <c r="D76" s="875"/>
      <c r="E76" s="990"/>
      <c r="F76" s="746" t="s">
        <v>659</v>
      </c>
      <c r="G76" s="1441">
        <v>1512366</v>
      </c>
      <c r="H76" s="1442"/>
      <c r="I76" s="1209" t="s">
        <v>660</v>
      </c>
      <c r="J76" s="1210"/>
      <c r="K76" s="1389" t="s">
        <v>2117</v>
      </c>
      <c r="L76" s="1390"/>
      <c r="M76" s="1390"/>
      <c r="N76" s="1391"/>
      <c r="O76" s="1184"/>
      <c r="P76" s="1184"/>
    </row>
    <row r="77" spans="2:16" s="282" customFormat="1" ht="32.25" customHeight="1">
      <c r="B77" s="262" t="s">
        <v>220</v>
      </c>
      <c r="C77" s="875" t="s">
        <v>120</v>
      </c>
      <c r="D77" s="875"/>
      <c r="E77" s="990"/>
      <c r="F77" s="746" t="s">
        <v>663</v>
      </c>
      <c r="G77" s="1251"/>
      <c r="H77" s="1252"/>
      <c r="I77" s="1209"/>
      <c r="J77" s="1210"/>
      <c r="K77" s="1211"/>
      <c r="L77" s="1212"/>
      <c r="M77" s="1212"/>
      <c r="N77" s="1213"/>
      <c r="O77" s="1184"/>
      <c r="P77" s="1184"/>
    </row>
    <row r="78" spans="2:16" s="282" customFormat="1" ht="32.25" customHeight="1">
      <c r="B78" s="262" t="s">
        <v>222</v>
      </c>
      <c r="C78" s="875" t="s">
        <v>121</v>
      </c>
      <c r="D78" s="875"/>
      <c r="E78" s="990"/>
      <c r="F78" s="746" t="s">
        <v>663</v>
      </c>
      <c r="G78" s="1251"/>
      <c r="H78" s="1252"/>
      <c r="I78" s="1251"/>
      <c r="J78" s="1252"/>
      <c r="K78" s="1251"/>
      <c r="L78" s="1282"/>
      <c r="M78" s="1282"/>
      <c r="N78" s="1283"/>
      <c r="O78" s="1184"/>
      <c r="P78" s="1184"/>
    </row>
    <row r="79" spans="2:16" s="282" customFormat="1" ht="32.25" customHeight="1">
      <c r="B79" s="262" t="s">
        <v>224</v>
      </c>
      <c r="C79" s="1307" t="s">
        <v>2118</v>
      </c>
      <c r="D79" s="1307"/>
      <c r="E79" s="1308"/>
      <c r="F79" s="746" t="s">
        <v>663</v>
      </c>
      <c r="G79" s="1251"/>
      <c r="H79" s="1252"/>
      <c r="I79" s="1209"/>
      <c r="J79" s="1210"/>
      <c r="K79" s="1211" t="s">
        <v>2119</v>
      </c>
      <c r="L79" s="1212"/>
      <c r="M79" s="1212"/>
      <c r="N79" s="1213"/>
      <c r="O79" s="1184"/>
      <c r="P79" s="1184"/>
    </row>
    <row r="80" spans="2:16" ht="53.25" customHeight="1" thickBot="1">
      <c r="B80" s="248" t="s">
        <v>226</v>
      </c>
      <c r="C80" s="921" t="s">
        <v>458</v>
      </c>
      <c r="D80" s="921"/>
      <c r="E80" s="956"/>
      <c r="F80" s="283"/>
      <c r="G80" s="1262">
        <f>G75+G76+G77+G78+G79</f>
        <v>3043685</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v>
      </c>
      <c r="I82" s="1256"/>
      <c r="J82" s="1257"/>
      <c r="K82" s="1273" t="s">
        <v>462</v>
      </c>
      <c r="L82" s="1274"/>
      <c r="M82" s="1274"/>
      <c r="N82" s="1274"/>
      <c r="O82" s="246"/>
      <c r="P82" s="247"/>
    </row>
    <row r="83" spans="1:16" ht="66.75" customHeight="1">
      <c r="B83" s="285" t="s">
        <v>463</v>
      </c>
      <c r="C83" s="1253" t="s">
        <v>464</v>
      </c>
      <c r="D83" s="1253"/>
      <c r="E83" s="1253"/>
      <c r="F83" s="1253"/>
      <c r="G83" s="1254"/>
      <c r="H83" s="1255">
        <v>0</v>
      </c>
      <c r="I83" s="1256"/>
      <c r="J83" s="1257"/>
      <c r="K83" s="1258" t="s">
        <v>465</v>
      </c>
      <c r="L83" s="1259"/>
      <c r="M83" s="1259"/>
      <c r="N83" s="1259"/>
      <c r="O83" s="246"/>
      <c r="P83" s="247"/>
    </row>
    <row r="84" spans="1:16" ht="66" customHeight="1">
      <c r="B84" s="286" t="s">
        <v>466</v>
      </c>
      <c r="C84" s="879" t="s">
        <v>467</v>
      </c>
      <c r="D84" s="879"/>
      <c r="E84" s="1260"/>
      <c r="F84" s="1260"/>
      <c r="G84" s="1261"/>
      <c r="H84" s="1255">
        <f>(G72+G80)/J26</f>
        <v>0.72024590282252499</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132" t="s">
        <v>49</v>
      </c>
      <c r="I85" s="1134"/>
      <c r="J85" s="1133"/>
      <c r="K85" s="1249" t="s">
        <v>2120</v>
      </c>
      <c r="L85" s="1250"/>
      <c r="M85" s="1250"/>
      <c r="N85" s="1250"/>
      <c r="O85" s="246" t="s">
        <v>468</v>
      </c>
      <c r="P85" s="247" t="s">
        <v>468</v>
      </c>
    </row>
    <row r="86" spans="1:16" ht="39" customHeight="1">
      <c r="B86" s="242" t="s">
        <v>471</v>
      </c>
      <c r="C86" s="879" t="s">
        <v>472</v>
      </c>
      <c r="D86" s="879"/>
      <c r="E86" s="879"/>
      <c r="F86" s="879"/>
      <c r="G86" s="880"/>
      <c r="H86" s="1096" t="s">
        <v>663</v>
      </c>
      <c r="I86" s="1097"/>
      <c r="J86" s="1097"/>
      <c r="K86" s="1249" t="s">
        <v>465</v>
      </c>
      <c r="L86" s="1250"/>
      <c r="M86" s="1250"/>
      <c r="N86" s="1250"/>
      <c r="O86" s="1003"/>
      <c r="P86" s="1003"/>
    </row>
    <row r="87" spans="1:16" ht="23.25" customHeight="1">
      <c r="B87" s="10" t="s">
        <v>216</v>
      </c>
      <c r="C87" s="879" t="s">
        <v>473</v>
      </c>
      <c r="D87" s="879"/>
      <c r="E87" s="879"/>
      <c r="F87" s="879"/>
      <c r="G87" s="879"/>
      <c r="H87" s="1073"/>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42" t="s">
        <v>477</v>
      </c>
      <c r="C90" s="879" t="s">
        <v>478</v>
      </c>
      <c r="D90" s="879"/>
      <c r="E90" s="879"/>
      <c r="F90" s="879"/>
      <c r="G90" s="880"/>
      <c r="H90" s="289" t="s">
        <v>50</v>
      </c>
      <c r="I90" s="1226" t="s">
        <v>424</v>
      </c>
      <c r="J90" s="1227"/>
      <c r="K90" s="986"/>
      <c r="L90" s="987"/>
      <c r="M90" s="987"/>
      <c r="N90" s="988"/>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50</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50</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50</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49</v>
      </c>
      <c r="H109" s="1199"/>
      <c r="I109" s="1032" t="s">
        <v>49</v>
      </c>
      <c r="J109" s="1199"/>
      <c r="K109" s="745" t="s">
        <v>50</v>
      </c>
      <c r="L109" s="1032" t="s">
        <v>50</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50</v>
      </c>
      <c r="L110" s="1032" t="s">
        <v>50</v>
      </c>
      <c r="M110" s="1033"/>
      <c r="N110" s="1116"/>
      <c r="O110" s="1184"/>
      <c r="P110" s="1184"/>
    </row>
    <row r="111" spans="2:16" ht="21" customHeight="1">
      <c r="B111" s="291" t="s">
        <v>233</v>
      </c>
      <c r="C111" s="1065" t="s">
        <v>499</v>
      </c>
      <c r="D111" s="1065"/>
      <c r="E111" s="1065"/>
      <c r="F111" s="1066"/>
      <c r="G111" s="1032" t="s">
        <v>49</v>
      </c>
      <c r="H111" s="1199"/>
      <c r="I111" s="1032" t="s">
        <v>663</v>
      </c>
      <c r="J111" s="1199"/>
      <c r="K111" s="745" t="s">
        <v>663</v>
      </c>
      <c r="L111" s="1032" t="s">
        <v>663</v>
      </c>
      <c r="M111" s="1033"/>
      <c r="N111" s="1116"/>
      <c r="O111" s="1184"/>
      <c r="P111" s="1184"/>
    </row>
    <row r="112" spans="2:16" ht="29.25" customHeight="1">
      <c r="B112" s="291" t="s">
        <v>500</v>
      </c>
      <c r="C112" s="1065" t="s">
        <v>501</v>
      </c>
      <c r="D112" s="1065"/>
      <c r="E112" s="1065"/>
      <c r="F112" s="1066"/>
      <c r="G112" s="1032" t="s">
        <v>49</v>
      </c>
      <c r="H112" s="1199"/>
      <c r="I112" s="1032" t="s">
        <v>663</v>
      </c>
      <c r="J112" s="1199"/>
      <c r="K112" s="745" t="s">
        <v>663</v>
      </c>
      <c r="L112" s="1032" t="s">
        <v>663</v>
      </c>
      <c r="M112" s="1033"/>
      <c r="N112" s="1116"/>
      <c r="O112" s="1184"/>
      <c r="P112" s="1184"/>
    </row>
    <row r="113" spans="2:16" ht="21" customHeight="1">
      <c r="B113" s="291" t="s">
        <v>236</v>
      </c>
      <c r="C113" s="1065" t="s">
        <v>502</v>
      </c>
      <c r="D113" s="1065"/>
      <c r="E113" s="1065"/>
      <c r="F113" s="1066"/>
      <c r="G113" s="1032" t="s">
        <v>50</v>
      </c>
      <c r="H113" s="1199"/>
      <c r="I113" s="1032" t="s">
        <v>49</v>
      </c>
      <c r="J113" s="1199"/>
      <c r="K113" s="745" t="s">
        <v>49</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t="s">
        <v>2121</v>
      </c>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833" t="s">
        <v>2122</v>
      </c>
      <c r="K120" s="1834"/>
      <c r="L120" s="1834"/>
      <c r="M120" s="1834"/>
      <c r="N120" s="1835"/>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38.25" customHeight="1">
      <c r="B122" s="10" t="s">
        <v>511</v>
      </c>
      <c r="C122" s="879" t="s">
        <v>512</v>
      </c>
      <c r="D122" s="879"/>
      <c r="E122" s="879"/>
      <c r="F122" s="879"/>
      <c r="G122" s="879"/>
      <c r="H122" s="968" t="s">
        <v>2123</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857</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825" t="s">
        <v>2124</v>
      </c>
      <c r="M125" s="1826"/>
      <c r="N125" s="1827"/>
      <c r="O125" s="1184"/>
      <c r="P125" s="1184"/>
    </row>
    <row r="126" spans="2:16" ht="20.25" customHeight="1">
      <c r="B126" s="10"/>
      <c r="C126" s="716" t="s">
        <v>230</v>
      </c>
      <c r="D126" s="879" t="s">
        <v>516</v>
      </c>
      <c r="E126" s="879"/>
      <c r="F126" s="879"/>
      <c r="G126" s="880"/>
      <c r="H126" s="968" t="s">
        <v>49</v>
      </c>
      <c r="I126" s="969"/>
      <c r="J126" s="969"/>
      <c r="K126" s="1179"/>
      <c r="L126" s="1828"/>
      <c r="M126" s="934"/>
      <c r="N126" s="1829"/>
      <c r="O126" s="1184"/>
      <c r="P126" s="1184"/>
    </row>
    <row r="127" spans="2:16" ht="34.5" customHeight="1">
      <c r="B127" s="10"/>
      <c r="C127" s="716" t="s">
        <v>401</v>
      </c>
      <c r="D127" s="879" t="s">
        <v>517</v>
      </c>
      <c r="E127" s="879"/>
      <c r="F127" s="879"/>
      <c r="G127" s="880"/>
      <c r="H127" s="968" t="s">
        <v>49</v>
      </c>
      <c r="I127" s="969"/>
      <c r="J127" s="969"/>
      <c r="K127" s="1179"/>
      <c r="L127" s="1830"/>
      <c r="M127" s="1831"/>
      <c r="N127" s="1832"/>
      <c r="O127" s="1185"/>
      <c r="P127" s="1185"/>
    </row>
    <row r="128" spans="2:16" ht="34.5" customHeight="1">
      <c r="B128" s="294" t="s">
        <v>518</v>
      </c>
      <c r="C128" s="879" t="s">
        <v>519</v>
      </c>
      <c r="D128" s="879"/>
      <c r="E128" s="879"/>
      <c r="F128" s="879"/>
      <c r="G128" s="880"/>
      <c r="H128" s="968" t="s">
        <v>49</v>
      </c>
      <c r="I128" s="969"/>
      <c r="J128" s="969"/>
      <c r="K128" s="1179"/>
      <c r="L128" s="1123" t="s">
        <v>2125</v>
      </c>
      <c r="M128" s="1124"/>
      <c r="N128" s="1824"/>
      <c r="O128" s="1495" t="s">
        <v>704</v>
      </c>
      <c r="P128" s="1003"/>
    </row>
    <row r="129" spans="1:16" ht="25.5" customHeight="1">
      <c r="B129" s="10" t="s">
        <v>216</v>
      </c>
      <c r="C129" s="879" t="s">
        <v>520</v>
      </c>
      <c r="D129" s="879"/>
      <c r="E129" s="879"/>
      <c r="F129" s="879"/>
      <c r="G129" s="880"/>
      <c r="H129" s="1032" t="s">
        <v>2126</v>
      </c>
      <c r="I129" s="1033"/>
      <c r="J129" s="1033"/>
      <c r="K129" s="1179"/>
      <c r="L129" s="1715"/>
      <c r="M129" s="1716"/>
      <c r="N129" s="1717"/>
      <c r="O129" s="1496"/>
      <c r="P129" s="1004"/>
    </row>
    <row r="130" spans="1:16" ht="23.25" customHeight="1">
      <c r="B130" s="10" t="s">
        <v>218</v>
      </c>
      <c r="C130" s="1470" t="s">
        <v>521</v>
      </c>
      <c r="D130" s="1470"/>
      <c r="E130" s="1470"/>
      <c r="F130" s="1470"/>
      <c r="G130" s="1471"/>
      <c r="H130" s="1032" t="s">
        <v>2127</v>
      </c>
      <c r="I130" s="1033"/>
      <c r="J130" s="1033"/>
      <c r="K130" s="1179"/>
      <c r="L130" s="1718"/>
      <c r="M130" s="1719"/>
      <c r="N130" s="1720"/>
      <c r="O130" s="1502"/>
      <c r="P130" s="1007"/>
    </row>
    <row r="131" spans="1:16" ht="49.5" customHeight="1">
      <c r="B131" s="294" t="s">
        <v>522</v>
      </c>
      <c r="C131" s="879" t="s">
        <v>523</v>
      </c>
      <c r="D131" s="879"/>
      <c r="E131" s="879"/>
      <c r="F131" s="879"/>
      <c r="G131" s="879"/>
      <c r="H131" s="968" t="s">
        <v>49</v>
      </c>
      <c r="I131" s="969"/>
      <c r="J131" s="969"/>
      <c r="K131" s="1179"/>
      <c r="L131" s="1186"/>
      <c r="M131" s="1186"/>
      <c r="N131" s="1187"/>
      <c r="O131" s="1495" t="s">
        <v>704</v>
      </c>
      <c r="P131" s="1003"/>
    </row>
    <row r="132" spans="1:16" ht="47.25" customHeight="1">
      <c r="B132" s="10" t="s">
        <v>216</v>
      </c>
      <c r="C132" s="879" t="s">
        <v>524</v>
      </c>
      <c r="D132" s="879"/>
      <c r="E132" s="879"/>
      <c r="F132" s="879"/>
      <c r="G132" s="880"/>
      <c r="H132" s="968" t="s">
        <v>2128</v>
      </c>
      <c r="I132" s="969"/>
      <c r="J132" s="969"/>
      <c r="K132" s="1179"/>
      <c r="L132" s="1188"/>
      <c r="M132" s="1188"/>
      <c r="N132" s="1189"/>
      <c r="O132" s="1502"/>
      <c r="P132" s="1007"/>
    </row>
    <row r="133" spans="1:16" ht="62.25" customHeight="1">
      <c r="B133" s="294" t="s">
        <v>525</v>
      </c>
      <c r="C133" s="879" t="s">
        <v>526</v>
      </c>
      <c r="D133" s="879"/>
      <c r="E133" s="879"/>
      <c r="F133" s="879"/>
      <c r="G133" s="879"/>
      <c r="H133" s="968" t="s">
        <v>49</v>
      </c>
      <c r="I133" s="969"/>
      <c r="J133" s="969"/>
      <c r="K133" s="1179"/>
      <c r="L133" s="1139"/>
      <c r="M133" s="1139"/>
      <c r="N133" s="1079"/>
      <c r="O133" s="1495" t="s">
        <v>704</v>
      </c>
      <c r="P133" s="1003"/>
    </row>
    <row r="134" spans="1:16" ht="51.75" customHeight="1">
      <c r="A134" s="295"/>
      <c r="B134" s="9" t="s">
        <v>216</v>
      </c>
      <c r="C134" s="913" t="s">
        <v>524</v>
      </c>
      <c r="D134" s="913"/>
      <c r="E134" s="913"/>
      <c r="F134" s="913"/>
      <c r="G134" s="1006"/>
      <c r="H134" s="968" t="s">
        <v>2129</v>
      </c>
      <c r="I134" s="969"/>
      <c r="J134" s="969"/>
      <c r="K134" s="1179"/>
      <c r="L134" s="1140"/>
      <c r="M134" s="1140"/>
      <c r="N134" s="1083"/>
      <c r="O134" s="1496"/>
      <c r="P134" s="1004"/>
    </row>
    <row r="135" spans="1:16" ht="71.25" customHeight="1" thickBot="1">
      <c r="B135" s="296" t="s">
        <v>527</v>
      </c>
      <c r="C135" s="1152" t="s">
        <v>528</v>
      </c>
      <c r="D135" s="1152"/>
      <c r="E135" s="1152"/>
      <c r="F135" s="1152"/>
      <c r="G135" s="1153"/>
      <c r="H135" s="1154" t="s">
        <v>2130</v>
      </c>
      <c r="I135" s="1155"/>
      <c r="J135" s="1155"/>
      <c r="K135" s="1180"/>
      <c r="L135" s="1156"/>
      <c r="M135" s="1156"/>
      <c r="N135" s="1157"/>
      <c r="O135" s="1497"/>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547" t="s">
        <v>704</v>
      </c>
      <c r="P137" s="1137"/>
    </row>
    <row r="138" spans="1:16" ht="42" customHeight="1">
      <c r="B138" s="298" t="s">
        <v>511</v>
      </c>
      <c r="C138" s="1065" t="s">
        <v>488</v>
      </c>
      <c r="D138" s="1065"/>
      <c r="E138" s="1065"/>
      <c r="F138" s="1066"/>
      <c r="G138" s="1132" t="s">
        <v>679</v>
      </c>
      <c r="H138" s="1134"/>
      <c r="I138" s="1133"/>
      <c r="J138" s="1132" t="s">
        <v>679</v>
      </c>
      <c r="K138" s="1134"/>
      <c r="L138" s="1133"/>
      <c r="M138" s="1138"/>
      <c r="N138" s="1136"/>
      <c r="O138" s="1548"/>
      <c r="P138" s="1043"/>
    </row>
    <row r="139" spans="1:16" ht="42" customHeight="1">
      <c r="B139" s="298" t="s">
        <v>218</v>
      </c>
      <c r="C139" s="1065" t="s">
        <v>668</v>
      </c>
      <c r="D139" s="1065"/>
      <c r="E139" s="1065"/>
      <c r="F139" s="1066"/>
      <c r="G139" s="1132" t="s">
        <v>679</v>
      </c>
      <c r="H139" s="1134"/>
      <c r="I139" s="1133"/>
      <c r="J139" s="1132" t="s">
        <v>679</v>
      </c>
      <c r="K139" s="1134"/>
      <c r="L139" s="1133"/>
      <c r="M139" s="1138"/>
      <c r="N139" s="1136"/>
      <c r="O139" s="1548"/>
      <c r="P139" s="1043"/>
    </row>
    <row r="140" spans="1:16" ht="42" customHeight="1">
      <c r="B140" s="298" t="s">
        <v>220</v>
      </c>
      <c r="C140" s="1065" t="s">
        <v>669</v>
      </c>
      <c r="D140" s="1065"/>
      <c r="E140" s="1065"/>
      <c r="F140" s="1066"/>
      <c r="G140" s="1132" t="s">
        <v>679</v>
      </c>
      <c r="H140" s="1134"/>
      <c r="I140" s="1133"/>
      <c r="J140" s="1132" t="s">
        <v>679</v>
      </c>
      <c r="K140" s="1134"/>
      <c r="L140" s="1133"/>
      <c r="M140" s="1138" t="s">
        <v>2131</v>
      </c>
      <c r="N140" s="1136"/>
      <c r="O140" s="1548"/>
      <c r="P140" s="1043"/>
    </row>
    <row r="141" spans="1:16" ht="33.75" customHeight="1">
      <c r="B141" s="298" t="s">
        <v>222</v>
      </c>
      <c r="C141" s="1065" t="s">
        <v>493</v>
      </c>
      <c r="D141" s="1065"/>
      <c r="E141" s="1065"/>
      <c r="F141" s="1066"/>
      <c r="G141" s="1132" t="s">
        <v>679</v>
      </c>
      <c r="H141" s="1134"/>
      <c r="I141" s="1133"/>
      <c r="J141" s="1132" t="s">
        <v>679</v>
      </c>
      <c r="K141" s="1134"/>
      <c r="L141" s="1133"/>
      <c r="M141" s="1138" t="s">
        <v>2131</v>
      </c>
      <c r="N141" s="1136"/>
      <c r="O141" s="1548"/>
      <c r="P141" s="1043"/>
    </row>
    <row r="142" spans="1:16" ht="33.75" customHeight="1">
      <c r="B142" s="298" t="s">
        <v>224</v>
      </c>
      <c r="C142" s="1065" t="s">
        <v>534</v>
      </c>
      <c r="D142" s="1065"/>
      <c r="E142" s="1065"/>
      <c r="F142" s="1066"/>
      <c r="G142" s="1132" t="s">
        <v>681</v>
      </c>
      <c r="H142" s="1134"/>
      <c r="I142" s="1133"/>
      <c r="J142" s="1132" t="s">
        <v>681</v>
      </c>
      <c r="K142" s="1134"/>
      <c r="L142" s="1133"/>
      <c r="M142" s="1138" t="s">
        <v>2131</v>
      </c>
      <c r="N142" s="1136"/>
      <c r="O142" s="1548"/>
      <c r="P142" s="1043"/>
    </row>
    <row r="143" spans="1:16" ht="33.75" customHeight="1">
      <c r="B143" s="298" t="s">
        <v>226</v>
      </c>
      <c r="C143" s="1065" t="s">
        <v>133</v>
      </c>
      <c r="D143" s="1065"/>
      <c r="E143" s="1065"/>
      <c r="F143" s="1066"/>
      <c r="G143" s="1132" t="s">
        <v>679</v>
      </c>
      <c r="H143" s="1134"/>
      <c r="I143" s="1133"/>
      <c r="J143" s="1132" t="s">
        <v>679</v>
      </c>
      <c r="K143" s="1134"/>
      <c r="L143" s="1133"/>
      <c r="M143" s="1138"/>
      <c r="N143" s="1136"/>
      <c r="O143" s="1548"/>
      <c r="P143" s="1043"/>
    </row>
    <row r="144" spans="1:16" ht="33.75" customHeight="1">
      <c r="B144" s="298" t="s">
        <v>228</v>
      </c>
      <c r="C144" s="1065" t="s">
        <v>134</v>
      </c>
      <c r="D144" s="1065"/>
      <c r="E144" s="1065"/>
      <c r="F144" s="1066"/>
      <c r="G144" s="1132" t="s">
        <v>679</v>
      </c>
      <c r="H144" s="1134"/>
      <c r="I144" s="1133"/>
      <c r="J144" s="1132" t="s">
        <v>679</v>
      </c>
      <c r="K144" s="1134"/>
      <c r="L144" s="1133"/>
      <c r="M144" s="1138"/>
      <c r="N144" s="1136"/>
      <c r="O144" s="1548"/>
      <c r="P144" s="1043"/>
    </row>
    <row r="145" spans="1:16" ht="33.75" customHeight="1">
      <c r="B145" s="298" t="s">
        <v>229</v>
      </c>
      <c r="C145" s="1065" t="s">
        <v>535</v>
      </c>
      <c r="D145" s="1065"/>
      <c r="E145" s="1065"/>
      <c r="F145" s="1066"/>
      <c r="G145" s="1132" t="s">
        <v>679</v>
      </c>
      <c r="H145" s="1134"/>
      <c r="I145" s="1133"/>
      <c r="J145" s="1132" t="s">
        <v>679</v>
      </c>
      <c r="K145" s="1134"/>
      <c r="L145" s="1133"/>
      <c r="M145" s="1135"/>
      <c r="N145" s="1136"/>
      <c r="O145" s="1549"/>
      <c r="P145" s="1044"/>
    </row>
    <row r="146" spans="1:16" ht="33.75" customHeight="1">
      <c r="B146" s="298" t="s">
        <v>230</v>
      </c>
      <c r="C146" s="1065" t="s">
        <v>497</v>
      </c>
      <c r="D146" s="1065"/>
      <c r="E146" s="1065"/>
      <c r="F146" s="1066"/>
      <c r="G146" s="1132" t="s">
        <v>683</v>
      </c>
      <c r="H146" s="1134"/>
      <c r="I146" s="1133"/>
      <c r="J146" s="1132" t="s">
        <v>683</v>
      </c>
      <c r="K146" s="1134"/>
      <c r="L146" s="1133"/>
      <c r="M146" s="1135"/>
      <c r="N146" s="1136"/>
      <c r="O146" s="1549"/>
      <c r="P146" s="1044"/>
    </row>
    <row r="147" spans="1:16" ht="33.75" customHeight="1">
      <c r="B147" s="299" t="s">
        <v>231</v>
      </c>
      <c r="C147" s="1065" t="s">
        <v>498</v>
      </c>
      <c r="D147" s="1065"/>
      <c r="E147" s="1065"/>
      <c r="F147" s="1066"/>
      <c r="G147" s="1132" t="s">
        <v>683</v>
      </c>
      <c r="H147" s="1134"/>
      <c r="I147" s="1133"/>
      <c r="J147" s="1132" t="s">
        <v>683</v>
      </c>
      <c r="K147" s="1134"/>
      <c r="L147" s="1133"/>
      <c r="M147" s="1135"/>
      <c r="N147" s="1136"/>
      <c r="O147" s="1549"/>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549"/>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549"/>
      <c r="P149" s="1044"/>
    </row>
    <row r="150" spans="1:16" ht="33.75" customHeight="1">
      <c r="B150" s="299" t="s">
        <v>236</v>
      </c>
      <c r="C150" s="1065" t="s">
        <v>502</v>
      </c>
      <c r="D150" s="1065"/>
      <c r="E150" s="1065"/>
      <c r="F150" s="1066"/>
      <c r="G150" s="1132" t="s">
        <v>679</v>
      </c>
      <c r="H150" s="1134"/>
      <c r="I150" s="1133"/>
      <c r="J150" s="1132" t="s">
        <v>679</v>
      </c>
      <c r="K150" s="1134"/>
      <c r="L150" s="1133"/>
      <c r="M150" s="1135" t="s">
        <v>2131</v>
      </c>
      <c r="N150" s="1136"/>
      <c r="O150" s="1549"/>
      <c r="P150" s="1044"/>
    </row>
    <row r="151" spans="1:16" ht="46.5" customHeight="1">
      <c r="B151" s="299" t="s">
        <v>503</v>
      </c>
      <c r="C151" s="1065" t="s">
        <v>536</v>
      </c>
      <c r="D151" s="1065"/>
      <c r="E151" s="1065"/>
      <c r="F151" s="300" t="s">
        <v>537</v>
      </c>
      <c r="G151" s="301"/>
      <c r="H151" s="1132"/>
      <c r="I151" s="1133"/>
      <c r="J151" s="1132"/>
      <c r="K151" s="1134"/>
      <c r="L151" s="1133"/>
      <c r="M151" s="1135"/>
      <c r="N151" s="1136"/>
      <c r="O151" s="1549"/>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495" t="s">
        <v>1448</v>
      </c>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496"/>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496"/>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502"/>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495" t="s">
        <v>1448</v>
      </c>
      <c r="P156" s="1003"/>
    </row>
    <row r="157" spans="1:16" ht="34.5" customHeight="1">
      <c r="B157" s="244" t="s">
        <v>216</v>
      </c>
      <c r="C157" s="1011" t="s">
        <v>198</v>
      </c>
      <c r="D157" s="1011"/>
      <c r="E157" s="1011"/>
      <c r="F157" s="304" t="s">
        <v>50</v>
      </c>
      <c r="G157" s="1113"/>
      <c r="H157" s="1114"/>
      <c r="I157" s="1114"/>
      <c r="J157" s="1114"/>
      <c r="K157" s="1115"/>
      <c r="L157" s="1032" t="s">
        <v>663</v>
      </c>
      <c r="M157" s="1033"/>
      <c r="N157" s="1116"/>
      <c r="O157" s="1496"/>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496"/>
      <c r="P158" s="1004"/>
    </row>
    <row r="159" spans="1:16" ht="34.5" customHeight="1">
      <c r="B159" s="9" t="s">
        <v>220</v>
      </c>
      <c r="C159" s="913" t="s">
        <v>122</v>
      </c>
      <c r="D159" s="913"/>
      <c r="E159" s="913"/>
      <c r="F159" s="304" t="s">
        <v>50</v>
      </c>
      <c r="G159" s="1123"/>
      <c r="H159" s="1124"/>
      <c r="I159" s="1124"/>
      <c r="J159" s="1124"/>
      <c r="K159" s="1125"/>
      <c r="L159" s="1032" t="s">
        <v>663</v>
      </c>
      <c r="M159" s="1033"/>
      <c r="N159" s="1116"/>
      <c r="O159" s="1502"/>
      <c r="P159" s="1007"/>
    </row>
    <row r="160" spans="1:16" ht="21" customHeight="1">
      <c r="B160" s="294" t="s">
        <v>545</v>
      </c>
      <c r="C160" s="879" t="s">
        <v>546</v>
      </c>
      <c r="D160" s="879"/>
      <c r="E160" s="879"/>
      <c r="F160" s="879"/>
      <c r="G160" s="879"/>
      <c r="H160" s="879"/>
      <c r="I160" s="879"/>
      <c r="J160" s="879"/>
      <c r="K160" s="879"/>
      <c r="L160" s="879"/>
      <c r="M160" s="879"/>
      <c r="N160" s="879"/>
      <c r="O160" s="1517" t="s">
        <v>2132</v>
      </c>
      <c r="P160" s="1001"/>
    </row>
    <row r="161" spans="2:16" ht="21.75" customHeight="1">
      <c r="B161" s="10" t="s">
        <v>216</v>
      </c>
      <c r="C161" s="879" t="s">
        <v>547</v>
      </c>
      <c r="D161" s="879"/>
      <c r="E161" s="880"/>
      <c r="F161" s="1099" t="s">
        <v>49</v>
      </c>
      <c r="G161" s="1100"/>
      <c r="H161" s="1100"/>
      <c r="I161" s="1100"/>
      <c r="J161" s="1101"/>
      <c r="K161" s="1103" t="s">
        <v>424</v>
      </c>
      <c r="L161" s="1104"/>
      <c r="M161" s="1105"/>
      <c r="N161" s="1106"/>
      <c r="O161" s="1823"/>
      <c r="P161" s="1102"/>
    </row>
    <row r="162" spans="2:16" ht="21.75" customHeight="1">
      <c r="B162" s="10" t="s">
        <v>218</v>
      </c>
      <c r="C162" s="879" t="s">
        <v>548</v>
      </c>
      <c r="D162" s="879"/>
      <c r="E162" s="880"/>
      <c r="F162" s="1099" t="s">
        <v>50</v>
      </c>
      <c r="G162" s="1100"/>
      <c r="H162" s="1100"/>
      <c r="I162" s="1100"/>
      <c r="J162" s="1101"/>
      <c r="K162" s="1103"/>
      <c r="L162" s="1107"/>
      <c r="M162" s="1108"/>
      <c r="N162" s="1109"/>
      <c r="O162" s="1823"/>
      <c r="P162" s="1102"/>
    </row>
    <row r="163" spans="2:16" ht="21.75" customHeight="1">
      <c r="B163" s="10" t="s">
        <v>220</v>
      </c>
      <c r="C163" s="879" t="s">
        <v>549</v>
      </c>
      <c r="D163" s="879"/>
      <c r="E163" s="880"/>
      <c r="F163" s="1099" t="s">
        <v>49</v>
      </c>
      <c r="G163" s="1100"/>
      <c r="H163" s="1100"/>
      <c r="I163" s="1100"/>
      <c r="J163" s="1101"/>
      <c r="K163" s="1103"/>
      <c r="L163" s="1107"/>
      <c r="M163" s="1108"/>
      <c r="N163" s="1109"/>
      <c r="O163" s="1823"/>
      <c r="P163" s="1102"/>
    </row>
    <row r="164" spans="2:16" ht="33" customHeight="1">
      <c r="B164" s="294"/>
      <c r="C164" s="879" t="s">
        <v>550</v>
      </c>
      <c r="D164" s="879"/>
      <c r="E164" s="880"/>
      <c r="F164" s="1096" t="s">
        <v>2133</v>
      </c>
      <c r="G164" s="1097"/>
      <c r="H164" s="1097"/>
      <c r="I164" s="1097"/>
      <c r="J164" s="1098"/>
      <c r="K164" s="1103"/>
      <c r="L164" s="1107"/>
      <c r="M164" s="1108"/>
      <c r="N164" s="1109"/>
      <c r="O164" s="1518"/>
      <c r="P164" s="1002"/>
    </row>
    <row r="165" spans="2:16" ht="33" customHeight="1">
      <c r="B165" s="10" t="s">
        <v>222</v>
      </c>
      <c r="C165" s="879" t="s">
        <v>551</v>
      </c>
      <c r="D165" s="879"/>
      <c r="E165" s="880"/>
      <c r="F165" s="1378"/>
      <c r="G165" s="1379"/>
      <c r="H165" s="1379"/>
      <c r="I165" s="1379"/>
      <c r="J165" s="1380"/>
      <c r="K165" s="1103"/>
      <c r="L165" s="1107"/>
      <c r="M165" s="1108"/>
      <c r="N165" s="1108"/>
      <c r="O165" s="1495" t="s">
        <v>704</v>
      </c>
      <c r="P165" s="1003"/>
    </row>
    <row r="166" spans="2:16" ht="33" customHeight="1">
      <c r="B166" s="294"/>
      <c r="C166" s="879" t="s">
        <v>552</v>
      </c>
      <c r="D166" s="879"/>
      <c r="E166" s="880"/>
      <c r="F166" s="1381"/>
      <c r="G166" s="1382"/>
      <c r="H166" s="1382"/>
      <c r="I166" s="1382"/>
      <c r="J166" s="1383"/>
      <c r="K166" s="1103"/>
      <c r="L166" s="1107"/>
      <c r="M166" s="1108"/>
      <c r="N166" s="1108"/>
      <c r="O166" s="1502"/>
      <c r="P166" s="1007"/>
    </row>
    <row r="167" spans="2:16" ht="36.75" customHeight="1">
      <c r="B167" s="269" t="s">
        <v>553</v>
      </c>
      <c r="C167" s="1093" t="s">
        <v>554</v>
      </c>
      <c r="D167" s="1093"/>
      <c r="E167" s="1093"/>
      <c r="F167" s="1093"/>
      <c r="G167" s="1093"/>
      <c r="H167" s="957" t="s">
        <v>50</v>
      </c>
      <c r="I167" s="958"/>
      <c r="J167" s="977"/>
      <c r="K167" s="1103"/>
      <c r="L167" s="1107"/>
      <c r="M167" s="1108"/>
      <c r="N167" s="1109"/>
      <c r="O167" s="1496" t="s">
        <v>704</v>
      </c>
      <c r="P167" s="1004"/>
    </row>
    <row r="168" spans="2:16" ht="27" customHeight="1">
      <c r="B168" s="9" t="s">
        <v>216</v>
      </c>
      <c r="C168" s="879" t="s">
        <v>555</v>
      </c>
      <c r="D168" s="879"/>
      <c r="E168" s="879"/>
      <c r="F168" s="879"/>
      <c r="G168" s="879"/>
      <c r="H168" s="1091"/>
      <c r="I168" s="1094"/>
      <c r="J168" s="1095"/>
      <c r="K168" s="1103"/>
      <c r="L168" s="1110"/>
      <c r="M168" s="1111"/>
      <c r="N168" s="1112"/>
      <c r="O168" s="1502"/>
      <c r="P168" s="1007"/>
    </row>
    <row r="169" spans="2:16" ht="30.75" customHeight="1">
      <c r="B169" s="1086" t="s">
        <v>556</v>
      </c>
      <c r="C169" s="1462" t="s">
        <v>684</v>
      </c>
      <c r="D169" s="1462"/>
      <c r="E169" s="1462"/>
      <c r="F169" s="1462"/>
      <c r="G169" s="1462"/>
      <c r="H169" s="1463"/>
      <c r="I169" s="305" t="s">
        <v>558</v>
      </c>
      <c r="J169" s="305" t="s">
        <v>559</v>
      </c>
      <c r="K169" s="305" t="s">
        <v>560</v>
      </c>
      <c r="L169" s="305" t="s">
        <v>561</v>
      </c>
      <c r="M169" s="1089" t="s">
        <v>562</v>
      </c>
      <c r="N169" s="1090"/>
      <c r="O169" s="1003" t="s">
        <v>685</v>
      </c>
      <c r="P169" s="1003"/>
    </row>
    <row r="170" spans="2:16" ht="23.25" customHeight="1">
      <c r="B170" s="1087"/>
      <c r="C170" s="1472"/>
      <c r="D170" s="1472"/>
      <c r="E170" s="1472"/>
      <c r="F170" s="1472"/>
      <c r="G170" s="1472"/>
      <c r="H170" s="1822"/>
      <c r="I170" s="306">
        <v>19.5</v>
      </c>
      <c r="J170" s="306">
        <v>22.1</v>
      </c>
      <c r="K170" s="306">
        <v>24</v>
      </c>
      <c r="L170" s="306">
        <v>24.9</v>
      </c>
      <c r="M170" s="1091">
        <v>21.2</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50</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427" t="s">
        <v>2134</v>
      </c>
      <c r="L186" s="1077"/>
      <c r="M186" s="1082"/>
      <c r="N186" s="1083"/>
      <c r="O186" s="1044"/>
      <c r="P186" s="1044"/>
    </row>
    <row r="187" spans="2:16" ht="23.25" customHeight="1">
      <c r="B187" s="294" t="s">
        <v>574</v>
      </c>
      <c r="C187" s="879" t="s">
        <v>575</v>
      </c>
      <c r="D187" s="879"/>
      <c r="E187" s="880"/>
      <c r="F187" s="1073" t="s">
        <v>2135</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688</v>
      </c>
      <c r="P189" s="1060"/>
    </row>
    <row r="190" spans="2:16" ht="36.75" customHeight="1">
      <c r="B190" s="9" t="s">
        <v>216</v>
      </c>
      <c r="C190" s="1470" t="s">
        <v>580</v>
      </c>
      <c r="D190" s="1470"/>
      <c r="E190" s="1470"/>
      <c r="F190" s="1470"/>
      <c r="G190" s="1470"/>
      <c r="H190" s="1470"/>
      <c r="I190" s="1470"/>
      <c r="J190" s="1470"/>
      <c r="K190" s="1062" t="s">
        <v>2136</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874</v>
      </c>
      <c r="P193" s="1042" t="s">
        <v>809</v>
      </c>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2096</v>
      </c>
      <c r="D196" s="1050"/>
      <c r="E196" s="1050"/>
      <c r="F196" s="1050"/>
      <c r="G196" s="1051"/>
      <c r="H196" s="316">
        <v>0</v>
      </c>
      <c r="I196" s="317">
        <v>8</v>
      </c>
      <c r="J196" s="350">
        <f t="shared" ref="J196" si="1">MIN(H196/I196,1)</f>
        <v>0</v>
      </c>
      <c r="K196" s="316">
        <v>15</v>
      </c>
      <c r="L196" s="316">
        <v>55</v>
      </c>
      <c r="M196" s="363">
        <f>MIN(K196/L196,1)</f>
        <v>0.27272727272727271</v>
      </c>
      <c r="N196" s="1819" t="s">
        <v>2137</v>
      </c>
      <c r="O196" s="1044"/>
      <c r="P196" s="1044"/>
    </row>
    <row r="197" spans="2:16" ht="24.75" customHeight="1">
      <c r="B197" s="244" t="s">
        <v>401</v>
      </c>
      <c r="C197" s="1050" t="s">
        <v>595</v>
      </c>
      <c r="D197" s="1050"/>
      <c r="E197" s="1050"/>
      <c r="F197" s="1050"/>
      <c r="G197" s="1051"/>
      <c r="H197" s="316" t="s">
        <v>60</v>
      </c>
      <c r="I197" s="317" t="s">
        <v>60</v>
      </c>
      <c r="J197" s="318" t="s">
        <v>71</v>
      </c>
      <c r="K197" s="316" t="s">
        <v>60</v>
      </c>
      <c r="L197" s="317" t="s">
        <v>60</v>
      </c>
      <c r="M197" s="318" t="s">
        <v>71</v>
      </c>
      <c r="N197" s="1820"/>
      <c r="O197" s="1044"/>
      <c r="P197" s="1044"/>
    </row>
    <row r="198" spans="2:16" ht="47.45" customHeight="1">
      <c r="B198" s="244" t="s">
        <v>404</v>
      </c>
      <c r="C198" s="1050" t="s">
        <v>596</v>
      </c>
      <c r="D198" s="1050"/>
      <c r="E198" s="1050"/>
      <c r="F198" s="1055"/>
      <c r="G198" s="1056"/>
      <c r="H198" s="316" t="s">
        <v>60</v>
      </c>
      <c r="I198" s="317" t="s">
        <v>60</v>
      </c>
      <c r="J198" s="318" t="s">
        <v>71</v>
      </c>
      <c r="K198" s="316" t="s">
        <v>60</v>
      </c>
      <c r="L198" s="317" t="s">
        <v>60</v>
      </c>
      <c r="M198" s="318" t="s">
        <v>71</v>
      </c>
      <c r="N198" s="1821"/>
      <c r="O198" s="1044"/>
      <c r="P198" s="1044"/>
    </row>
    <row r="199" spans="2:16" ht="24.75" customHeight="1">
      <c r="B199" s="319" t="s">
        <v>218</v>
      </c>
      <c r="C199" s="1031" t="s">
        <v>597</v>
      </c>
      <c r="D199" s="1031"/>
      <c r="E199" s="1031"/>
      <c r="F199" s="1031"/>
      <c r="G199" s="1057"/>
      <c r="H199" s="316">
        <v>0</v>
      </c>
      <c r="I199" s="317">
        <v>8</v>
      </c>
      <c r="J199" s="350">
        <f t="shared" ref="J199:J213" si="2">MIN(H199/I199,1)</f>
        <v>0</v>
      </c>
      <c r="K199" s="316">
        <v>28</v>
      </c>
      <c r="L199" s="316">
        <v>50</v>
      </c>
      <c r="M199" s="363">
        <f>MIN(K199/L199,1)</f>
        <v>0.56000000000000005</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t="s">
        <v>60</v>
      </c>
      <c r="I201" s="317" t="s">
        <v>60</v>
      </c>
      <c r="J201" s="318" t="s">
        <v>71</v>
      </c>
      <c r="K201" s="316" t="s">
        <v>60</v>
      </c>
      <c r="L201" s="317" t="s">
        <v>60</v>
      </c>
      <c r="M201" s="318" t="s">
        <v>71</v>
      </c>
      <c r="N201" s="1029"/>
      <c r="O201" s="1044"/>
      <c r="P201" s="1044"/>
    </row>
    <row r="202" spans="2:16" ht="24.75" customHeight="1">
      <c r="B202" s="10" t="s">
        <v>401</v>
      </c>
      <c r="C202" s="1009" t="s">
        <v>599</v>
      </c>
      <c r="D202" s="1009"/>
      <c r="E202" s="1009"/>
      <c r="F202" s="1009"/>
      <c r="G202" s="1028"/>
      <c r="H202" s="316">
        <v>0</v>
      </c>
      <c r="I202" s="317">
        <v>8</v>
      </c>
      <c r="J202" s="350">
        <f t="shared" si="2"/>
        <v>0</v>
      </c>
      <c r="K202" s="316">
        <v>9</v>
      </c>
      <c r="L202" s="316">
        <v>64</v>
      </c>
      <c r="M202" s="363">
        <f>MIN(K202/L202,1)</f>
        <v>0.140625</v>
      </c>
      <c r="N202" s="1049"/>
      <c r="O202" s="1044"/>
      <c r="P202" s="1044"/>
    </row>
    <row r="203" spans="2:16" ht="24.75" customHeight="1">
      <c r="B203" s="10" t="s">
        <v>404</v>
      </c>
      <c r="C203" s="1009" t="s">
        <v>600</v>
      </c>
      <c r="D203" s="1009"/>
      <c r="E203" s="1009"/>
      <c r="F203" s="1009"/>
      <c r="G203" s="1028"/>
      <c r="H203" s="316" t="s">
        <v>60</v>
      </c>
      <c r="I203" s="317" t="s">
        <v>60</v>
      </c>
      <c r="J203" s="318" t="s">
        <v>71</v>
      </c>
      <c r="K203" s="316">
        <v>15</v>
      </c>
      <c r="L203" s="316">
        <v>61</v>
      </c>
      <c r="M203" s="363">
        <f>MIN(K203/L203,1)</f>
        <v>0.24590163934426229</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v>0</v>
      </c>
      <c r="I205" s="317">
        <v>8</v>
      </c>
      <c r="J205" s="350">
        <f t="shared" si="2"/>
        <v>0</v>
      </c>
      <c r="K205" s="316">
        <v>7</v>
      </c>
      <c r="L205" s="316">
        <v>56</v>
      </c>
      <c r="M205" s="363">
        <f>MIN(K205/L205,1)</f>
        <v>0.125</v>
      </c>
      <c r="N205" s="1749"/>
      <c r="O205" s="1043"/>
      <c r="P205" s="1043"/>
    </row>
    <row r="206" spans="2:16" ht="22.5" customHeight="1">
      <c r="B206" s="10" t="s">
        <v>401</v>
      </c>
      <c r="C206" s="1009" t="s">
        <v>602</v>
      </c>
      <c r="D206" s="1009"/>
      <c r="E206" s="1009"/>
      <c r="F206" s="1009"/>
      <c r="G206" s="1028"/>
      <c r="H206" s="316">
        <v>0</v>
      </c>
      <c r="I206" s="317">
        <v>8</v>
      </c>
      <c r="J206" s="350">
        <f t="shared" si="2"/>
        <v>0</v>
      </c>
      <c r="K206" s="316">
        <v>21</v>
      </c>
      <c r="L206" s="316">
        <v>48</v>
      </c>
      <c r="M206" s="363">
        <f>MIN(K206/L206,1)</f>
        <v>0.4375</v>
      </c>
      <c r="N206" s="1750"/>
      <c r="O206" s="1043"/>
      <c r="P206" s="1043"/>
    </row>
    <row r="207" spans="2:16" ht="22.5" customHeight="1">
      <c r="B207" s="319" t="s">
        <v>224</v>
      </c>
      <c r="C207" s="1031" t="s">
        <v>414</v>
      </c>
      <c r="D207" s="1031"/>
      <c r="E207" s="1031"/>
      <c r="F207" s="1031"/>
      <c r="G207" s="1031"/>
      <c r="H207" s="316">
        <v>0</v>
      </c>
      <c r="I207" s="317">
        <v>8</v>
      </c>
      <c r="J207" s="350">
        <f t="shared" si="2"/>
        <v>0</v>
      </c>
      <c r="K207" s="316">
        <v>5</v>
      </c>
      <c r="L207" s="316">
        <v>20</v>
      </c>
      <c r="M207" s="363">
        <f>MIN(K207/L207,1)</f>
        <v>0.25</v>
      </c>
      <c r="N207" s="321"/>
      <c r="O207" s="1043"/>
      <c r="P207" s="1043"/>
    </row>
    <row r="208" spans="2:16" ht="22.5" customHeight="1">
      <c r="B208" s="319" t="s">
        <v>226</v>
      </c>
      <c r="C208" s="1031" t="s">
        <v>603</v>
      </c>
      <c r="D208" s="1031"/>
      <c r="E208" s="1031"/>
      <c r="F208" s="1031"/>
      <c r="G208" s="1031"/>
      <c r="H208" s="316" t="s">
        <v>60</v>
      </c>
      <c r="I208" s="317" t="s">
        <v>60</v>
      </c>
      <c r="J208" s="318" t="s">
        <v>71</v>
      </c>
      <c r="K208" s="316" t="s">
        <v>60</v>
      </c>
      <c r="L208" s="317" t="s">
        <v>60</v>
      </c>
      <c r="M208" s="318" t="s">
        <v>71</v>
      </c>
      <c r="N208" s="321"/>
      <c r="O208" s="1043"/>
      <c r="P208" s="1043"/>
    </row>
    <row r="209" spans="2:16" ht="22.5" customHeight="1">
      <c r="B209" s="319" t="s">
        <v>228</v>
      </c>
      <c r="C209" s="1031" t="s">
        <v>133</v>
      </c>
      <c r="D209" s="1031"/>
      <c r="E209" s="1031"/>
      <c r="F209" s="1031"/>
      <c r="G209" s="1031"/>
      <c r="H209" s="345">
        <v>0</v>
      </c>
      <c r="I209" s="317">
        <v>8</v>
      </c>
      <c r="J209" s="350">
        <f t="shared" si="2"/>
        <v>0</v>
      </c>
      <c r="K209" s="316">
        <v>19</v>
      </c>
      <c r="L209" s="316">
        <v>61</v>
      </c>
      <c r="M209" s="363">
        <f t="shared" ref="M209:M210" si="3">MIN(K209/L209,1)</f>
        <v>0.31147540983606559</v>
      </c>
      <c r="N209" s="321"/>
      <c r="O209" s="1043"/>
      <c r="P209" s="1043"/>
    </row>
    <row r="210" spans="2:16" ht="22.5" customHeight="1">
      <c r="B210" s="319" t="s">
        <v>229</v>
      </c>
      <c r="C210" s="1031" t="s">
        <v>134</v>
      </c>
      <c r="D210" s="1031"/>
      <c r="E210" s="1031"/>
      <c r="F210" s="1031"/>
      <c r="G210" s="1031"/>
      <c r="H210" s="316">
        <v>0</v>
      </c>
      <c r="I210" s="317">
        <v>8</v>
      </c>
      <c r="J210" s="350">
        <f t="shared" si="2"/>
        <v>0</v>
      </c>
      <c r="K210" s="316">
        <v>28</v>
      </c>
      <c r="L210" s="316">
        <v>40</v>
      </c>
      <c r="M210" s="363">
        <f t="shared" si="3"/>
        <v>0.7</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t="s">
        <v>60</v>
      </c>
      <c r="I212" s="317" t="s">
        <v>60</v>
      </c>
      <c r="J212" s="318" t="s">
        <v>71</v>
      </c>
      <c r="K212" s="316">
        <v>23</v>
      </c>
      <c r="L212" s="316">
        <v>26</v>
      </c>
      <c r="M212" s="363">
        <f>MIN(K212/L212,1)</f>
        <v>0.88461538461538458</v>
      </c>
      <c r="N212" s="1749"/>
      <c r="O212" s="1043"/>
      <c r="P212" s="1043"/>
    </row>
    <row r="213" spans="2:16" ht="22.5" customHeight="1">
      <c r="B213" s="10" t="s">
        <v>401</v>
      </c>
      <c r="C213" s="1009" t="s">
        <v>264</v>
      </c>
      <c r="D213" s="1009"/>
      <c r="E213" s="1009"/>
      <c r="F213" s="1009"/>
      <c r="G213" s="1028"/>
      <c r="H213" s="345">
        <v>3</v>
      </c>
      <c r="I213" s="346">
        <v>4</v>
      </c>
      <c r="J213" s="350">
        <f t="shared" si="2"/>
        <v>0.75</v>
      </c>
      <c r="K213" s="316" t="s">
        <v>60</v>
      </c>
      <c r="L213" s="317" t="s">
        <v>60</v>
      </c>
      <c r="M213" s="318" t="s">
        <v>71</v>
      </c>
      <c r="N213" s="1750"/>
      <c r="O213" s="1043"/>
      <c r="P213" s="1043"/>
    </row>
    <row r="214" spans="2:16" ht="22.5" customHeight="1">
      <c r="B214" s="319" t="s">
        <v>231</v>
      </c>
      <c r="C214" s="1031" t="s">
        <v>604</v>
      </c>
      <c r="D214" s="1031"/>
      <c r="E214" s="1031"/>
      <c r="F214" s="1031"/>
      <c r="G214" s="1031"/>
      <c r="H214" s="316" t="s">
        <v>60</v>
      </c>
      <c r="I214" s="317" t="s">
        <v>60</v>
      </c>
      <c r="J214" s="318" t="s">
        <v>71</v>
      </c>
      <c r="K214" s="316" t="s">
        <v>60</v>
      </c>
      <c r="L214" s="317" t="s">
        <v>60</v>
      </c>
      <c r="M214" s="318" t="s">
        <v>71</v>
      </c>
      <c r="N214" s="321"/>
      <c r="O214" s="1043"/>
      <c r="P214" s="1043"/>
    </row>
    <row r="215" spans="2:16" ht="35.25" customHeight="1">
      <c r="B215" s="9" t="s">
        <v>233</v>
      </c>
      <c r="C215" s="879" t="s">
        <v>605</v>
      </c>
      <c r="D215" s="879"/>
      <c r="E215" s="879"/>
      <c r="F215" s="879"/>
      <c r="G215" s="880"/>
      <c r="H215" s="364">
        <f>SUM(H196+H199+H202+H205+H206+H207+H209+H210+H213)</f>
        <v>3</v>
      </c>
      <c r="I215" s="364">
        <f>SUM(I196+I199+I202+I205+I206+I207+I209+I210+I213)</f>
        <v>68</v>
      </c>
      <c r="J215" s="350">
        <f>MIN(H215/I215,1)</f>
        <v>4.4117647058823532E-2</v>
      </c>
      <c r="K215" s="364">
        <f>SUM(K196+K199+K202+K203+K205+K206+K207+K209+K210+K212)</f>
        <v>170</v>
      </c>
      <c r="L215" s="364">
        <f>SUM(L196+L199+L202+L203+L205+L206+L207+L209+L210+L212)</f>
        <v>481</v>
      </c>
      <c r="M215" s="363">
        <f>MIN(K215/L215,1)</f>
        <v>0.35343035343035345</v>
      </c>
      <c r="N215" s="321"/>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2138</v>
      </c>
      <c r="I218" s="1022"/>
      <c r="J218" s="1022"/>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1491</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1491</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3"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7"/>
      <c r="P225" s="1002"/>
    </row>
    <row r="226" spans="1:16" ht="28.5" customHeight="1">
      <c r="B226" s="809" t="s">
        <v>617</v>
      </c>
      <c r="C226" s="879" t="s">
        <v>618</v>
      </c>
      <c r="D226" s="879"/>
      <c r="E226" s="879"/>
      <c r="F226" s="879"/>
      <c r="G226" s="880"/>
      <c r="H226" s="968" t="s">
        <v>49</v>
      </c>
      <c r="I226" s="969"/>
      <c r="J226" s="969"/>
      <c r="K226" s="980"/>
      <c r="L226" s="995"/>
      <c r="M226" s="996"/>
      <c r="N226" s="997"/>
      <c r="O226" s="1004" t="s">
        <v>789</v>
      </c>
      <c r="P226" s="1004"/>
    </row>
    <row r="227" spans="1:16" ht="21.75" customHeight="1">
      <c r="B227" s="10" t="s">
        <v>216</v>
      </c>
      <c r="C227" s="879" t="s">
        <v>619</v>
      </c>
      <c r="D227" s="879"/>
      <c r="E227" s="879"/>
      <c r="F227" s="879"/>
      <c r="G227" s="880"/>
      <c r="H227" s="968" t="s">
        <v>695</v>
      </c>
      <c r="I227" s="969"/>
      <c r="J227" s="969"/>
      <c r="K227" s="980"/>
      <c r="L227" s="995"/>
      <c r="M227" s="996"/>
      <c r="N227" s="997"/>
      <c r="O227" s="1007"/>
      <c r="P227" s="1007"/>
    </row>
    <row r="228" spans="1:16" ht="48.75" customHeight="1">
      <c r="B228" s="809" t="s">
        <v>620</v>
      </c>
      <c r="C228" s="879" t="s">
        <v>697</v>
      </c>
      <c r="D228" s="879"/>
      <c r="E228" s="879"/>
      <c r="F228" s="879"/>
      <c r="G228" s="880"/>
      <c r="H228" s="968" t="s">
        <v>695</v>
      </c>
      <c r="I228" s="969"/>
      <c r="J228" s="969"/>
      <c r="K228" s="980"/>
      <c r="L228" s="995"/>
      <c r="M228" s="996"/>
      <c r="N228" s="997"/>
      <c r="O228" s="246" t="s">
        <v>704</v>
      </c>
      <c r="P228" s="247"/>
    </row>
    <row r="229" spans="1:16" ht="21" customHeight="1">
      <c r="B229" s="803" t="s">
        <v>622</v>
      </c>
      <c r="C229" s="875" t="s">
        <v>623</v>
      </c>
      <c r="D229" s="875"/>
      <c r="E229" s="875"/>
      <c r="F229" s="875"/>
      <c r="G229" s="990"/>
      <c r="H229" s="968" t="s">
        <v>49</v>
      </c>
      <c r="I229" s="969"/>
      <c r="J229" s="969"/>
      <c r="K229" s="980"/>
      <c r="L229" s="995"/>
      <c r="M229" s="996"/>
      <c r="N229" s="997"/>
      <c r="O229" s="1003" t="s">
        <v>1494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50</v>
      </c>
      <c r="I233" s="969"/>
      <c r="J233" s="969"/>
      <c r="K233" s="979" t="s">
        <v>352</v>
      </c>
      <c r="L233" s="982"/>
      <c r="M233" s="983"/>
      <c r="N233" s="984"/>
      <c r="O233" s="985" t="s">
        <v>704</v>
      </c>
      <c r="P233" s="985"/>
    </row>
    <row r="234" spans="1:16" ht="39" customHeight="1">
      <c r="B234" s="10" t="s">
        <v>216</v>
      </c>
      <c r="C234" s="879" t="s">
        <v>629</v>
      </c>
      <c r="D234" s="879"/>
      <c r="E234" s="879"/>
      <c r="F234" s="879"/>
      <c r="G234" s="880"/>
      <c r="H234" s="986"/>
      <c r="I234" s="987"/>
      <c r="J234" s="988"/>
      <c r="K234" s="980"/>
      <c r="L234" s="973"/>
      <c r="M234" s="974"/>
      <c r="N234" s="975"/>
      <c r="O234" s="976"/>
      <c r="P234" s="976"/>
    </row>
    <row r="235" spans="1:16" ht="33" customHeight="1">
      <c r="B235" s="760" t="s">
        <v>630</v>
      </c>
      <c r="C235" s="989" t="s">
        <v>631</v>
      </c>
      <c r="D235" s="875"/>
      <c r="E235" s="875"/>
      <c r="F235" s="875"/>
      <c r="G235" s="990"/>
      <c r="H235" s="968" t="s">
        <v>49</v>
      </c>
      <c r="I235" s="969"/>
      <c r="J235" s="969"/>
      <c r="K235" s="980"/>
      <c r="L235" s="1084" t="s">
        <v>2139</v>
      </c>
      <c r="M235" s="1085"/>
      <c r="N235" s="1815"/>
      <c r="O235" s="960" t="s">
        <v>704</v>
      </c>
      <c r="P235" s="960"/>
    </row>
    <row r="236" spans="1:16" ht="40.5" customHeight="1">
      <c r="B236" s="325" t="s">
        <v>216</v>
      </c>
      <c r="C236" s="879" t="s">
        <v>629</v>
      </c>
      <c r="D236" s="879"/>
      <c r="E236" s="879"/>
      <c r="F236" s="879"/>
      <c r="G236" s="880"/>
      <c r="H236" s="957" t="s">
        <v>2140</v>
      </c>
      <c r="I236" s="958"/>
      <c r="J236" s="977"/>
      <c r="K236" s="981"/>
      <c r="L236" s="1816"/>
      <c r="M236" s="1817"/>
      <c r="N236" s="1818"/>
      <c r="O236" s="976"/>
      <c r="P236" s="976"/>
    </row>
    <row r="237" spans="1:16" ht="45" customHeight="1">
      <c r="B237" s="759" t="s">
        <v>632</v>
      </c>
      <c r="C237" s="921" t="s">
        <v>633</v>
      </c>
      <c r="D237" s="921"/>
      <c r="E237" s="921"/>
      <c r="F237" s="921"/>
      <c r="G237" s="956"/>
      <c r="H237" s="957" t="s">
        <v>1459</v>
      </c>
      <c r="I237" s="958"/>
      <c r="J237" s="958"/>
      <c r="K237" s="958"/>
      <c r="L237" s="958"/>
      <c r="M237" s="958"/>
      <c r="N237" s="959"/>
      <c r="O237" s="761" t="s">
        <v>704</v>
      </c>
      <c r="P237" s="761" t="s">
        <v>704</v>
      </c>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G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3899" priority="172">
      <formula>$H$134="Don't know"</formula>
    </cfRule>
    <cfRule type="expression" dxfId="3898" priority="173">
      <formula>$H$134="no"</formula>
    </cfRule>
  </conditionalFormatting>
  <conditionalFormatting sqref="H132">
    <cfRule type="expression" dxfId="3897" priority="170">
      <formula>$H$138="Don't know"</formula>
    </cfRule>
    <cfRule type="expression" dxfId="3896" priority="171">
      <formula>$H$138="No"</formula>
    </cfRule>
  </conditionalFormatting>
  <conditionalFormatting sqref="H134">
    <cfRule type="expression" dxfId="3895" priority="168">
      <formula>$H$141="Don't know"</formula>
    </cfRule>
    <cfRule type="expression" dxfId="3894" priority="169">
      <formula>$H$141="No"</formula>
    </cfRule>
  </conditionalFormatting>
  <conditionalFormatting sqref="H122:H124 K122">
    <cfRule type="expression" dxfId="3893" priority="166">
      <formula>$N$128="Don't know"</formula>
    </cfRule>
    <cfRule type="expression" dxfId="3892" priority="167">
      <formula>$N$128="No"</formula>
    </cfRule>
  </conditionalFormatting>
  <conditionalFormatting sqref="L157:M157">
    <cfRule type="expression" dxfId="3891" priority="162">
      <formula>$F$163="Don't know"</formula>
    </cfRule>
    <cfRule type="expression" dxfId="3890" priority="165">
      <formula>$F$163="No"</formula>
    </cfRule>
  </conditionalFormatting>
  <conditionalFormatting sqref="L158:M158">
    <cfRule type="expression" dxfId="3889" priority="161">
      <formula>$F$164="Don't know"</formula>
    </cfRule>
    <cfRule type="expression" dxfId="3888" priority="164">
      <formula>$F$164="No"</formula>
    </cfRule>
  </conditionalFormatting>
  <conditionalFormatting sqref="L159:M159">
    <cfRule type="expression" dxfId="3887" priority="160">
      <formula>$F$171="Don't know"</formula>
    </cfRule>
    <cfRule type="expression" dxfId="3886" priority="163">
      <formula>$F$171="No"</formula>
    </cfRule>
  </conditionalFormatting>
  <conditionalFormatting sqref="H12:N12 H19:N19 H14:N16">
    <cfRule type="expression" dxfId="3885" priority="157">
      <formula>$F12="Not applicable"</formula>
    </cfRule>
    <cfRule type="expression" dxfId="3884" priority="158">
      <formula>$F12="Don't know"</formula>
    </cfRule>
    <cfRule type="expression" dxfId="3883" priority="159">
      <formula>$F12="No"</formula>
    </cfRule>
  </conditionalFormatting>
  <conditionalFormatting sqref="H12:N12 N20 F9:N9 F11:F19 H19:N19 H14:N16">
    <cfRule type="expression" dxfId="3882" priority="156">
      <formula>$N$14="Don't know"</formula>
    </cfRule>
  </conditionalFormatting>
  <conditionalFormatting sqref="H12:N12 N20 F9:N9 F11:F19 H19:N19 H14:N16">
    <cfRule type="expression" dxfId="3881" priority="155">
      <formula>$N$14="Not applicable"</formula>
    </cfRule>
  </conditionalFormatting>
  <conditionalFormatting sqref="H12:N12 N20 F9:N9 F11:F19 H19:N19 H14:N16">
    <cfRule type="expression" dxfId="3880" priority="154">
      <formula>$N$14="No"</formula>
    </cfRule>
  </conditionalFormatting>
  <conditionalFormatting sqref="L153:M153">
    <cfRule type="expression" dxfId="3879" priority="152">
      <formula>$F$163="Don't know"</formula>
    </cfRule>
    <cfRule type="expression" dxfId="3878" priority="153">
      <formula>$F$163="No"</formula>
    </cfRule>
  </conditionalFormatting>
  <conditionalFormatting sqref="L154:M154">
    <cfRule type="expression" dxfId="3877" priority="150">
      <formula>$F$163="Don't know"</formula>
    </cfRule>
    <cfRule type="expression" dxfId="3876" priority="151">
      <formula>$F$163="No"</formula>
    </cfRule>
  </conditionalFormatting>
  <conditionalFormatting sqref="L155:M155">
    <cfRule type="expression" dxfId="3875" priority="148">
      <formula>$F$163="Don't know"</formula>
    </cfRule>
    <cfRule type="expression" dxfId="3874" priority="149">
      <formula>$F$163="No"</formula>
    </cfRule>
  </conditionalFormatting>
  <conditionalFormatting sqref="L21:L22">
    <cfRule type="expression" dxfId="3873" priority="145">
      <formula>$N$14="No"</formula>
    </cfRule>
  </conditionalFormatting>
  <conditionalFormatting sqref="L21:L22">
    <cfRule type="expression" dxfId="3872" priority="147">
      <formula>$N$14="Don't know"</formula>
    </cfRule>
  </conditionalFormatting>
  <conditionalFormatting sqref="L21:L22">
    <cfRule type="expression" dxfId="3871" priority="146">
      <formula>$N$14="Not applicable"</formula>
    </cfRule>
  </conditionalFormatting>
  <conditionalFormatting sqref="I23:J23 H25 G61:H62 F68:H68 H90 K202:L203 H205:I207 K205:L207 K212:L212 H213:I213 H27:H29 F11:F19 F23 L21:L23 L8 F70:H70 G101:N113 H202:I202 O193:O215 H209:I210 H199:I199 J41:K41 F77:F78 K199:L199 K209:L210 F75:J76">
    <cfRule type="containsBlanks" dxfId="3870" priority="144">
      <formula>LEN(TRIM(F8))=0</formula>
    </cfRule>
  </conditionalFormatting>
  <conditionalFormatting sqref="F9:N9">
    <cfRule type="containsBlanks" dxfId="3869" priority="143">
      <formula>LEN(TRIM(F9))=0</formula>
    </cfRule>
  </conditionalFormatting>
  <conditionalFormatting sqref="O10 O98 O120 O128 O131 O133 O160 O167:O168 O191 O229:O231 O233:O235 O224:O225 O218:O219 O171 O137:O152 J33:K34 J45:K46 J53:K53 O20:O23 O26 O237:O238 J37:K37 J48:K48 J50:K51 O30">
    <cfRule type="containsBlanks" dxfId="3868" priority="142">
      <formula>LEN(TRIM(J10))=0</formula>
    </cfRule>
  </conditionalFormatting>
  <conditionalFormatting sqref="H85:J85">
    <cfRule type="containsBlanks" dxfId="3867" priority="141">
      <formula>LEN(TRIM(H85))=0</formula>
    </cfRule>
  </conditionalFormatting>
  <conditionalFormatting sqref="I170:L170 F187:N187 N189 K191:N191 G138 H129:H130 H122:H124 K122 H218:H219 H134:H135 H132 F157:F159 F153:F155 K161 F161:F163 H167 H237:H238 L153:N155 L157:N159 K172:K184">
    <cfRule type="containsBlanks" dxfId="3866" priority="140">
      <formula>LEN(TRIM(F122))=0</formula>
    </cfRule>
  </conditionalFormatting>
  <conditionalFormatting sqref="M170:N170">
    <cfRule type="containsBlanks" dxfId="3865" priority="139">
      <formula>LEN(TRIM(M170))=0</formula>
    </cfRule>
  </conditionalFormatting>
  <conditionalFormatting sqref="O228">
    <cfRule type="containsBlanks" dxfId="3864" priority="138">
      <formula>LEN(TRIM(O228))=0</formula>
    </cfRule>
  </conditionalFormatting>
  <conditionalFormatting sqref="G120">
    <cfRule type="containsBlanks" dxfId="3863" priority="137">
      <formula>LEN(TRIM(G120))=0</formula>
    </cfRule>
  </conditionalFormatting>
  <conditionalFormatting sqref="J140">
    <cfRule type="containsBlanks" dxfId="3862" priority="83">
      <formula>LEN(TRIM(J140))=0</formula>
    </cfRule>
  </conditionalFormatting>
  <conditionalFormatting sqref="J26">
    <cfRule type="containsBlanks" dxfId="3861" priority="135">
      <formula>LEN(TRIM(J26))=0</formula>
    </cfRule>
  </conditionalFormatting>
  <conditionalFormatting sqref="J27">
    <cfRule type="containsBlanks" dxfId="3860" priority="136">
      <formula>LEN(TRIM(J27))=0</formula>
    </cfRule>
  </conditionalFormatting>
  <conditionalFormatting sqref="O169">
    <cfRule type="containsBlanks" dxfId="3859" priority="134">
      <formula>LEN(TRIM(O169))=0</formula>
    </cfRule>
  </conditionalFormatting>
  <conditionalFormatting sqref="J56">
    <cfRule type="containsBlanks" dxfId="3858" priority="133">
      <formula>LEN(TRIM(J56))=0</formula>
    </cfRule>
  </conditionalFormatting>
  <conditionalFormatting sqref="J144">
    <cfRule type="containsBlanks" dxfId="3857" priority="79">
      <formula>LEN(TRIM(J144))=0</formula>
    </cfRule>
  </conditionalFormatting>
  <conditionalFormatting sqref="F23">
    <cfRule type="expression" dxfId="3856" priority="132">
      <formula>$N$14="Don't know"</formula>
    </cfRule>
  </conditionalFormatting>
  <conditionalFormatting sqref="F23">
    <cfRule type="expression" dxfId="3855" priority="131">
      <formula>$N$14="Not applicable"</formula>
    </cfRule>
  </conditionalFormatting>
  <conditionalFormatting sqref="F23">
    <cfRule type="expression" dxfId="3854" priority="130">
      <formula>$N$14="No"</formula>
    </cfRule>
  </conditionalFormatting>
  <conditionalFormatting sqref="L20">
    <cfRule type="containsBlanks" dxfId="3853" priority="126">
      <formula>LEN(TRIM(L20))=0</formula>
    </cfRule>
    <cfRule type="expression" dxfId="3852" priority="129">
      <formula>$M$14="Don't know"</formula>
    </cfRule>
  </conditionalFormatting>
  <conditionalFormatting sqref="L20">
    <cfRule type="expression" dxfId="3851" priority="128">
      <formula>$M$14="Not applicable"</formula>
    </cfRule>
  </conditionalFormatting>
  <conditionalFormatting sqref="L20">
    <cfRule type="expression" dxfId="3850" priority="127">
      <formula>$M$14="No"</formula>
    </cfRule>
  </conditionalFormatting>
  <conditionalFormatting sqref="L21">
    <cfRule type="expression" dxfId="3849" priority="125">
      <formula>$N$14="Don't know"</formula>
    </cfRule>
  </conditionalFormatting>
  <conditionalFormatting sqref="L21">
    <cfRule type="expression" dxfId="3848" priority="124">
      <formula>$N$14="Not applicable"</formula>
    </cfRule>
  </conditionalFormatting>
  <conditionalFormatting sqref="L21">
    <cfRule type="expression" dxfId="3847" priority="123">
      <formula>$N$14="No"</formula>
    </cfRule>
  </conditionalFormatting>
  <conditionalFormatting sqref="L22">
    <cfRule type="expression" dxfId="3846" priority="122">
      <formula>$N$14="Don't know"</formula>
    </cfRule>
  </conditionalFormatting>
  <conditionalFormatting sqref="L22">
    <cfRule type="expression" dxfId="3845" priority="121">
      <formula>$N$14="Not applicable"</formula>
    </cfRule>
  </conditionalFormatting>
  <conditionalFormatting sqref="L22">
    <cfRule type="expression" dxfId="3844" priority="120">
      <formula>$N$14="No"</formula>
    </cfRule>
  </conditionalFormatting>
  <conditionalFormatting sqref="L8">
    <cfRule type="expression" dxfId="3843" priority="119">
      <formula>$N$14="Don't know"</formula>
    </cfRule>
  </conditionalFormatting>
  <conditionalFormatting sqref="L8">
    <cfRule type="expression" dxfId="3842" priority="118">
      <formula>$N$14="Not applicable"</formula>
    </cfRule>
  </conditionalFormatting>
  <conditionalFormatting sqref="L8">
    <cfRule type="expression" dxfId="3841" priority="117">
      <formula>$N$14="No"</formula>
    </cfRule>
  </conditionalFormatting>
  <conditionalFormatting sqref="J25">
    <cfRule type="containsBlanks" dxfId="3840" priority="116">
      <formula>LEN(TRIM(J25))=0</formula>
    </cfRule>
  </conditionalFormatting>
  <conditionalFormatting sqref="J58">
    <cfRule type="containsBlanks" dxfId="3839" priority="115">
      <formula>LEN(TRIM(J58))=0</formula>
    </cfRule>
  </conditionalFormatting>
  <conditionalFormatting sqref="N65">
    <cfRule type="containsBlanks" dxfId="3838" priority="114">
      <formula>LEN(TRIM(N65))=0</formula>
    </cfRule>
  </conditionalFormatting>
  <conditionalFormatting sqref="H86:J86">
    <cfRule type="containsBlanks" dxfId="3837" priority="113">
      <formula>LEN(TRIM(H86))=0</formula>
    </cfRule>
  </conditionalFormatting>
  <conditionalFormatting sqref="K186">
    <cfRule type="containsBlanks" dxfId="3836" priority="61">
      <formula>LEN(TRIM(K186))=0</formula>
    </cfRule>
  </conditionalFormatting>
  <conditionalFormatting sqref="H126">
    <cfRule type="expression" dxfId="3835" priority="111">
      <formula>$N$128="Don't know"</formula>
    </cfRule>
    <cfRule type="expression" dxfId="3834" priority="112">
      <formula>$N$128="No"</formula>
    </cfRule>
  </conditionalFormatting>
  <conditionalFormatting sqref="H126">
    <cfRule type="containsBlanks" dxfId="3833" priority="110">
      <formula>LEN(TRIM(H126))=0</formula>
    </cfRule>
  </conditionalFormatting>
  <conditionalFormatting sqref="H127">
    <cfRule type="expression" dxfId="3832" priority="108">
      <formula>$N$128="Don't know"</formula>
    </cfRule>
    <cfRule type="expression" dxfId="3831" priority="109">
      <formula>$N$128="No"</formula>
    </cfRule>
  </conditionalFormatting>
  <conditionalFormatting sqref="H127">
    <cfRule type="containsBlanks" dxfId="3830" priority="107">
      <formula>LEN(TRIM(H127))=0</formula>
    </cfRule>
  </conditionalFormatting>
  <conditionalFormatting sqref="H128">
    <cfRule type="expression" dxfId="3829" priority="105">
      <formula>$N$128="Don't know"</formula>
    </cfRule>
    <cfRule type="expression" dxfId="3828" priority="106">
      <formula>$N$128="No"</formula>
    </cfRule>
  </conditionalFormatting>
  <conditionalFormatting sqref="H128">
    <cfRule type="containsBlanks" dxfId="3827" priority="104">
      <formula>LEN(TRIM(H128))=0</formula>
    </cfRule>
  </conditionalFormatting>
  <conditionalFormatting sqref="H133">
    <cfRule type="expression" dxfId="3826" priority="102">
      <formula>$N$128="Don't know"</formula>
    </cfRule>
    <cfRule type="expression" dxfId="3825" priority="103">
      <formula>$N$128="No"</formula>
    </cfRule>
  </conditionalFormatting>
  <conditionalFormatting sqref="H133">
    <cfRule type="containsBlanks" dxfId="3824" priority="101">
      <formula>LEN(TRIM(H133))=0</formula>
    </cfRule>
  </conditionalFormatting>
  <conditionalFormatting sqref="H131">
    <cfRule type="expression" dxfId="3823" priority="99">
      <formula>$N$128="Don't know"</formula>
    </cfRule>
    <cfRule type="expression" dxfId="3822" priority="100">
      <formula>$N$128="No"</formula>
    </cfRule>
  </conditionalFormatting>
  <conditionalFormatting sqref="H131">
    <cfRule type="containsBlanks" dxfId="3821" priority="98">
      <formula>LEN(TRIM(H131))=0</formula>
    </cfRule>
  </conditionalFormatting>
  <conditionalFormatting sqref="G139">
    <cfRule type="containsBlanks" dxfId="3820" priority="97">
      <formula>LEN(TRIM(G139))=0</formula>
    </cfRule>
  </conditionalFormatting>
  <conditionalFormatting sqref="G140">
    <cfRule type="containsBlanks" dxfId="3819" priority="96">
      <formula>LEN(TRIM(G140))=0</formula>
    </cfRule>
  </conditionalFormatting>
  <conditionalFormatting sqref="G141">
    <cfRule type="containsBlanks" dxfId="3818" priority="95">
      <formula>LEN(TRIM(G141))=0</formula>
    </cfRule>
  </conditionalFormatting>
  <conditionalFormatting sqref="G142">
    <cfRule type="containsBlanks" dxfId="3817" priority="94">
      <formula>LEN(TRIM(G142))=0</formula>
    </cfRule>
  </conditionalFormatting>
  <conditionalFormatting sqref="G143">
    <cfRule type="containsBlanks" dxfId="3816" priority="93">
      <formula>LEN(TRIM(G143))=0</formula>
    </cfRule>
  </conditionalFormatting>
  <conditionalFormatting sqref="G144">
    <cfRule type="containsBlanks" dxfId="3815" priority="92">
      <formula>LEN(TRIM(G144))=0</formula>
    </cfRule>
  </conditionalFormatting>
  <conditionalFormatting sqref="G145">
    <cfRule type="containsBlanks" dxfId="3814" priority="91">
      <formula>LEN(TRIM(G145))=0</formula>
    </cfRule>
  </conditionalFormatting>
  <conditionalFormatting sqref="G146">
    <cfRule type="containsBlanks" dxfId="3813" priority="90">
      <formula>LEN(TRIM(G146))=0</formula>
    </cfRule>
  </conditionalFormatting>
  <conditionalFormatting sqref="G147">
    <cfRule type="containsBlanks" dxfId="3812" priority="89">
      <formula>LEN(TRIM(G147))=0</formula>
    </cfRule>
  </conditionalFormatting>
  <conditionalFormatting sqref="G148">
    <cfRule type="containsBlanks" dxfId="3811" priority="88">
      <formula>LEN(TRIM(G148))=0</formula>
    </cfRule>
  </conditionalFormatting>
  <conditionalFormatting sqref="G149">
    <cfRule type="containsBlanks" dxfId="3810" priority="87">
      <formula>LEN(TRIM(G149))=0</formula>
    </cfRule>
  </conditionalFormatting>
  <conditionalFormatting sqref="G150">
    <cfRule type="containsBlanks" dxfId="3809" priority="86">
      <formula>LEN(TRIM(G150))=0</formula>
    </cfRule>
  </conditionalFormatting>
  <conditionalFormatting sqref="J138">
    <cfRule type="containsBlanks" dxfId="3808" priority="85">
      <formula>LEN(TRIM(J138))=0</formula>
    </cfRule>
  </conditionalFormatting>
  <conditionalFormatting sqref="J139">
    <cfRule type="containsBlanks" dxfId="3807" priority="84">
      <formula>LEN(TRIM(J139))=0</formula>
    </cfRule>
  </conditionalFormatting>
  <conditionalFormatting sqref="J142">
    <cfRule type="containsBlanks" dxfId="3806" priority="81">
      <formula>LEN(TRIM(J142))=0</formula>
    </cfRule>
  </conditionalFormatting>
  <conditionalFormatting sqref="J141">
    <cfRule type="containsBlanks" dxfId="3805" priority="82">
      <formula>LEN(TRIM(J141))=0</formula>
    </cfRule>
  </conditionalFormatting>
  <conditionalFormatting sqref="J143">
    <cfRule type="containsBlanks" dxfId="3804" priority="80">
      <formula>LEN(TRIM(J143))=0</formula>
    </cfRule>
  </conditionalFormatting>
  <conditionalFormatting sqref="J146">
    <cfRule type="containsBlanks" dxfId="3803" priority="77">
      <formula>LEN(TRIM(J146))=0</formula>
    </cfRule>
  </conditionalFormatting>
  <conditionalFormatting sqref="J145">
    <cfRule type="containsBlanks" dxfId="3802" priority="78">
      <formula>LEN(TRIM(J145))=0</formula>
    </cfRule>
  </conditionalFormatting>
  <conditionalFormatting sqref="J147">
    <cfRule type="containsBlanks" dxfId="3801" priority="76">
      <formula>LEN(TRIM(J147))=0</formula>
    </cfRule>
  </conditionalFormatting>
  <conditionalFormatting sqref="J148">
    <cfRule type="containsBlanks" dxfId="3800" priority="75">
      <formula>LEN(TRIM(J148))=0</formula>
    </cfRule>
  </conditionalFormatting>
  <conditionalFormatting sqref="J149">
    <cfRule type="containsBlanks" dxfId="3799" priority="74">
      <formula>LEN(TRIM(J149))=0</formula>
    </cfRule>
  </conditionalFormatting>
  <conditionalFormatting sqref="J150">
    <cfRule type="containsBlanks" dxfId="3798" priority="73">
      <formula>LEN(TRIM(J150))=0</formula>
    </cfRule>
  </conditionalFormatting>
  <conditionalFormatting sqref="L158:M158">
    <cfRule type="expression" dxfId="3797" priority="71">
      <formula>$F$163="Don't know"</formula>
    </cfRule>
    <cfRule type="expression" dxfId="3796" priority="72">
      <formula>$F$163="No"</formula>
    </cfRule>
  </conditionalFormatting>
  <conditionalFormatting sqref="L159:M159">
    <cfRule type="expression" dxfId="3795" priority="69">
      <formula>$F$163="Don't know"</formula>
    </cfRule>
    <cfRule type="expression" dxfId="3794" priority="70">
      <formula>$F$163="No"</formula>
    </cfRule>
  </conditionalFormatting>
  <conditionalFormatting sqref="L153:M153">
    <cfRule type="expression" dxfId="3793" priority="67">
      <formula>$F$163="Don't know"</formula>
    </cfRule>
    <cfRule type="expression" dxfId="3792" priority="68">
      <formula>$F$163="No"</formula>
    </cfRule>
  </conditionalFormatting>
  <conditionalFormatting sqref="L154:M154">
    <cfRule type="expression" dxfId="3791" priority="65">
      <formula>$F$163="Don't know"</formula>
    </cfRule>
    <cfRule type="expression" dxfId="3790" priority="66">
      <formula>$F$163="No"</formula>
    </cfRule>
  </conditionalFormatting>
  <conditionalFormatting sqref="L155:M155">
    <cfRule type="expression" dxfId="3789" priority="63">
      <formula>$F$163="Don't know"</formula>
    </cfRule>
    <cfRule type="expression" dxfId="3788" priority="64">
      <formula>$F$163="No"</formula>
    </cfRule>
  </conditionalFormatting>
  <conditionalFormatting sqref="H221">
    <cfRule type="containsBlanks" dxfId="3787" priority="60">
      <formula>LEN(TRIM(H221))=0</formula>
    </cfRule>
  </conditionalFormatting>
  <conditionalFormatting sqref="H222">
    <cfRule type="containsBlanks" dxfId="3786" priority="59">
      <formula>LEN(TRIM(H222))=0</formula>
    </cfRule>
  </conditionalFormatting>
  <conditionalFormatting sqref="H224">
    <cfRule type="containsBlanks" dxfId="3785" priority="58">
      <formula>LEN(TRIM(H224))=0</formula>
    </cfRule>
  </conditionalFormatting>
  <conditionalFormatting sqref="H225">
    <cfRule type="containsBlanks" dxfId="3784" priority="57">
      <formula>LEN(TRIM(H225))=0</formula>
    </cfRule>
  </conditionalFormatting>
  <conditionalFormatting sqref="H226">
    <cfRule type="containsBlanks" dxfId="3783" priority="56">
      <formula>LEN(TRIM(H226))=0</formula>
    </cfRule>
  </conditionalFormatting>
  <conditionalFormatting sqref="H228">
    <cfRule type="containsBlanks" dxfId="3782" priority="55">
      <formula>LEN(TRIM(H228))=0</formula>
    </cfRule>
  </conditionalFormatting>
  <conditionalFormatting sqref="H229">
    <cfRule type="containsBlanks" dxfId="3781" priority="54">
      <formula>LEN(TRIM(H229))=0</formula>
    </cfRule>
  </conditionalFormatting>
  <conditionalFormatting sqref="H231">
    <cfRule type="containsBlanks" dxfId="3780" priority="53">
      <formula>LEN(TRIM(H231))=0</formula>
    </cfRule>
  </conditionalFormatting>
  <conditionalFormatting sqref="H233">
    <cfRule type="containsBlanks" dxfId="3779" priority="52">
      <formula>LEN(TRIM(H233))=0</formula>
    </cfRule>
  </conditionalFormatting>
  <conditionalFormatting sqref="H235">
    <cfRule type="containsBlanks" dxfId="3778" priority="51">
      <formula>LEN(TRIM(H235))=0</formula>
    </cfRule>
  </conditionalFormatting>
  <conditionalFormatting sqref="O8">
    <cfRule type="containsBlanks" dxfId="3777" priority="50">
      <formula>LEN(TRIM(O8))=0</formula>
    </cfRule>
  </conditionalFormatting>
  <conditionalFormatting sqref="O221:O222">
    <cfRule type="containsBlanks" dxfId="3776" priority="46">
      <formula>LEN(TRIM(O221))=0</formula>
    </cfRule>
  </conditionalFormatting>
  <conditionalFormatting sqref="O226:O227">
    <cfRule type="containsBlanks" dxfId="3775" priority="45">
      <formula>LEN(TRIM(O226))=0</formula>
    </cfRule>
  </conditionalFormatting>
  <conditionalFormatting sqref="O156">
    <cfRule type="containsBlanks" dxfId="3774" priority="49">
      <formula>LEN(TRIM(O156))=0</formula>
    </cfRule>
  </conditionalFormatting>
  <conditionalFormatting sqref="O165:O166">
    <cfRule type="containsBlanks" dxfId="3773" priority="48">
      <formula>LEN(TRIM(O165))=0</formula>
    </cfRule>
  </conditionalFormatting>
  <conditionalFormatting sqref="O189:O190">
    <cfRule type="containsBlanks" dxfId="3772" priority="47">
      <formula>LEN(TRIM(O189))=0</formula>
    </cfRule>
  </conditionalFormatting>
  <conditionalFormatting sqref="L154:M154">
    <cfRule type="expression" dxfId="3771" priority="43">
      <formula>$F$163="Don't know"</formula>
    </cfRule>
    <cfRule type="expression" dxfId="3770" priority="44">
      <formula>$F$163="No"</formula>
    </cfRule>
  </conditionalFormatting>
  <conditionalFormatting sqref="L154:M154">
    <cfRule type="expression" dxfId="3769" priority="41">
      <formula>$F$163="Don't know"</formula>
    </cfRule>
    <cfRule type="expression" dxfId="3768" priority="42">
      <formula>$F$163="No"</formula>
    </cfRule>
  </conditionalFormatting>
  <conditionalFormatting sqref="L155:M155">
    <cfRule type="expression" dxfId="3767" priority="39">
      <formula>$F$163="Don't know"</formula>
    </cfRule>
    <cfRule type="expression" dxfId="3766" priority="40">
      <formula>$F$163="No"</formula>
    </cfRule>
  </conditionalFormatting>
  <conditionalFormatting sqref="L155:M155">
    <cfRule type="expression" dxfId="3765" priority="37">
      <formula>$F$163="Don't know"</formula>
    </cfRule>
    <cfRule type="expression" dxfId="3764" priority="38">
      <formula>$F$163="No"</formula>
    </cfRule>
  </conditionalFormatting>
  <conditionalFormatting sqref="L157:M157">
    <cfRule type="expression" dxfId="3763" priority="35">
      <formula>$F$163="Don't know"</formula>
    </cfRule>
    <cfRule type="expression" dxfId="3762" priority="36">
      <formula>$F$163="No"</formula>
    </cfRule>
  </conditionalFormatting>
  <conditionalFormatting sqref="L157:M157">
    <cfRule type="expression" dxfId="3761" priority="33">
      <formula>$F$163="Don't know"</formula>
    </cfRule>
    <cfRule type="expression" dxfId="3760" priority="34">
      <formula>$F$163="No"</formula>
    </cfRule>
  </conditionalFormatting>
  <conditionalFormatting sqref="L158:M158">
    <cfRule type="expression" dxfId="3759" priority="31">
      <formula>$F$163="Don't know"</formula>
    </cfRule>
    <cfRule type="expression" dxfId="3758" priority="32">
      <formula>$F$163="No"</formula>
    </cfRule>
  </conditionalFormatting>
  <conditionalFormatting sqref="L158:M158">
    <cfRule type="expression" dxfId="3757" priority="29">
      <formula>$F$163="Don't know"</formula>
    </cfRule>
    <cfRule type="expression" dxfId="3756" priority="30">
      <formula>$F$163="No"</formula>
    </cfRule>
  </conditionalFormatting>
  <conditionalFormatting sqref="L159:M159">
    <cfRule type="expression" dxfId="3755" priority="27">
      <formula>$F$163="Don't know"</formula>
    </cfRule>
    <cfRule type="expression" dxfId="3754" priority="28">
      <formula>$F$163="No"</formula>
    </cfRule>
  </conditionalFormatting>
  <conditionalFormatting sqref="L159:M159">
    <cfRule type="expression" dxfId="3753" priority="25">
      <formula>$F$163="Don't know"</formula>
    </cfRule>
    <cfRule type="expression" dxfId="3752" priority="26">
      <formula>$F$163="No"</formula>
    </cfRule>
  </conditionalFormatting>
  <conditionalFormatting sqref="J35:K35">
    <cfRule type="containsBlanks" dxfId="3751" priority="24">
      <formula>LEN(TRIM(J35))=0</formula>
    </cfRule>
  </conditionalFormatting>
  <conditionalFormatting sqref="J38:K38">
    <cfRule type="containsBlanks" dxfId="3750" priority="23">
      <formula>LEN(TRIM(J38))=0</formula>
    </cfRule>
  </conditionalFormatting>
  <conditionalFormatting sqref="J40:K40">
    <cfRule type="containsBlanks" dxfId="3749" priority="22">
      <formula>LEN(TRIM(J40))=0</formula>
    </cfRule>
  </conditionalFormatting>
  <conditionalFormatting sqref="J42:K42">
    <cfRule type="containsBlanks" dxfId="3748" priority="21">
      <formula>LEN(TRIM(J42))=0</formula>
    </cfRule>
  </conditionalFormatting>
  <conditionalFormatting sqref="J43:K43">
    <cfRule type="containsBlanks" dxfId="3747" priority="20">
      <formula>LEN(TRIM(J43))=0</formula>
    </cfRule>
  </conditionalFormatting>
  <conditionalFormatting sqref="J47:K47">
    <cfRule type="containsBlanks" dxfId="3746" priority="19">
      <formula>LEN(TRIM(J47))=0</formula>
    </cfRule>
  </conditionalFormatting>
  <conditionalFormatting sqref="J49:K49">
    <cfRule type="containsBlanks" dxfId="3745" priority="18">
      <formula>LEN(TRIM(J49))=0</formula>
    </cfRule>
  </conditionalFormatting>
  <conditionalFormatting sqref="J54:K54">
    <cfRule type="containsBlanks" dxfId="3744" priority="17">
      <formula>LEN(TRIM(J54))=0</formula>
    </cfRule>
  </conditionalFormatting>
  <conditionalFormatting sqref="J55:K55">
    <cfRule type="containsBlanks" dxfId="3743" priority="16">
      <formula>LEN(TRIM(J55))=0</formula>
    </cfRule>
  </conditionalFormatting>
  <conditionalFormatting sqref="K198:L198">
    <cfRule type="containsBlanks" dxfId="3742" priority="15">
      <formula>LEN(TRIM(K198))=0</formula>
    </cfRule>
  </conditionalFormatting>
  <conditionalFormatting sqref="H201:I201">
    <cfRule type="containsBlanks" dxfId="3741" priority="14">
      <formula>LEN(TRIM(H201))=0</formula>
    </cfRule>
  </conditionalFormatting>
  <conditionalFormatting sqref="K201:L201">
    <cfRule type="containsBlanks" dxfId="3740" priority="13">
      <formula>LEN(TRIM(K201))=0</formula>
    </cfRule>
  </conditionalFormatting>
  <conditionalFormatting sqref="H208:I208">
    <cfRule type="containsBlanks" dxfId="3739" priority="12">
      <formula>LEN(TRIM(H208))=0</formula>
    </cfRule>
  </conditionalFormatting>
  <conditionalFormatting sqref="K208:L208">
    <cfRule type="containsBlanks" dxfId="3738" priority="11">
      <formula>LEN(TRIM(K208))=0</formula>
    </cfRule>
  </conditionalFormatting>
  <conditionalFormatting sqref="K214:L214">
    <cfRule type="containsBlanks" dxfId="3737" priority="10">
      <formula>LEN(TRIM(K214))=0</formula>
    </cfRule>
  </conditionalFormatting>
  <conditionalFormatting sqref="H198:I198">
    <cfRule type="containsBlanks" dxfId="3736" priority="9">
      <formula>LEN(TRIM(H198))=0</formula>
    </cfRule>
  </conditionalFormatting>
  <conditionalFormatting sqref="H196:I196">
    <cfRule type="containsBlanks" dxfId="3735" priority="8">
      <formula>LEN(TRIM(H196))=0</formula>
    </cfRule>
  </conditionalFormatting>
  <conditionalFormatting sqref="K196:L196">
    <cfRule type="containsBlanks" dxfId="3734" priority="7">
      <formula>LEN(TRIM(K196))=0</formula>
    </cfRule>
  </conditionalFormatting>
  <conditionalFormatting sqref="H197:I197">
    <cfRule type="containsBlanks" dxfId="3733" priority="6">
      <formula>LEN(TRIM(H197))=0</formula>
    </cfRule>
  </conditionalFormatting>
  <conditionalFormatting sqref="K197:L197">
    <cfRule type="containsBlanks" dxfId="3732" priority="5">
      <formula>LEN(TRIM(K197))=0</formula>
    </cfRule>
  </conditionalFormatting>
  <conditionalFormatting sqref="H203:I203">
    <cfRule type="containsBlanks" dxfId="3731" priority="4">
      <formula>LEN(TRIM(H203))=0</formula>
    </cfRule>
  </conditionalFormatting>
  <conditionalFormatting sqref="H212:I212">
    <cfRule type="containsBlanks" dxfId="3730" priority="3">
      <formula>LEN(TRIM(H212))=0</formula>
    </cfRule>
  </conditionalFormatting>
  <conditionalFormatting sqref="K213:L213">
    <cfRule type="containsBlanks" dxfId="3729" priority="2">
      <formula>LEN(TRIM(K213))=0</formula>
    </cfRule>
  </conditionalFormatting>
  <conditionalFormatting sqref="H214:I214">
    <cfRule type="containsBlanks" dxfId="3728" priority="1">
      <formula>LEN(TRIM(H214))=0</formula>
    </cfRule>
  </conditionalFormatting>
  <dataValidations count="11">
    <dataValidation type="list" allowBlank="1" showInputMessage="1" showErrorMessage="1" sqref="F11:F19 F23 L21:L22 L8 H238 H124:J124 H126:J127 F161:F163 H167 F165 K191:N191 G101:N113 G115:N117 L153:N155 L157:N159" xr:uid="{7079E016-46E8-41EC-9976-53F81D12FE9D}">
      <formula1>"Yes, No, Don't know, Not applicable"</formula1>
    </dataValidation>
    <dataValidation type="list" allowBlank="1" showInputMessage="1" showErrorMessage="1" error="Please choose from the dropdown list." sqref="L20" xr:uid="{66BA12AC-4ACF-4446-BB96-21D550C12A55}">
      <formula1>"0 times, 1-2 times, 3-5 times, 6 or more times, Don't know"</formula1>
    </dataValidation>
    <dataValidation type="list" allowBlank="1" showInputMessage="1" showErrorMessage="1" sqref="H25 J25" xr:uid="{01D205CB-4AE8-426E-9836-DF7712050760}">
      <formula1>"January, February, March, April, May, June, July, August, September, October, November, December"</formula1>
    </dataValidation>
    <dataValidation type="list" allowBlank="1" showInputMessage="1" showErrorMessage="1" sqref="H29:J29" xr:uid="{E07EA16D-73E9-488D-89C0-3FF55720ACE1}">
      <formula1>"less than annually,  annually,  bi-annually (twice a year),  quarterly, more than quarterly"</formula1>
    </dataValidation>
    <dataValidation type="list" allowBlank="1" showInputMessage="1" showErrorMessage="1" sqref="J56:K56 J58:K58 N65 F68 F70 H85:J85 G120 H128:J128 H133:J133 H131:J131 F153:F155 F157:F159 N189 K172:K184" xr:uid="{13A0D399-D064-4689-9B98-970C35AC154A}">
      <formula1>"Yes, No, Don't know"</formula1>
    </dataValidation>
    <dataValidation type="list" allowBlank="1" showInputMessage="1" showErrorMessage="1" sqref="F75:F79" xr:uid="{60936BB1-816C-4E33-B77D-B42CD94BFE0F}">
      <formula1>"In-kind, Cash, Don't know, Not applicable"</formula1>
    </dataValidation>
    <dataValidation type="list" allowBlank="1" showInputMessage="1" showErrorMessage="1" error="Please choose from the dropdown list." prompt="Please select from the dropdown list" sqref="H86:J86" xr:uid="{C0F23140-1E00-4264-B95E-D58F62C5CAF5}">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595475BD-1012-4417-826A-2F6CC9F83578}">
      <formula1>"Yes, No, Don't Know"</formula1>
    </dataValidation>
    <dataValidation type="list" allowBlank="1" showInputMessage="1" showErrorMessage="1" sqref="I138:I150 J138:L151 H138:H151 G138:G150" xr:uid="{02883E9F-283C-4768-B54B-C1AAF988AD7A}">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F1B06D6B-70EF-432E-9E6F-A5946CF9C681}">
      <formula1>"Yes, No, Don’t know, Not applicable"</formula1>
    </dataValidation>
    <dataValidation type="date" allowBlank="1" showInputMessage="1" showErrorMessage="1" sqref="H27 J27" xr:uid="{F9E59488-290A-48F6-ACF6-292B27F80C3F}">
      <formula1>42005</formula1>
      <formula2>43100</formula2>
    </dataValidation>
  </dataValidations>
  <hyperlinks>
    <hyperlink ref="F1:G1" location="'All Countries - Summary (2017)'!A1" display="Summary Page" xr:uid="{7903E5CC-E995-4669-9544-80D3F81A590C}"/>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275A1-7A02-48BD-A09F-D4A0E620C04E}">
  <sheetPr>
    <tabColor rgb="FF0099CC"/>
  </sheetPr>
  <dimension ref="A1:Q241"/>
  <sheetViews>
    <sheetView showGridLines="0" zoomScaleNormal="100" workbookViewId="0">
      <selection activeCell="H167" sqref="H167:J167"/>
    </sheetView>
  </sheetViews>
  <sheetFormatPr defaultColWidth="10.85546875" defaultRowHeight="15"/>
  <cols>
    <col min="1" max="1" width="2.140625" customWidth="1"/>
    <col min="3" max="3" width="3.28515625" customWidth="1"/>
    <col min="4" max="4" width="16.140625" customWidth="1"/>
    <col min="5" max="5" width="61" customWidth="1"/>
    <col min="6" max="6" width="1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20.42578125" customWidth="1"/>
    <col min="14" max="14" width="35.7109375" customWidth="1"/>
    <col min="15" max="15" width="48.7109375" customWidth="1"/>
    <col min="16" max="16" width="60.42578125" customWidth="1"/>
    <col min="257" max="257" width="2.140625" customWidth="1"/>
    <col min="259" max="259" width="3.28515625" customWidth="1"/>
    <col min="260" max="260" width="16.140625" customWidth="1"/>
    <col min="261" max="261" width="61" customWidth="1"/>
    <col min="262" max="262" width="15" customWidth="1"/>
    <col min="263" max="263" width="20" customWidth="1"/>
    <col min="264" max="264" width="18.28515625" customWidth="1"/>
    <col min="265" max="265" width="16.42578125" customWidth="1"/>
    <col min="266" max="266" width="18.140625" customWidth="1"/>
    <col min="267" max="267" width="21.42578125" customWidth="1"/>
    <col min="268" max="268" width="16.85546875" customWidth="1"/>
    <col min="269" max="269" width="20.42578125" customWidth="1"/>
    <col min="270" max="270" width="23.5703125" customWidth="1"/>
    <col min="271" max="271" width="48.7109375" customWidth="1"/>
    <col min="272" max="272" width="60.42578125" customWidth="1"/>
    <col min="513" max="513" width="2.140625" customWidth="1"/>
    <col min="515" max="515" width="3.28515625" customWidth="1"/>
    <col min="516" max="516" width="16.140625" customWidth="1"/>
    <col min="517" max="517" width="61" customWidth="1"/>
    <col min="518" max="518" width="15" customWidth="1"/>
    <col min="519" max="519" width="20" customWidth="1"/>
    <col min="520" max="520" width="18.28515625" customWidth="1"/>
    <col min="521" max="521" width="16.42578125" customWidth="1"/>
    <col min="522" max="522" width="18.140625" customWidth="1"/>
    <col min="523" max="523" width="21.42578125" customWidth="1"/>
    <col min="524" max="524" width="16.85546875" customWidth="1"/>
    <col min="525" max="525" width="20.42578125" customWidth="1"/>
    <col min="526" max="526" width="23.5703125" customWidth="1"/>
    <col min="527" max="527" width="48.7109375" customWidth="1"/>
    <col min="528" max="528" width="60.42578125" customWidth="1"/>
    <col min="769" max="769" width="2.140625" customWidth="1"/>
    <col min="771" max="771" width="3.28515625" customWidth="1"/>
    <col min="772" max="772" width="16.140625" customWidth="1"/>
    <col min="773" max="773" width="61" customWidth="1"/>
    <col min="774" max="774" width="15" customWidth="1"/>
    <col min="775" max="775" width="20" customWidth="1"/>
    <col min="776" max="776" width="18.28515625" customWidth="1"/>
    <col min="777" max="777" width="16.42578125" customWidth="1"/>
    <col min="778" max="778" width="18.140625" customWidth="1"/>
    <col min="779" max="779" width="21.42578125" customWidth="1"/>
    <col min="780" max="780" width="16.85546875" customWidth="1"/>
    <col min="781" max="781" width="20.42578125" customWidth="1"/>
    <col min="782" max="782" width="23.5703125" customWidth="1"/>
    <col min="783" max="783" width="48.7109375" customWidth="1"/>
    <col min="784" max="784" width="60.42578125" customWidth="1"/>
    <col min="1025" max="1025" width="2.140625" customWidth="1"/>
    <col min="1027" max="1027" width="3.28515625" customWidth="1"/>
    <col min="1028" max="1028" width="16.140625" customWidth="1"/>
    <col min="1029" max="1029" width="61" customWidth="1"/>
    <col min="1030" max="1030" width="15" customWidth="1"/>
    <col min="1031" max="1031" width="20" customWidth="1"/>
    <col min="1032" max="1032" width="18.28515625" customWidth="1"/>
    <col min="1033" max="1033" width="16.42578125" customWidth="1"/>
    <col min="1034" max="1034" width="18.140625" customWidth="1"/>
    <col min="1035" max="1035" width="21.42578125" customWidth="1"/>
    <col min="1036" max="1036" width="16.85546875" customWidth="1"/>
    <col min="1037" max="1037" width="20.42578125" customWidth="1"/>
    <col min="1038" max="1038" width="23.5703125" customWidth="1"/>
    <col min="1039" max="1039" width="48.7109375" customWidth="1"/>
    <col min="1040" max="1040" width="60.42578125" customWidth="1"/>
    <col min="1281" max="1281" width="2.140625" customWidth="1"/>
    <col min="1283" max="1283" width="3.28515625" customWidth="1"/>
    <col min="1284" max="1284" width="16.140625" customWidth="1"/>
    <col min="1285" max="1285" width="61" customWidth="1"/>
    <col min="1286" max="1286" width="15" customWidth="1"/>
    <col min="1287" max="1287" width="20" customWidth="1"/>
    <col min="1288" max="1288" width="18.28515625" customWidth="1"/>
    <col min="1289" max="1289" width="16.42578125" customWidth="1"/>
    <col min="1290" max="1290" width="18.140625" customWidth="1"/>
    <col min="1291" max="1291" width="21.42578125" customWidth="1"/>
    <col min="1292" max="1292" width="16.85546875" customWidth="1"/>
    <col min="1293" max="1293" width="20.42578125" customWidth="1"/>
    <col min="1294" max="1294" width="23.5703125" customWidth="1"/>
    <col min="1295" max="1295" width="48.7109375" customWidth="1"/>
    <col min="1296" max="1296" width="60.42578125" customWidth="1"/>
    <col min="1537" max="1537" width="2.140625" customWidth="1"/>
    <col min="1539" max="1539" width="3.28515625" customWidth="1"/>
    <col min="1540" max="1540" width="16.140625" customWidth="1"/>
    <col min="1541" max="1541" width="61" customWidth="1"/>
    <col min="1542" max="1542" width="15" customWidth="1"/>
    <col min="1543" max="1543" width="20" customWidth="1"/>
    <col min="1544" max="1544" width="18.28515625" customWidth="1"/>
    <col min="1545" max="1545" width="16.42578125" customWidth="1"/>
    <col min="1546" max="1546" width="18.140625" customWidth="1"/>
    <col min="1547" max="1547" width="21.42578125" customWidth="1"/>
    <col min="1548" max="1548" width="16.85546875" customWidth="1"/>
    <col min="1549" max="1549" width="20.42578125" customWidth="1"/>
    <col min="1550" max="1550" width="23.5703125" customWidth="1"/>
    <col min="1551" max="1551" width="48.7109375" customWidth="1"/>
    <col min="1552" max="1552" width="60.42578125" customWidth="1"/>
    <col min="1793" max="1793" width="2.140625" customWidth="1"/>
    <col min="1795" max="1795" width="3.28515625" customWidth="1"/>
    <col min="1796" max="1796" width="16.140625" customWidth="1"/>
    <col min="1797" max="1797" width="61" customWidth="1"/>
    <col min="1798" max="1798" width="15" customWidth="1"/>
    <col min="1799" max="1799" width="20" customWidth="1"/>
    <col min="1800" max="1800" width="18.28515625" customWidth="1"/>
    <col min="1801" max="1801" width="16.42578125" customWidth="1"/>
    <col min="1802" max="1802" width="18.140625" customWidth="1"/>
    <col min="1803" max="1803" width="21.42578125" customWidth="1"/>
    <col min="1804" max="1804" width="16.85546875" customWidth="1"/>
    <col min="1805" max="1805" width="20.42578125" customWidth="1"/>
    <col min="1806" max="1806" width="23.5703125" customWidth="1"/>
    <col min="1807" max="1807" width="48.7109375" customWidth="1"/>
    <col min="1808" max="1808" width="60.42578125" customWidth="1"/>
    <col min="2049" max="2049" width="2.140625" customWidth="1"/>
    <col min="2051" max="2051" width="3.28515625" customWidth="1"/>
    <col min="2052" max="2052" width="16.140625" customWidth="1"/>
    <col min="2053" max="2053" width="61" customWidth="1"/>
    <col min="2054" max="2054" width="15" customWidth="1"/>
    <col min="2055" max="2055" width="20" customWidth="1"/>
    <col min="2056" max="2056" width="18.28515625" customWidth="1"/>
    <col min="2057" max="2057" width="16.42578125" customWidth="1"/>
    <col min="2058" max="2058" width="18.140625" customWidth="1"/>
    <col min="2059" max="2059" width="21.42578125" customWidth="1"/>
    <col min="2060" max="2060" width="16.85546875" customWidth="1"/>
    <col min="2061" max="2061" width="20.42578125" customWidth="1"/>
    <col min="2062" max="2062" width="23.5703125" customWidth="1"/>
    <col min="2063" max="2063" width="48.7109375" customWidth="1"/>
    <col min="2064" max="2064" width="60.42578125" customWidth="1"/>
    <col min="2305" max="2305" width="2.140625" customWidth="1"/>
    <col min="2307" max="2307" width="3.28515625" customWidth="1"/>
    <col min="2308" max="2308" width="16.140625" customWidth="1"/>
    <col min="2309" max="2309" width="61" customWidth="1"/>
    <col min="2310" max="2310" width="15" customWidth="1"/>
    <col min="2311" max="2311" width="20" customWidth="1"/>
    <col min="2312" max="2312" width="18.28515625" customWidth="1"/>
    <col min="2313" max="2313" width="16.42578125" customWidth="1"/>
    <col min="2314" max="2314" width="18.140625" customWidth="1"/>
    <col min="2315" max="2315" width="21.42578125" customWidth="1"/>
    <col min="2316" max="2316" width="16.85546875" customWidth="1"/>
    <col min="2317" max="2317" width="20.42578125" customWidth="1"/>
    <col min="2318" max="2318" width="23.5703125" customWidth="1"/>
    <col min="2319" max="2319" width="48.7109375" customWidth="1"/>
    <col min="2320" max="2320" width="60.42578125" customWidth="1"/>
    <col min="2561" max="2561" width="2.140625" customWidth="1"/>
    <col min="2563" max="2563" width="3.28515625" customWidth="1"/>
    <col min="2564" max="2564" width="16.140625" customWidth="1"/>
    <col min="2565" max="2565" width="61" customWidth="1"/>
    <col min="2566" max="2566" width="15" customWidth="1"/>
    <col min="2567" max="2567" width="20" customWidth="1"/>
    <col min="2568" max="2568" width="18.28515625" customWidth="1"/>
    <col min="2569" max="2569" width="16.42578125" customWidth="1"/>
    <col min="2570" max="2570" width="18.140625" customWidth="1"/>
    <col min="2571" max="2571" width="21.42578125" customWidth="1"/>
    <col min="2572" max="2572" width="16.85546875" customWidth="1"/>
    <col min="2573" max="2573" width="20.42578125" customWidth="1"/>
    <col min="2574" max="2574" width="23.5703125" customWidth="1"/>
    <col min="2575" max="2575" width="48.7109375" customWidth="1"/>
    <col min="2576" max="2576" width="60.42578125" customWidth="1"/>
    <col min="2817" max="2817" width="2.140625" customWidth="1"/>
    <col min="2819" max="2819" width="3.28515625" customWidth="1"/>
    <col min="2820" max="2820" width="16.140625" customWidth="1"/>
    <col min="2821" max="2821" width="61" customWidth="1"/>
    <col min="2822" max="2822" width="15" customWidth="1"/>
    <col min="2823" max="2823" width="20" customWidth="1"/>
    <col min="2824" max="2824" width="18.28515625" customWidth="1"/>
    <col min="2825" max="2825" width="16.42578125" customWidth="1"/>
    <col min="2826" max="2826" width="18.140625" customWidth="1"/>
    <col min="2827" max="2827" width="21.42578125" customWidth="1"/>
    <col min="2828" max="2828" width="16.85546875" customWidth="1"/>
    <col min="2829" max="2829" width="20.42578125" customWidth="1"/>
    <col min="2830" max="2830" width="23.5703125" customWidth="1"/>
    <col min="2831" max="2831" width="48.7109375" customWidth="1"/>
    <col min="2832" max="2832" width="60.42578125" customWidth="1"/>
    <col min="3073" max="3073" width="2.140625" customWidth="1"/>
    <col min="3075" max="3075" width="3.28515625" customWidth="1"/>
    <col min="3076" max="3076" width="16.140625" customWidth="1"/>
    <col min="3077" max="3077" width="61" customWidth="1"/>
    <col min="3078" max="3078" width="15" customWidth="1"/>
    <col min="3079" max="3079" width="20" customWidth="1"/>
    <col min="3080" max="3080" width="18.28515625" customWidth="1"/>
    <col min="3081" max="3081" width="16.42578125" customWidth="1"/>
    <col min="3082" max="3082" width="18.140625" customWidth="1"/>
    <col min="3083" max="3083" width="21.42578125" customWidth="1"/>
    <col min="3084" max="3084" width="16.85546875" customWidth="1"/>
    <col min="3085" max="3085" width="20.42578125" customWidth="1"/>
    <col min="3086" max="3086" width="23.5703125" customWidth="1"/>
    <col min="3087" max="3087" width="48.7109375" customWidth="1"/>
    <col min="3088" max="3088" width="60.42578125" customWidth="1"/>
    <col min="3329" max="3329" width="2.140625" customWidth="1"/>
    <col min="3331" max="3331" width="3.28515625" customWidth="1"/>
    <col min="3332" max="3332" width="16.140625" customWidth="1"/>
    <col min="3333" max="3333" width="61" customWidth="1"/>
    <col min="3334" max="3334" width="15" customWidth="1"/>
    <col min="3335" max="3335" width="20" customWidth="1"/>
    <col min="3336" max="3336" width="18.28515625" customWidth="1"/>
    <col min="3337" max="3337" width="16.42578125" customWidth="1"/>
    <col min="3338" max="3338" width="18.140625" customWidth="1"/>
    <col min="3339" max="3339" width="21.42578125" customWidth="1"/>
    <col min="3340" max="3340" width="16.85546875" customWidth="1"/>
    <col min="3341" max="3341" width="20.42578125" customWidth="1"/>
    <col min="3342" max="3342" width="23.5703125" customWidth="1"/>
    <col min="3343" max="3343" width="48.7109375" customWidth="1"/>
    <col min="3344" max="3344" width="60.42578125" customWidth="1"/>
    <col min="3585" max="3585" width="2.140625" customWidth="1"/>
    <col min="3587" max="3587" width="3.28515625" customWidth="1"/>
    <col min="3588" max="3588" width="16.140625" customWidth="1"/>
    <col min="3589" max="3589" width="61" customWidth="1"/>
    <col min="3590" max="3590" width="15" customWidth="1"/>
    <col min="3591" max="3591" width="20" customWidth="1"/>
    <col min="3592" max="3592" width="18.28515625" customWidth="1"/>
    <col min="3593" max="3593" width="16.42578125" customWidth="1"/>
    <col min="3594" max="3594" width="18.140625" customWidth="1"/>
    <col min="3595" max="3595" width="21.42578125" customWidth="1"/>
    <col min="3596" max="3596" width="16.85546875" customWidth="1"/>
    <col min="3597" max="3597" width="20.42578125" customWidth="1"/>
    <col min="3598" max="3598" width="23.5703125" customWidth="1"/>
    <col min="3599" max="3599" width="48.7109375" customWidth="1"/>
    <col min="3600" max="3600" width="60.42578125" customWidth="1"/>
    <col min="3841" max="3841" width="2.140625" customWidth="1"/>
    <col min="3843" max="3843" width="3.28515625" customWidth="1"/>
    <col min="3844" max="3844" width="16.140625" customWidth="1"/>
    <col min="3845" max="3845" width="61" customWidth="1"/>
    <col min="3846" max="3846" width="15" customWidth="1"/>
    <col min="3847" max="3847" width="20" customWidth="1"/>
    <col min="3848" max="3848" width="18.28515625" customWidth="1"/>
    <col min="3849" max="3849" width="16.42578125" customWidth="1"/>
    <col min="3850" max="3850" width="18.140625" customWidth="1"/>
    <col min="3851" max="3851" width="21.42578125" customWidth="1"/>
    <col min="3852" max="3852" width="16.85546875" customWidth="1"/>
    <col min="3853" max="3853" width="20.42578125" customWidth="1"/>
    <col min="3854" max="3854" width="23.5703125" customWidth="1"/>
    <col min="3855" max="3855" width="48.7109375" customWidth="1"/>
    <col min="3856" max="3856" width="60.42578125" customWidth="1"/>
    <col min="4097" max="4097" width="2.140625" customWidth="1"/>
    <col min="4099" max="4099" width="3.28515625" customWidth="1"/>
    <col min="4100" max="4100" width="16.140625" customWidth="1"/>
    <col min="4101" max="4101" width="61" customWidth="1"/>
    <col min="4102" max="4102" width="15" customWidth="1"/>
    <col min="4103" max="4103" width="20" customWidth="1"/>
    <col min="4104" max="4104" width="18.28515625" customWidth="1"/>
    <col min="4105" max="4105" width="16.42578125" customWidth="1"/>
    <col min="4106" max="4106" width="18.140625" customWidth="1"/>
    <col min="4107" max="4107" width="21.42578125" customWidth="1"/>
    <col min="4108" max="4108" width="16.85546875" customWidth="1"/>
    <col min="4109" max="4109" width="20.42578125" customWidth="1"/>
    <col min="4110" max="4110" width="23.5703125" customWidth="1"/>
    <col min="4111" max="4111" width="48.7109375" customWidth="1"/>
    <col min="4112" max="4112" width="60.42578125" customWidth="1"/>
    <col min="4353" max="4353" width="2.140625" customWidth="1"/>
    <col min="4355" max="4355" width="3.28515625" customWidth="1"/>
    <col min="4356" max="4356" width="16.140625" customWidth="1"/>
    <col min="4357" max="4357" width="61" customWidth="1"/>
    <col min="4358" max="4358" width="15" customWidth="1"/>
    <col min="4359" max="4359" width="20" customWidth="1"/>
    <col min="4360" max="4360" width="18.28515625" customWidth="1"/>
    <col min="4361" max="4361" width="16.42578125" customWidth="1"/>
    <col min="4362" max="4362" width="18.140625" customWidth="1"/>
    <col min="4363" max="4363" width="21.42578125" customWidth="1"/>
    <col min="4364" max="4364" width="16.85546875" customWidth="1"/>
    <col min="4365" max="4365" width="20.42578125" customWidth="1"/>
    <col min="4366" max="4366" width="23.5703125" customWidth="1"/>
    <col min="4367" max="4367" width="48.7109375" customWidth="1"/>
    <col min="4368" max="4368" width="60.42578125" customWidth="1"/>
    <col min="4609" max="4609" width="2.140625" customWidth="1"/>
    <col min="4611" max="4611" width="3.28515625" customWidth="1"/>
    <col min="4612" max="4612" width="16.140625" customWidth="1"/>
    <col min="4613" max="4613" width="61" customWidth="1"/>
    <col min="4614" max="4614" width="15" customWidth="1"/>
    <col min="4615" max="4615" width="20" customWidth="1"/>
    <col min="4616" max="4616" width="18.28515625" customWidth="1"/>
    <col min="4617" max="4617" width="16.42578125" customWidth="1"/>
    <col min="4618" max="4618" width="18.140625" customWidth="1"/>
    <col min="4619" max="4619" width="21.42578125" customWidth="1"/>
    <col min="4620" max="4620" width="16.85546875" customWidth="1"/>
    <col min="4621" max="4621" width="20.42578125" customWidth="1"/>
    <col min="4622" max="4622" width="23.5703125" customWidth="1"/>
    <col min="4623" max="4623" width="48.7109375" customWidth="1"/>
    <col min="4624" max="4624" width="60.42578125" customWidth="1"/>
    <col min="4865" max="4865" width="2.140625" customWidth="1"/>
    <col min="4867" max="4867" width="3.28515625" customWidth="1"/>
    <col min="4868" max="4868" width="16.140625" customWidth="1"/>
    <col min="4869" max="4869" width="61" customWidth="1"/>
    <col min="4870" max="4870" width="15" customWidth="1"/>
    <col min="4871" max="4871" width="20" customWidth="1"/>
    <col min="4872" max="4872" width="18.28515625" customWidth="1"/>
    <col min="4873" max="4873" width="16.42578125" customWidth="1"/>
    <col min="4874" max="4874" width="18.140625" customWidth="1"/>
    <col min="4875" max="4875" width="21.42578125" customWidth="1"/>
    <col min="4876" max="4876" width="16.85546875" customWidth="1"/>
    <col min="4877" max="4877" width="20.42578125" customWidth="1"/>
    <col min="4878" max="4878" width="23.5703125" customWidth="1"/>
    <col min="4879" max="4879" width="48.7109375" customWidth="1"/>
    <col min="4880" max="4880" width="60.42578125" customWidth="1"/>
    <col min="5121" max="5121" width="2.140625" customWidth="1"/>
    <col min="5123" max="5123" width="3.28515625" customWidth="1"/>
    <col min="5124" max="5124" width="16.140625" customWidth="1"/>
    <col min="5125" max="5125" width="61" customWidth="1"/>
    <col min="5126" max="5126" width="15" customWidth="1"/>
    <col min="5127" max="5127" width="20" customWidth="1"/>
    <col min="5128" max="5128" width="18.28515625" customWidth="1"/>
    <col min="5129" max="5129" width="16.42578125" customWidth="1"/>
    <col min="5130" max="5130" width="18.140625" customWidth="1"/>
    <col min="5131" max="5131" width="21.42578125" customWidth="1"/>
    <col min="5132" max="5132" width="16.85546875" customWidth="1"/>
    <col min="5133" max="5133" width="20.42578125" customWidth="1"/>
    <col min="5134" max="5134" width="23.5703125" customWidth="1"/>
    <col min="5135" max="5135" width="48.7109375" customWidth="1"/>
    <col min="5136" max="5136" width="60.42578125" customWidth="1"/>
    <col min="5377" max="5377" width="2.140625" customWidth="1"/>
    <col min="5379" max="5379" width="3.28515625" customWidth="1"/>
    <col min="5380" max="5380" width="16.140625" customWidth="1"/>
    <col min="5381" max="5381" width="61" customWidth="1"/>
    <col min="5382" max="5382" width="15" customWidth="1"/>
    <col min="5383" max="5383" width="20" customWidth="1"/>
    <col min="5384" max="5384" width="18.28515625" customWidth="1"/>
    <col min="5385" max="5385" width="16.42578125" customWidth="1"/>
    <col min="5386" max="5386" width="18.140625" customWidth="1"/>
    <col min="5387" max="5387" width="21.42578125" customWidth="1"/>
    <col min="5388" max="5388" width="16.85546875" customWidth="1"/>
    <col min="5389" max="5389" width="20.42578125" customWidth="1"/>
    <col min="5390" max="5390" width="23.5703125" customWidth="1"/>
    <col min="5391" max="5391" width="48.7109375" customWidth="1"/>
    <col min="5392" max="5392" width="60.42578125" customWidth="1"/>
    <col min="5633" max="5633" width="2.140625" customWidth="1"/>
    <col min="5635" max="5635" width="3.28515625" customWidth="1"/>
    <col min="5636" max="5636" width="16.140625" customWidth="1"/>
    <col min="5637" max="5637" width="61" customWidth="1"/>
    <col min="5638" max="5638" width="15" customWidth="1"/>
    <col min="5639" max="5639" width="20" customWidth="1"/>
    <col min="5640" max="5640" width="18.28515625" customWidth="1"/>
    <col min="5641" max="5641" width="16.42578125" customWidth="1"/>
    <col min="5642" max="5642" width="18.140625" customWidth="1"/>
    <col min="5643" max="5643" width="21.42578125" customWidth="1"/>
    <col min="5644" max="5644" width="16.85546875" customWidth="1"/>
    <col min="5645" max="5645" width="20.42578125" customWidth="1"/>
    <col min="5646" max="5646" width="23.5703125" customWidth="1"/>
    <col min="5647" max="5647" width="48.7109375" customWidth="1"/>
    <col min="5648" max="5648" width="60.42578125" customWidth="1"/>
    <col min="5889" max="5889" width="2.140625" customWidth="1"/>
    <col min="5891" max="5891" width="3.28515625" customWidth="1"/>
    <col min="5892" max="5892" width="16.140625" customWidth="1"/>
    <col min="5893" max="5893" width="61" customWidth="1"/>
    <col min="5894" max="5894" width="15" customWidth="1"/>
    <col min="5895" max="5895" width="20" customWidth="1"/>
    <col min="5896" max="5896" width="18.28515625" customWidth="1"/>
    <col min="5897" max="5897" width="16.42578125" customWidth="1"/>
    <col min="5898" max="5898" width="18.140625" customWidth="1"/>
    <col min="5899" max="5899" width="21.42578125" customWidth="1"/>
    <col min="5900" max="5900" width="16.85546875" customWidth="1"/>
    <col min="5901" max="5901" width="20.42578125" customWidth="1"/>
    <col min="5902" max="5902" width="23.5703125" customWidth="1"/>
    <col min="5903" max="5903" width="48.7109375" customWidth="1"/>
    <col min="5904" max="5904" width="60.42578125" customWidth="1"/>
    <col min="6145" max="6145" width="2.140625" customWidth="1"/>
    <col min="6147" max="6147" width="3.28515625" customWidth="1"/>
    <col min="6148" max="6148" width="16.140625" customWidth="1"/>
    <col min="6149" max="6149" width="61" customWidth="1"/>
    <col min="6150" max="6150" width="15" customWidth="1"/>
    <col min="6151" max="6151" width="20" customWidth="1"/>
    <col min="6152" max="6152" width="18.28515625" customWidth="1"/>
    <col min="6153" max="6153" width="16.42578125" customWidth="1"/>
    <col min="6154" max="6154" width="18.140625" customWidth="1"/>
    <col min="6155" max="6155" width="21.42578125" customWidth="1"/>
    <col min="6156" max="6156" width="16.85546875" customWidth="1"/>
    <col min="6157" max="6157" width="20.42578125" customWidth="1"/>
    <col min="6158" max="6158" width="23.5703125" customWidth="1"/>
    <col min="6159" max="6159" width="48.7109375" customWidth="1"/>
    <col min="6160" max="6160" width="60.42578125" customWidth="1"/>
    <col min="6401" max="6401" width="2.140625" customWidth="1"/>
    <col min="6403" max="6403" width="3.28515625" customWidth="1"/>
    <col min="6404" max="6404" width="16.140625" customWidth="1"/>
    <col min="6405" max="6405" width="61" customWidth="1"/>
    <col min="6406" max="6406" width="15" customWidth="1"/>
    <col min="6407" max="6407" width="20" customWidth="1"/>
    <col min="6408" max="6408" width="18.28515625" customWidth="1"/>
    <col min="6409" max="6409" width="16.42578125" customWidth="1"/>
    <col min="6410" max="6410" width="18.140625" customWidth="1"/>
    <col min="6411" max="6411" width="21.42578125" customWidth="1"/>
    <col min="6412" max="6412" width="16.85546875" customWidth="1"/>
    <col min="6413" max="6413" width="20.42578125" customWidth="1"/>
    <col min="6414" max="6414" width="23.5703125" customWidth="1"/>
    <col min="6415" max="6415" width="48.7109375" customWidth="1"/>
    <col min="6416" max="6416" width="60.42578125" customWidth="1"/>
    <col min="6657" max="6657" width="2.140625" customWidth="1"/>
    <col min="6659" max="6659" width="3.28515625" customWidth="1"/>
    <col min="6660" max="6660" width="16.140625" customWidth="1"/>
    <col min="6661" max="6661" width="61" customWidth="1"/>
    <col min="6662" max="6662" width="15" customWidth="1"/>
    <col min="6663" max="6663" width="20" customWidth="1"/>
    <col min="6664" max="6664" width="18.28515625" customWidth="1"/>
    <col min="6665" max="6665" width="16.42578125" customWidth="1"/>
    <col min="6666" max="6666" width="18.140625" customWidth="1"/>
    <col min="6667" max="6667" width="21.42578125" customWidth="1"/>
    <col min="6668" max="6668" width="16.85546875" customWidth="1"/>
    <col min="6669" max="6669" width="20.42578125" customWidth="1"/>
    <col min="6670" max="6670" width="23.5703125" customWidth="1"/>
    <col min="6671" max="6671" width="48.7109375" customWidth="1"/>
    <col min="6672" max="6672" width="60.42578125" customWidth="1"/>
    <col min="6913" max="6913" width="2.140625" customWidth="1"/>
    <col min="6915" max="6915" width="3.28515625" customWidth="1"/>
    <col min="6916" max="6916" width="16.140625" customWidth="1"/>
    <col min="6917" max="6917" width="61" customWidth="1"/>
    <col min="6918" max="6918" width="15" customWidth="1"/>
    <col min="6919" max="6919" width="20" customWidth="1"/>
    <col min="6920" max="6920" width="18.28515625" customWidth="1"/>
    <col min="6921" max="6921" width="16.42578125" customWidth="1"/>
    <col min="6922" max="6922" width="18.140625" customWidth="1"/>
    <col min="6923" max="6923" width="21.42578125" customWidth="1"/>
    <col min="6924" max="6924" width="16.85546875" customWidth="1"/>
    <col min="6925" max="6925" width="20.42578125" customWidth="1"/>
    <col min="6926" max="6926" width="23.5703125" customWidth="1"/>
    <col min="6927" max="6927" width="48.7109375" customWidth="1"/>
    <col min="6928" max="6928" width="60.42578125" customWidth="1"/>
    <col min="7169" max="7169" width="2.140625" customWidth="1"/>
    <col min="7171" max="7171" width="3.28515625" customWidth="1"/>
    <col min="7172" max="7172" width="16.140625" customWidth="1"/>
    <col min="7173" max="7173" width="61" customWidth="1"/>
    <col min="7174" max="7174" width="15" customWidth="1"/>
    <col min="7175" max="7175" width="20" customWidth="1"/>
    <col min="7176" max="7176" width="18.28515625" customWidth="1"/>
    <col min="7177" max="7177" width="16.42578125" customWidth="1"/>
    <col min="7178" max="7178" width="18.140625" customWidth="1"/>
    <col min="7179" max="7179" width="21.42578125" customWidth="1"/>
    <col min="7180" max="7180" width="16.85546875" customWidth="1"/>
    <col min="7181" max="7181" width="20.42578125" customWidth="1"/>
    <col min="7182" max="7182" width="23.5703125" customWidth="1"/>
    <col min="7183" max="7183" width="48.7109375" customWidth="1"/>
    <col min="7184" max="7184" width="60.42578125" customWidth="1"/>
    <col min="7425" max="7425" width="2.140625" customWidth="1"/>
    <col min="7427" max="7427" width="3.28515625" customWidth="1"/>
    <col min="7428" max="7428" width="16.140625" customWidth="1"/>
    <col min="7429" max="7429" width="61" customWidth="1"/>
    <col min="7430" max="7430" width="15" customWidth="1"/>
    <col min="7431" max="7431" width="20" customWidth="1"/>
    <col min="7432" max="7432" width="18.28515625" customWidth="1"/>
    <col min="7433" max="7433" width="16.42578125" customWidth="1"/>
    <col min="7434" max="7434" width="18.140625" customWidth="1"/>
    <col min="7435" max="7435" width="21.42578125" customWidth="1"/>
    <col min="7436" max="7436" width="16.85546875" customWidth="1"/>
    <col min="7437" max="7437" width="20.42578125" customWidth="1"/>
    <col min="7438" max="7438" width="23.5703125" customWidth="1"/>
    <col min="7439" max="7439" width="48.7109375" customWidth="1"/>
    <col min="7440" max="7440" width="60.42578125" customWidth="1"/>
    <col min="7681" max="7681" width="2.140625" customWidth="1"/>
    <col min="7683" max="7683" width="3.28515625" customWidth="1"/>
    <col min="7684" max="7684" width="16.140625" customWidth="1"/>
    <col min="7685" max="7685" width="61" customWidth="1"/>
    <col min="7686" max="7686" width="15" customWidth="1"/>
    <col min="7687" max="7687" width="20" customWidth="1"/>
    <col min="7688" max="7688" width="18.28515625" customWidth="1"/>
    <col min="7689" max="7689" width="16.42578125" customWidth="1"/>
    <col min="7690" max="7690" width="18.140625" customWidth="1"/>
    <col min="7691" max="7691" width="21.42578125" customWidth="1"/>
    <col min="7692" max="7692" width="16.85546875" customWidth="1"/>
    <col min="7693" max="7693" width="20.42578125" customWidth="1"/>
    <col min="7694" max="7694" width="23.5703125" customWidth="1"/>
    <col min="7695" max="7695" width="48.7109375" customWidth="1"/>
    <col min="7696" max="7696" width="60.42578125" customWidth="1"/>
    <col min="7937" max="7937" width="2.140625" customWidth="1"/>
    <col min="7939" max="7939" width="3.28515625" customWidth="1"/>
    <col min="7940" max="7940" width="16.140625" customWidth="1"/>
    <col min="7941" max="7941" width="61" customWidth="1"/>
    <col min="7942" max="7942" width="15" customWidth="1"/>
    <col min="7943" max="7943" width="20" customWidth="1"/>
    <col min="7944" max="7944" width="18.28515625" customWidth="1"/>
    <col min="7945" max="7945" width="16.42578125" customWidth="1"/>
    <col min="7946" max="7946" width="18.140625" customWidth="1"/>
    <col min="7947" max="7947" width="21.42578125" customWidth="1"/>
    <col min="7948" max="7948" width="16.85546875" customWidth="1"/>
    <col min="7949" max="7949" width="20.42578125" customWidth="1"/>
    <col min="7950" max="7950" width="23.5703125" customWidth="1"/>
    <col min="7951" max="7951" width="48.7109375" customWidth="1"/>
    <col min="7952" max="7952" width="60.42578125" customWidth="1"/>
    <col min="8193" max="8193" width="2.140625" customWidth="1"/>
    <col min="8195" max="8195" width="3.28515625" customWidth="1"/>
    <col min="8196" max="8196" width="16.140625" customWidth="1"/>
    <col min="8197" max="8197" width="61" customWidth="1"/>
    <col min="8198" max="8198" width="15" customWidth="1"/>
    <col min="8199" max="8199" width="20" customWidth="1"/>
    <col min="8200" max="8200" width="18.28515625" customWidth="1"/>
    <col min="8201" max="8201" width="16.42578125" customWidth="1"/>
    <col min="8202" max="8202" width="18.140625" customWidth="1"/>
    <col min="8203" max="8203" width="21.42578125" customWidth="1"/>
    <col min="8204" max="8204" width="16.85546875" customWidth="1"/>
    <col min="8205" max="8205" width="20.42578125" customWidth="1"/>
    <col min="8206" max="8206" width="23.5703125" customWidth="1"/>
    <col min="8207" max="8207" width="48.7109375" customWidth="1"/>
    <col min="8208" max="8208" width="60.42578125" customWidth="1"/>
    <col min="8449" max="8449" width="2.140625" customWidth="1"/>
    <col min="8451" max="8451" width="3.28515625" customWidth="1"/>
    <col min="8452" max="8452" width="16.140625" customWidth="1"/>
    <col min="8453" max="8453" width="61" customWidth="1"/>
    <col min="8454" max="8454" width="15" customWidth="1"/>
    <col min="8455" max="8455" width="20" customWidth="1"/>
    <col min="8456" max="8456" width="18.28515625" customWidth="1"/>
    <col min="8457" max="8457" width="16.42578125" customWidth="1"/>
    <col min="8458" max="8458" width="18.140625" customWidth="1"/>
    <col min="8459" max="8459" width="21.42578125" customWidth="1"/>
    <col min="8460" max="8460" width="16.85546875" customWidth="1"/>
    <col min="8461" max="8461" width="20.42578125" customWidth="1"/>
    <col min="8462" max="8462" width="23.5703125" customWidth="1"/>
    <col min="8463" max="8463" width="48.7109375" customWidth="1"/>
    <col min="8464" max="8464" width="60.42578125" customWidth="1"/>
    <col min="8705" max="8705" width="2.140625" customWidth="1"/>
    <col min="8707" max="8707" width="3.28515625" customWidth="1"/>
    <col min="8708" max="8708" width="16.140625" customWidth="1"/>
    <col min="8709" max="8709" width="61" customWidth="1"/>
    <col min="8710" max="8710" width="15" customWidth="1"/>
    <col min="8711" max="8711" width="20" customWidth="1"/>
    <col min="8712" max="8712" width="18.28515625" customWidth="1"/>
    <col min="8713" max="8713" width="16.42578125" customWidth="1"/>
    <col min="8714" max="8714" width="18.140625" customWidth="1"/>
    <col min="8715" max="8715" width="21.42578125" customWidth="1"/>
    <col min="8716" max="8716" width="16.85546875" customWidth="1"/>
    <col min="8717" max="8717" width="20.42578125" customWidth="1"/>
    <col min="8718" max="8718" width="23.5703125" customWidth="1"/>
    <col min="8719" max="8719" width="48.7109375" customWidth="1"/>
    <col min="8720" max="8720" width="60.42578125" customWidth="1"/>
    <col min="8961" max="8961" width="2.140625" customWidth="1"/>
    <col min="8963" max="8963" width="3.28515625" customWidth="1"/>
    <col min="8964" max="8964" width="16.140625" customWidth="1"/>
    <col min="8965" max="8965" width="61" customWidth="1"/>
    <col min="8966" max="8966" width="15" customWidth="1"/>
    <col min="8967" max="8967" width="20" customWidth="1"/>
    <col min="8968" max="8968" width="18.28515625" customWidth="1"/>
    <col min="8969" max="8969" width="16.42578125" customWidth="1"/>
    <col min="8970" max="8970" width="18.140625" customWidth="1"/>
    <col min="8971" max="8971" width="21.42578125" customWidth="1"/>
    <col min="8972" max="8972" width="16.85546875" customWidth="1"/>
    <col min="8973" max="8973" width="20.42578125" customWidth="1"/>
    <col min="8974" max="8974" width="23.5703125" customWidth="1"/>
    <col min="8975" max="8975" width="48.7109375" customWidth="1"/>
    <col min="8976" max="8976" width="60.42578125" customWidth="1"/>
    <col min="9217" max="9217" width="2.140625" customWidth="1"/>
    <col min="9219" max="9219" width="3.28515625" customWidth="1"/>
    <col min="9220" max="9220" width="16.140625" customWidth="1"/>
    <col min="9221" max="9221" width="61" customWidth="1"/>
    <col min="9222" max="9222" width="15" customWidth="1"/>
    <col min="9223" max="9223" width="20" customWidth="1"/>
    <col min="9224" max="9224" width="18.28515625" customWidth="1"/>
    <col min="9225" max="9225" width="16.42578125" customWidth="1"/>
    <col min="9226" max="9226" width="18.140625" customWidth="1"/>
    <col min="9227" max="9227" width="21.42578125" customWidth="1"/>
    <col min="9228" max="9228" width="16.85546875" customWidth="1"/>
    <col min="9229" max="9229" width="20.42578125" customWidth="1"/>
    <col min="9230" max="9230" width="23.5703125" customWidth="1"/>
    <col min="9231" max="9231" width="48.7109375" customWidth="1"/>
    <col min="9232" max="9232" width="60.42578125" customWidth="1"/>
    <col min="9473" max="9473" width="2.140625" customWidth="1"/>
    <col min="9475" max="9475" width="3.28515625" customWidth="1"/>
    <col min="9476" max="9476" width="16.140625" customWidth="1"/>
    <col min="9477" max="9477" width="61" customWidth="1"/>
    <col min="9478" max="9478" width="15" customWidth="1"/>
    <col min="9479" max="9479" width="20" customWidth="1"/>
    <col min="9480" max="9480" width="18.28515625" customWidth="1"/>
    <col min="9481" max="9481" width="16.42578125" customWidth="1"/>
    <col min="9482" max="9482" width="18.140625" customWidth="1"/>
    <col min="9483" max="9483" width="21.42578125" customWidth="1"/>
    <col min="9484" max="9484" width="16.85546875" customWidth="1"/>
    <col min="9485" max="9485" width="20.42578125" customWidth="1"/>
    <col min="9486" max="9486" width="23.5703125" customWidth="1"/>
    <col min="9487" max="9487" width="48.7109375" customWidth="1"/>
    <col min="9488" max="9488" width="60.42578125" customWidth="1"/>
    <col min="9729" max="9729" width="2.140625" customWidth="1"/>
    <col min="9731" max="9731" width="3.28515625" customWidth="1"/>
    <col min="9732" max="9732" width="16.140625" customWidth="1"/>
    <col min="9733" max="9733" width="61" customWidth="1"/>
    <col min="9734" max="9734" width="15" customWidth="1"/>
    <col min="9735" max="9735" width="20" customWidth="1"/>
    <col min="9736" max="9736" width="18.28515625" customWidth="1"/>
    <col min="9737" max="9737" width="16.42578125" customWidth="1"/>
    <col min="9738" max="9738" width="18.140625" customWidth="1"/>
    <col min="9739" max="9739" width="21.42578125" customWidth="1"/>
    <col min="9740" max="9740" width="16.85546875" customWidth="1"/>
    <col min="9741" max="9741" width="20.42578125" customWidth="1"/>
    <col min="9742" max="9742" width="23.5703125" customWidth="1"/>
    <col min="9743" max="9743" width="48.7109375" customWidth="1"/>
    <col min="9744" max="9744" width="60.42578125" customWidth="1"/>
    <col min="9985" max="9985" width="2.140625" customWidth="1"/>
    <col min="9987" max="9987" width="3.28515625" customWidth="1"/>
    <col min="9988" max="9988" width="16.140625" customWidth="1"/>
    <col min="9989" max="9989" width="61" customWidth="1"/>
    <col min="9990" max="9990" width="15" customWidth="1"/>
    <col min="9991" max="9991" width="20" customWidth="1"/>
    <col min="9992" max="9992" width="18.28515625" customWidth="1"/>
    <col min="9993" max="9993" width="16.42578125" customWidth="1"/>
    <col min="9994" max="9994" width="18.140625" customWidth="1"/>
    <col min="9995" max="9995" width="21.42578125" customWidth="1"/>
    <col min="9996" max="9996" width="16.85546875" customWidth="1"/>
    <col min="9997" max="9997" width="20.42578125" customWidth="1"/>
    <col min="9998" max="9998" width="23.5703125" customWidth="1"/>
    <col min="9999" max="9999" width="48.7109375" customWidth="1"/>
    <col min="10000" max="10000" width="60.42578125" customWidth="1"/>
    <col min="10241" max="10241" width="2.140625" customWidth="1"/>
    <col min="10243" max="10243" width="3.28515625" customWidth="1"/>
    <col min="10244" max="10244" width="16.140625" customWidth="1"/>
    <col min="10245" max="10245" width="61" customWidth="1"/>
    <col min="10246" max="10246" width="15" customWidth="1"/>
    <col min="10247" max="10247" width="20" customWidth="1"/>
    <col min="10248" max="10248" width="18.28515625" customWidth="1"/>
    <col min="10249" max="10249" width="16.42578125" customWidth="1"/>
    <col min="10250" max="10250" width="18.140625" customWidth="1"/>
    <col min="10251" max="10251" width="21.42578125" customWidth="1"/>
    <col min="10252" max="10252" width="16.85546875" customWidth="1"/>
    <col min="10253" max="10253" width="20.42578125" customWidth="1"/>
    <col min="10254" max="10254" width="23.5703125" customWidth="1"/>
    <col min="10255" max="10255" width="48.7109375" customWidth="1"/>
    <col min="10256" max="10256" width="60.42578125" customWidth="1"/>
    <col min="10497" max="10497" width="2.140625" customWidth="1"/>
    <col min="10499" max="10499" width="3.28515625" customWidth="1"/>
    <col min="10500" max="10500" width="16.140625" customWidth="1"/>
    <col min="10501" max="10501" width="61" customWidth="1"/>
    <col min="10502" max="10502" width="15" customWidth="1"/>
    <col min="10503" max="10503" width="20" customWidth="1"/>
    <col min="10504" max="10504" width="18.28515625" customWidth="1"/>
    <col min="10505" max="10505" width="16.42578125" customWidth="1"/>
    <col min="10506" max="10506" width="18.140625" customWidth="1"/>
    <col min="10507" max="10507" width="21.42578125" customWidth="1"/>
    <col min="10508" max="10508" width="16.85546875" customWidth="1"/>
    <col min="10509" max="10509" width="20.42578125" customWidth="1"/>
    <col min="10510" max="10510" width="23.5703125" customWidth="1"/>
    <col min="10511" max="10511" width="48.7109375" customWidth="1"/>
    <col min="10512" max="10512" width="60.42578125" customWidth="1"/>
    <col min="10753" max="10753" width="2.140625" customWidth="1"/>
    <col min="10755" max="10755" width="3.28515625" customWidth="1"/>
    <col min="10756" max="10756" width="16.140625" customWidth="1"/>
    <col min="10757" max="10757" width="61" customWidth="1"/>
    <col min="10758" max="10758" width="15" customWidth="1"/>
    <col min="10759" max="10759" width="20" customWidth="1"/>
    <col min="10760" max="10760" width="18.28515625" customWidth="1"/>
    <col min="10761" max="10761" width="16.42578125" customWidth="1"/>
    <col min="10762" max="10762" width="18.140625" customWidth="1"/>
    <col min="10763" max="10763" width="21.42578125" customWidth="1"/>
    <col min="10764" max="10764" width="16.85546875" customWidth="1"/>
    <col min="10765" max="10765" width="20.42578125" customWidth="1"/>
    <col min="10766" max="10766" width="23.5703125" customWidth="1"/>
    <col min="10767" max="10767" width="48.7109375" customWidth="1"/>
    <col min="10768" max="10768" width="60.42578125" customWidth="1"/>
    <col min="11009" max="11009" width="2.140625" customWidth="1"/>
    <col min="11011" max="11011" width="3.28515625" customWidth="1"/>
    <col min="11012" max="11012" width="16.140625" customWidth="1"/>
    <col min="11013" max="11013" width="61" customWidth="1"/>
    <col min="11014" max="11014" width="15" customWidth="1"/>
    <col min="11015" max="11015" width="20" customWidth="1"/>
    <col min="11016" max="11016" width="18.28515625" customWidth="1"/>
    <col min="11017" max="11017" width="16.42578125" customWidth="1"/>
    <col min="11018" max="11018" width="18.140625" customWidth="1"/>
    <col min="11019" max="11019" width="21.42578125" customWidth="1"/>
    <col min="11020" max="11020" width="16.85546875" customWidth="1"/>
    <col min="11021" max="11021" width="20.42578125" customWidth="1"/>
    <col min="11022" max="11022" width="23.5703125" customWidth="1"/>
    <col min="11023" max="11023" width="48.7109375" customWidth="1"/>
    <col min="11024" max="11024" width="60.42578125" customWidth="1"/>
    <col min="11265" max="11265" width="2.140625" customWidth="1"/>
    <col min="11267" max="11267" width="3.28515625" customWidth="1"/>
    <col min="11268" max="11268" width="16.140625" customWidth="1"/>
    <col min="11269" max="11269" width="61" customWidth="1"/>
    <col min="11270" max="11270" width="15" customWidth="1"/>
    <col min="11271" max="11271" width="20" customWidth="1"/>
    <col min="11272" max="11272" width="18.28515625" customWidth="1"/>
    <col min="11273" max="11273" width="16.42578125" customWidth="1"/>
    <col min="11274" max="11274" width="18.140625" customWidth="1"/>
    <col min="11275" max="11275" width="21.42578125" customWidth="1"/>
    <col min="11276" max="11276" width="16.85546875" customWidth="1"/>
    <col min="11277" max="11277" width="20.42578125" customWidth="1"/>
    <col min="11278" max="11278" width="23.5703125" customWidth="1"/>
    <col min="11279" max="11279" width="48.7109375" customWidth="1"/>
    <col min="11280" max="11280" width="60.42578125" customWidth="1"/>
    <col min="11521" max="11521" width="2.140625" customWidth="1"/>
    <col min="11523" max="11523" width="3.28515625" customWidth="1"/>
    <col min="11524" max="11524" width="16.140625" customWidth="1"/>
    <col min="11525" max="11525" width="61" customWidth="1"/>
    <col min="11526" max="11526" width="15" customWidth="1"/>
    <col min="11527" max="11527" width="20" customWidth="1"/>
    <col min="11528" max="11528" width="18.28515625" customWidth="1"/>
    <col min="11529" max="11529" width="16.42578125" customWidth="1"/>
    <col min="11530" max="11530" width="18.140625" customWidth="1"/>
    <col min="11531" max="11531" width="21.42578125" customWidth="1"/>
    <col min="11532" max="11532" width="16.85546875" customWidth="1"/>
    <col min="11533" max="11533" width="20.42578125" customWidth="1"/>
    <col min="11534" max="11534" width="23.5703125" customWidth="1"/>
    <col min="11535" max="11535" width="48.7109375" customWidth="1"/>
    <col min="11536" max="11536" width="60.42578125" customWidth="1"/>
    <col min="11777" max="11777" width="2.140625" customWidth="1"/>
    <col min="11779" max="11779" width="3.28515625" customWidth="1"/>
    <col min="11780" max="11780" width="16.140625" customWidth="1"/>
    <col min="11781" max="11781" width="61" customWidth="1"/>
    <col min="11782" max="11782" width="15" customWidth="1"/>
    <col min="11783" max="11783" width="20" customWidth="1"/>
    <col min="11784" max="11784" width="18.28515625" customWidth="1"/>
    <col min="11785" max="11785" width="16.42578125" customWidth="1"/>
    <col min="11786" max="11786" width="18.140625" customWidth="1"/>
    <col min="11787" max="11787" width="21.42578125" customWidth="1"/>
    <col min="11788" max="11788" width="16.85546875" customWidth="1"/>
    <col min="11789" max="11789" width="20.42578125" customWidth="1"/>
    <col min="11790" max="11790" width="23.5703125" customWidth="1"/>
    <col min="11791" max="11791" width="48.7109375" customWidth="1"/>
    <col min="11792" max="11792" width="60.42578125" customWidth="1"/>
    <col min="12033" max="12033" width="2.140625" customWidth="1"/>
    <col min="12035" max="12035" width="3.28515625" customWidth="1"/>
    <col min="12036" max="12036" width="16.140625" customWidth="1"/>
    <col min="12037" max="12037" width="61" customWidth="1"/>
    <col min="12038" max="12038" width="15" customWidth="1"/>
    <col min="12039" max="12039" width="20" customWidth="1"/>
    <col min="12040" max="12040" width="18.28515625" customWidth="1"/>
    <col min="12041" max="12041" width="16.42578125" customWidth="1"/>
    <col min="12042" max="12042" width="18.140625" customWidth="1"/>
    <col min="12043" max="12043" width="21.42578125" customWidth="1"/>
    <col min="12044" max="12044" width="16.85546875" customWidth="1"/>
    <col min="12045" max="12045" width="20.42578125" customWidth="1"/>
    <col min="12046" max="12046" width="23.5703125" customWidth="1"/>
    <col min="12047" max="12047" width="48.7109375" customWidth="1"/>
    <col min="12048" max="12048" width="60.42578125" customWidth="1"/>
    <col min="12289" max="12289" width="2.140625" customWidth="1"/>
    <col min="12291" max="12291" width="3.28515625" customWidth="1"/>
    <col min="12292" max="12292" width="16.140625" customWidth="1"/>
    <col min="12293" max="12293" width="61" customWidth="1"/>
    <col min="12294" max="12294" width="15" customWidth="1"/>
    <col min="12295" max="12295" width="20" customWidth="1"/>
    <col min="12296" max="12296" width="18.28515625" customWidth="1"/>
    <col min="12297" max="12297" width="16.42578125" customWidth="1"/>
    <col min="12298" max="12298" width="18.140625" customWidth="1"/>
    <col min="12299" max="12299" width="21.42578125" customWidth="1"/>
    <col min="12300" max="12300" width="16.85546875" customWidth="1"/>
    <col min="12301" max="12301" width="20.42578125" customWidth="1"/>
    <col min="12302" max="12302" width="23.5703125" customWidth="1"/>
    <col min="12303" max="12303" width="48.7109375" customWidth="1"/>
    <col min="12304" max="12304" width="60.42578125" customWidth="1"/>
    <col min="12545" max="12545" width="2.140625" customWidth="1"/>
    <col min="12547" max="12547" width="3.28515625" customWidth="1"/>
    <col min="12548" max="12548" width="16.140625" customWidth="1"/>
    <col min="12549" max="12549" width="61" customWidth="1"/>
    <col min="12550" max="12550" width="15" customWidth="1"/>
    <col min="12551" max="12551" width="20" customWidth="1"/>
    <col min="12552" max="12552" width="18.28515625" customWidth="1"/>
    <col min="12553" max="12553" width="16.42578125" customWidth="1"/>
    <col min="12554" max="12554" width="18.140625" customWidth="1"/>
    <col min="12555" max="12555" width="21.42578125" customWidth="1"/>
    <col min="12556" max="12556" width="16.85546875" customWidth="1"/>
    <col min="12557" max="12557" width="20.42578125" customWidth="1"/>
    <col min="12558" max="12558" width="23.5703125" customWidth="1"/>
    <col min="12559" max="12559" width="48.7109375" customWidth="1"/>
    <col min="12560" max="12560" width="60.42578125" customWidth="1"/>
    <col min="12801" max="12801" width="2.140625" customWidth="1"/>
    <col min="12803" max="12803" width="3.28515625" customWidth="1"/>
    <col min="12804" max="12804" width="16.140625" customWidth="1"/>
    <col min="12805" max="12805" width="61" customWidth="1"/>
    <col min="12806" max="12806" width="15" customWidth="1"/>
    <col min="12807" max="12807" width="20" customWidth="1"/>
    <col min="12808" max="12808" width="18.28515625" customWidth="1"/>
    <col min="12809" max="12809" width="16.42578125" customWidth="1"/>
    <col min="12810" max="12810" width="18.140625" customWidth="1"/>
    <col min="12811" max="12811" width="21.42578125" customWidth="1"/>
    <col min="12812" max="12812" width="16.85546875" customWidth="1"/>
    <col min="12813" max="12813" width="20.42578125" customWidth="1"/>
    <col min="12814" max="12814" width="23.5703125" customWidth="1"/>
    <col min="12815" max="12815" width="48.7109375" customWidth="1"/>
    <col min="12816" max="12816" width="60.42578125" customWidth="1"/>
    <col min="13057" max="13057" width="2.140625" customWidth="1"/>
    <col min="13059" max="13059" width="3.28515625" customWidth="1"/>
    <col min="13060" max="13060" width="16.140625" customWidth="1"/>
    <col min="13061" max="13061" width="61" customWidth="1"/>
    <col min="13062" max="13062" width="15" customWidth="1"/>
    <col min="13063" max="13063" width="20" customWidth="1"/>
    <col min="13064" max="13064" width="18.28515625" customWidth="1"/>
    <col min="13065" max="13065" width="16.42578125" customWidth="1"/>
    <col min="13066" max="13066" width="18.140625" customWidth="1"/>
    <col min="13067" max="13067" width="21.42578125" customWidth="1"/>
    <col min="13068" max="13068" width="16.85546875" customWidth="1"/>
    <col min="13069" max="13069" width="20.42578125" customWidth="1"/>
    <col min="13070" max="13070" width="23.5703125" customWidth="1"/>
    <col min="13071" max="13071" width="48.7109375" customWidth="1"/>
    <col min="13072" max="13072" width="60.42578125" customWidth="1"/>
    <col min="13313" max="13313" width="2.140625" customWidth="1"/>
    <col min="13315" max="13315" width="3.28515625" customWidth="1"/>
    <col min="13316" max="13316" width="16.140625" customWidth="1"/>
    <col min="13317" max="13317" width="61" customWidth="1"/>
    <col min="13318" max="13318" width="15" customWidth="1"/>
    <col min="13319" max="13319" width="20" customWidth="1"/>
    <col min="13320" max="13320" width="18.28515625" customWidth="1"/>
    <col min="13321" max="13321" width="16.42578125" customWidth="1"/>
    <col min="13322" max="13322" width="18.140625" customWidth="1"/>
    <col min="13323" max="13323" width="21.42578125" customWidth="1"/>
    <col min="13324" max="13324" width="16.85546875" customWidth="1"/>
    <col min="13325" max="13325" width="20.42578125" customWidth="1"/>
    <col min="13326" max="13326" width="23.5703125" customWidth="1"/>
    <col min="13327" max="13327" width="48.7109375" customWidth="1"/>
    <col min="13328" max="13328" width="60.42578125" customWidth="1"/>
    <col min="13569" max="13569" width="2.140625" customWidth="1"/>
    <col min="13571" max="13571" width="3.28515625" customWidth="1"/>
    <col min="13572" max="13572" width="16.140625" customWidth="1"/>
    <col min="13573" max="13573" width="61" customWidth="1"/>
    <col min="13574" max="13574" width="15" customWidth="1"/>
    <col min="13575" max="13575" width="20" customWidth="1"/>
    <col min="13576" max="13576" width="18.28515625" customWidth="1"/>
    <col min="13577" max="13577" width="16.42578125" customWidth="1"/>
    <col min="13578" max="13578" width="18.140625" customWidth="1"/>
    <col min="13579" max="13579" width="21.42578125" customWidth="1"/>
    <col min="13580" max="13580" width="16.85546875" customWidth="1"/>
    <col min="13581" max="13581" width="20.42578125" customWidth="1"/>
    <col min="13582" max="13582" width="23.5703125" customWidth="1"/>
    <col min="13583" max="13583" width="48.7109375" customWidth="1"/>
    <col min="13584" max="13584" width="60.42578125" customWidth="1"/>
    <col min="13825" max="13825" width="2.140625" customWidth="1"/>
    <col min="13827" max="13827" width="3.28515625" customWidth="1"/>
    <col min="13828" max="13828" width="16.140625" customWidth="1"/>
    <col min="13829" max="13829" width="61" customWidth="1"/>
    <col min="13830" max="13830" width="15" customWidth="1"/>
    <col min="13831" max="13831" width="20" customWidth="1"/>
    <col min="13832" max="13832" width="18.28515625" customWidth="1"/>
    <col min="13833" max="13833" width="16.42578125" customWidth="1"/>
    <col min="13834" max="13834" width="18.140625" customWidth="1"/>
    <col min="13835" max="13835" width="21.42578125" customWidth="1"/>
    <col min="13836" max="13836" width="16.85546875" customWidth="1"/>
    <col min="13837" max="13837" width="20.42578125" customWidth="1"/>
    <col min="13838" max="13838" width="23.5703125" customWidth="1"/>
    <col min="13839" max="13839" width="48.7109375" customWidth="1"/>
    <col min="13840" max="13840" width="60.42578125" customWidth="1"/>
    <col min="14081" max="14081" width="2.140625" customWidth="1"/>
    <col min="14083" max="14083" width="3.28515625" customWidth="1"/>
    <col min="14084" max="14084" width="16.140625" customWidth="1"/>
    <col min="14085" max="14085" width="61" customWidth="1"/>
    <col min="14086" max="14086" width="15" customWidth="1"/>
    <col min="14087" max="14087" width="20" customWidth="1"/>
    <col min="14088" max="14088" width="18.28515625" customWidth="1"/>
    <col min="14089" max="14089" width="16.42578125" customWidth="1"/>
    <col min="14090" max="14090" width="18.140625" customWidth="1"/>
    <col min="14091" max="14091" width="21.42578125" customWidth="1"/>
    <col min="14092" max="14092" width="16.85546875" customWidth="1"/>
    <col min="14093" max="14093" width="20.42578125" customWidth="1"/>
    <col min="14094" max="14094" width="23.5703125" customWidth="1"/>
    <col min="14095" max="14095" width="48.7109375" customWidth="1"/>
    <col min="14096" max="14096" width="60.42578125" customWidth="1"/>
    <col min="14337" max="14337" width="2.140625" customWidth="1"/>
    <col min="14339" max="14339" width="3.28515625" customWidth="1"/>
    <col min="14340" max="14340" width="16.140625" customWidth="1"/>
    <col min="14341" max="14341" width="61" customWidth="1"/>
    <col min="14342" max="14342" width="15" customWidth="1"/>
    <col min="14343" max="14343" width="20" customWidth="1"/>
    <col min="14344" max="14344" width="18.28515625" customWidth="1"/>
    <col min="14345" max="14345" width="16.42578125" customWidth="1"/>
    <col min="14346" max="14346" width="18.140625" customWidth="1"/>
    <col min="14347" max="14347" width="21.42578125" customWidth="1"/>
    <col min="14348" max="14348" width="16.85546875" customWidth="1"/>
    <col min="14349" max="14349" width="20.42578125" customWidth="1"/>
    <col min="14350" max="14350" width="23.5703125" customWidth="1"/>
    <col min="14351" max="14351" width="48.7109375" customWidth="1"/>
    <col min="14352" max="14352" width="60.42578125" customWidth="1"/>
    <col min="14593" max="14593" width="2.140625" customWidth="1"/>
    <col min="14595" max="14595" width="3.28515625" customWidth="1"/>
    <col min="14596" max="14596" width="16.140625" customWidth="1"/>
    <col min="14597" max="14597" width="61" customWidth="1"/>
    <col min="14598" max="14598" width="15" customWidth="1"/>
    <col min="14599" max="14599" width="20" customWidth="1"/>
    <col min="14600" max="14600" width="18.28515625" customWidth="1"/>
    <col min="14601" max="14601" width="16.42578125" customWidth="1"/>
    <col min="14602" max="14602" width="18.140625" customWidth="1"/>
    <col min="14603" max="14603" width="21.42578125" customWidth="1"/>
    <col min="14604" max="14604" width="16.85546875" customWidth="1"/>
    <col min="14605" max="14605" width="20.42578125" customWidth="1"/>
    <col min="14606" max="14606" width="23.5703125" customWidth="1"/>
    <col min="14607" max="14607" width="48.7109375" customWidth="1"/>
    <col min="14608" max="14608" width="60.42578125" customWidth="1"/>
    <col min="14849" max="14849" width="2.140625" customWidth="1"/>
    <col min="14851" max="14851" width="3.28515625" customWidth="1"/>
    <col min="14852" max="14852" width="16.140625" customWidth="1"/>
    <col min="14853" max="14853" width="61" customWidth="1"/>
    <col min="14854" max="14854" width="15" customWidth="1"/>
    <col min="14855" max="14855" width="20" customWidth="1"/>
    <col min="14856" max="14856" width="18.28515625" customWidth="1"/>
    <col min="14857" max="14857" width="16.42578125" customWidth="1"/>
    <col min="14858" max="14858" width="18.140625" customWidth="1"/>
    <col min="14859" max="14859" width="21.42578125" customWidth="1"/>
    <col min="14860" max="14860" width="16.85546875" customWidth="1"/>
    <col min="14861" max="14861" width="20.42578125" customWidth="1"/>
    <col min="14862" max="14862" width="23.5703125" customWidth="1"/>
    <col min="14863" max="14863" width="48.7109375" customWidth="1"/>
    <col min="14864" max="14864" width="60.42578125" customWidth="1"/>
    <col min="15105" max="15105" width="2.140625" customWidth="1"/>
    <col min="15107" max="15107" width="3.28515625" customWidth="1"/>
    <col min="15108" max="15108" width="16.140625" customWidth="1"/>
    <col min="15109" max="15109" width="61" customWidth="1"/>
    <col min="15110" max="15110" width="15" customWidth="1"/>
    <col min="15111" max="15111" width="20" customWidth="1"/>
    <col min="15112" max="15112" width="18.28515625" customWidth="1"/>
    <col min="15113" max="15113" width="16.42578125" customWidth="1"/>
    <col min="15114" max="15114" width="18.140625" customWidth="1"/>
    <col min="15115" max="15115" width="21.42578125" customWidth="1"/>
    <col min="15116" max="15116" width="16.85546875" customWidth="1"/>
    <col min="15117" max="15117" width="20.42578125" customWidth="1"/>
    <col min="15118" max="15118" width="23.5703125" customWidth="1"/>
    <col min="15119" max="15119" width="48.7109375" customWidth="1"/>
    <col min="15120" max="15120" width="60.42578125" customWidth="1"/>
    <col min="15361" max="15361" width="2.140625" customWidth="1"/>
    <col min="15363" max="15363" width="3.28515625" customWidth="1"/>
    <col min="15364" max="15364" width="16.140625" customWidth="1"/>
    <col min="15365" max="15365" width="61" customWidth="1"/>
    <col min="15366" max="15366" width="15" customWidth="1"/>
    <col min="15367" max="15367" width="20" customWidth="1"/>
    <col min="15368" max="15368" width="18.28515625" customWidth="1"/>
    <col min="15369" max="15369" width="16.42578125" customWidth="1"/>
    <col min="15370" max="15370" width="18.140625" customWidth="1"/>
    <col min="15371" max="15371" width="21.42578125" customWidth="1"/>
    <col min="15372" max="15372" width="16.85546875" customWidth="1"/>
    <col min="15373" max="15373" width="20.42578125" customWidth="1"/>
    <col min="15374" max="15374" width="23.5703125" customWidth="1"/>
    <col min="15375" max="15375" width="48.7109375" customWidth="1"/>
    <col min="15376" max="15376" width="60.42578125" customWidth="1"/>
    <col min="15617" max="15617" width="2.140625" customWidth="1"/>
    <col min="15619" max="15619" width="3.28515625" customWidth="1"/>
    <col min="15620" max="15620" width="16.140625" customWidth="1"/>
    <col min="15621" max="15621" width="61" customWidth="1"/>
    <col min="15622" max="15622" width="15" customWidth="1"/>
    <col min="15623" max="15623" width="20" customWidth="1"/>
    <col min="15624" max="15624" width="18.28515625" customWidth="1"/>
    <col min="15625" max="15625" width="16.42578125" customWidth="1"/>
    <col min="15626" max="15626" width="18.140625" customWidth="1"/>
    <col min="15627" max="15627" width="21.42578125" customWidth="1"/>
    <col min="15628" max="15628" width="16.85546875" customWidth="1"/>
    <col min="15629" max="15629" width="20.42578125" customWidth="1"/>
    <col min="15630" max="15630" width="23.5703125" customWidth="1"/>
    <col min="15631" max="15631" width="48.7109375" customWidth="1"/>
    <col min="15632" max="15632" width="60.42578125" customWidth="1"/>
    <col min="15873" max="15873" width="2.140625" customWidth="1"/>
    <col min="15875" max="15875" width="3.28515625" customWidth="1"/>
    <col min="15876" max="15876" width="16.140625" customWidth="1"/>
    <col min="15877" max="15877" width="61" customWidth="1"/>
    <col min="15878" max="15878" width="15" customWidth="1"/>
    <col min="15879" max="15879" width="20" customWidth="1"/>
    <col min="15880" max="15880" width="18.28515625" customWidth="1"/>
    <col min="15881" max="15881" width="16.42578125" customWidth="1"/>
    <col min="15882" max="15882" width="18.140625" customWidth="1"/>
    <col min="15883" max="15883" width="21.42578125" customWidth="1"/>
    <col min="15884" max="15884" width="16.85546875" customWidth="1"/>
    <col min="15885" max="15885" width="20.42578125" customWidth="1"/>
    <col min="15886" max="15886" width="23.5703125" customWidth="1"/>
    <col min="15887" max="15887" width="48.7109375" customWidth="1"/>
    <col min="15888" max="15888" width="60.42578125" customWidth="1"/>
    <col min="16129" max="16129" width="2.140625" customWidth="1"/>
    <col min="16131" max="16131" width="3.28515625" customWidth="1"/>
    <col min="16132" max="16132" width="16.140625" customWidth="1"/>
    <col min="16133" max="16133" width="61" customWidth="1"/>
    <col min="16134" max="16134" width="15" customWidth="1"/>
    <col min="16135" max="16135" width="20" customWidth="1"/>
    <col min="16136" max="16136" width="18.28515625" customWidth="1"/>
    <col min="16137" max="16137" width="16.42578125" customWidth="1"/>
    <col min="16138" max="16138" width="18.140625" customWidth="1"/>
    <col min="16139" max="16139" width="21.42578125" customWidth="1"/>
    <col min="16140" max="16140" width="16.85546875" customWidth="1"/>
    <col min="16141" max="16141" width="20.42578125" customWidth="1"/>
    <col min="16142" max="16142" width="23.5703125" customWidth="1"/>
    <col min="16143" max="16143" width="48.7109375" customWidth="1"/>
    <col min="16144" max="16144" width="60.42578125" customWidth="1"/>
  </cols>
  <sheetData>
    <row r="1" spans="2:16" ht="72" customHeight="1" thickBot="1">
      <c r="F1" s="1415" t="s">
        <v>638</v>
      </c>
      <c r="G1" s="1416"/>
      <c r="H1" s="638"/>
      <c r="I1" s="638"/>
      <c r="J1" s="638"/>
      <c r="K1" s="638"/>
      <c r="L1" s="638"/>
      <c r="M1" s="638"/>
      <c r="N1" s="638"/>
    </row>
    <row r="2" spans="2:16" ht="37.5" customHeight="1" thickBot="1">
      <c r="B2" s="1" t="s">
        <v>1883</v>
      </c>
      <c r="C2" s="2"/>
      <c r="D2" s="2"/>
      <c r="E2" s="2"/>
      <c r="F2" s="3"/>
      <c r="G2" s="4"/>
      <c r="H2" s="3"/>
      <c r="I2" s="3"/>
      <c r="J2" s="3"/>
      <c r="K2" s="235"/>
      <c r="L2" s="235"/>
      <c r="M2" s="235"/>
      <c r="N2" s="236"/>
    </row>
    <row r="3" spans="2:16" ht="27.75" customHeight="1" thickBot="1">
      <c r="B3" s="1"/>
      <c r="C3" s="5"/>
      <c r="D3" s="6" t="s">
        <v>1549</v>
      </c>
      <c r="E3" s="7" t="s">
        <v>21</v>
      </c>
      <c r="F3" s="8"/>
      <c r="G3" s="4"/>
      <c r="H3" s="3"/>
      <c r="I3" s="3"/>
      <c r="J3" s="3"/>
      <c r="K3" s="235"/>
      <c r="L3" s="235"/>
      <c r="M3" s="235"/>
      <c r="N3" s="236"/>
    </row>
    <row r="4" spans="2:16" ht="42" customHeight="1">
      <c r="B4" s="933" t="s">
        <v>1885</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3" customHeight="1" thickBot="1">
      <c r="B6" s="1370"/>
      <c r="C6" s="1370"/>
      <c r="D6" s="1370"/>
      <c r="E6" s="1370"/>
      <c r="F6" s="1370"/>
      <c r="G6" s="1370"/>
      <c r="H6" s="1370"/>
      <c r="I6" s="1370"/>
      <c r="J6" s="1370"/>
      <c r="K6" s="1370"/>
      <c r="L6" s="1370"/>
      <c r="M6" s="237"/>
      <c r="N6" s="715"/>
      <c r="O6" s="238" t="s">
        <v>1553</v>
      </c>
      <c r="P6" s="239" t="s">
        <v>2141</v>
      </c>
    </row>
    <row r="7" spans="2:16" ht="19.5" customHeight="1" thickBot="1">
      <c r="B7" s="845" t="s">
        <v>1555</v>
      </c>
      <c r="C7" s="846"/>
      <c r="D7" s="846"/>
      <c r="E7" s="846"/>
      <c r="F7" s="846"/>
      <c r="G7" s="846"/>
      <c r="H7" s="846"/>
      <c r="I7" s="846"/>
      <c r="J7" s="846"/>
      <c r="K7" s="846"/>
      <c r="L7" s="846"/>
      <c r="M7" s="846"/>
      <c r="N7" s="846"/>
      <c r="O7" s="846"/>
      <c r="P7" s="847"/>
    </row>
    <row r="8" spans="2:16" ht="61.5" customHeight="1">
      <c r="B8" s="240" t="s">
        <v>702</v>
      </c>
      <c r="C8" s="1340" t="s">
        <v>1886</v>
      </c>
      <c r="D8" s="1340"/>
      <c r="E8" s="1340"/>
      <c r="F8" s="1340"/>
      <c r="G8" s="1340"/>
      <c r="H8" s="1340"/>
      <c r="I8" s="1340"/>
      <c r="J8" s="1340"/>
      <c r="K8" s="1341"/>
      <c r="L8" s="797" t="s">
        <v>1887</v>
      </c>
      <c r="M8" s="241" t="s">
        <v>1557</v>
      </c>
      <c r="N8" s="763"/>
      <c r="O8" s="1215" t="s">
        <v>2142</v>
      </c>
      <c r="P8" s="1215"/>
    </row>
    <row r="9" spans="2:16" ht="21.75" customHeight="1">
      <c r="B9" s="9" t="s">
        <v>216</v>
      </c>
      <c r="C9" s="879" t="s">
        <v>1558</v>
      </c>
      <c r="D9" s="879"/>
      <c r="E9" s="880"/>
      <c r="F9" s="1113" t="s">
        <v>2143</v>
      </c>
      <c r="G9" s="1114"/>
      <c r="H9" s="1114"/>
      <c r="I9" s="1114"/>
      <c r="J9" s="1114"/>
      <c r="K9" s="1114"/>
      <c r="L9" s="1114"/>
      <c r="M9" s="1114"/>
      <c r="N9" s="1114"/>
      <c r="O9" s="1007"/>
      <c r="P9" s="1007"/>
    </row>
    <row r="10" spans="2:16" ht="38.25" customHeight="1">
      <c r="B10" s="242" t="s">
        <v>354</v>
      </c>
      <c r="C10" s="875" t="s">
        <v>1560</v>
      </c>
      <c r="D10" s="875"/>
      <c r="E10" s="990"/>
      <c r="F10" s="243" t="s">
        <v>1561</v>
      </c>
      <c r="G10" s="1357"/>
      <c r="H10" s="1357"/>
      <c r="I10" s="1357"/>
      <c r="J10" s="1357"/>
      <c r="K10" s="1357"/>
      <c r="L10" s="1357"/>
      <c r="M10" s="1357"/>
      <c r="N10" s="1358"/>
      <c r="O10" s="1003" t="s">
        <v>2142</v>
      </c>
      <c r="P10" s="1003"/>
    </row>
    <row r="11" spans="2:16" ht="93" customHeight="1">
      <c r="B11" s="244" t="s">
        <v>216</v>
      </c>
      <c r="C11" s="1011" t="s">
        <v>1891</v>
      </c>
      <c r="D11" s="1011"/>
      <c r="E11" s="1369"/>
      <c r="F11" s="797" t="s">
        <v>1887</v>
      </c>
      <c r="G11" s="245" t="s">
        <v>1563</v>
      </c>
      <c r="H11" s="1073" t="s">
        <v>2144</v>
      </c>
      <c r="I11" s="1074"/>
      <c r="J11" s="1074"/>
      <c r="K11" s="1074"/>
      <c r="L11" s="1074"/>
      <c r="M11" s="1074"/>
      <c r="N11" s="1074"/>
      <c r="O11" s="1004"/>
      <c r="P11" s="1004"/>
    </row>
    <row r="12" spans="2:16" ht="90" customHeight="1">
      <c r="B12" s="10" t="s">
        <v>218</v>
      </c>
      <c r="C12" s="879" t="s">
        <v>1893</v>
      </c>
      <c r="D12" s="879"/>
      <c r="E12" s="880"/>
      <c r="F12" s="797" t="s">
        <v>50</v>
      </c>
      <c r="G12" s="245" t="s">
        <v>1563</v>
      </c>
      <c r="H12" s="1073"/>
      <c r="I12" s="1074"/>
      <c r="J12" s="1074"/>
      <c r="K12" s="1074"/>
      <c r="L12" s="1074"/>
      <c r="M12" s="1074"/>
      <c r="N12" s="1074"/>
      <c r="O12" s="1004"/>
      <c r="P12" s="1004"/>
    </row>
    <row r="13" spans="2:16" ht="96.75" customHeight="1">
      <c r="B13" s="10" t="s">
        <v>220</v>
      </c>
      <c r="C13" s="879" t="s">
        <v>1895</v>
      </c>
      <c r="D13" s="879"/>
      <c r="E13" s="880"/>
      <c r="F13" s="797" t="s">
        <v>1887</v>
      </c>
      <c r="G13" s="245" t="s">
        <v>1563</v>
      </c>
      <c r="H13" s="1073" t="s">
        <v>2145</v>
      </c>
      <c r="I13" s="1074"/>
      <c r="J13" s="1074"/>
      <c r="K13" s="1074"/>
      <c r="L13" s="1074"/>
      <c r="M13" s="1074"/>
      <c r="N13" s="1074"/>
      <c r="O13" s="1004"/>
      <c r="P13" s="1004"/>
    </row>
    <row r="14" spans="2:16" ht="83.25" customHeight="1">
      <c r="B14" s="10" t="s">
        <v>222</v>
      </c>
      <c r="C14" s="879" t="s">
        <v>1568</v>
      </c>
      <c r="D14" s="879"/>
      <c r="E14" s="880"/>
      <c r="F14" s="797" t="s">
        <v>50</v>
      </c>
      <c r="G14" s="739" t="s">
        <v>1569</v>
      </c>
      <c r="H14" s="1073"/>
      <c r="I14" s="1074"/>
      <c r="J14" s="1074"/>
      <c r="K14" s="1074"/>
      <c r="L14" s="1074"/>
      <c r="M14" s="1074"/>
      <c r="N14" s="1074"/>
      <c r="O14" s="1004"/>
      <c r="P14" s="1004"/>
    </row>
    <row r="15" spans="2:16" ht="80.25" customHeight="1">
      <c r="B15" s="10" t="s">
        <v>224</v>
      </c>
      <c r="C15" s="879" t="s">
        <v>1570</v>
      </c>
      <c r="D15" s="879"/>
      <c r="E15" s="880"/>
      <c r="F15" s="797" t="s">
        <v>50</v>
      </c>
      <c r="G15" s="739" t="s">
        <v>1571</v>
      </c>
      <c r="H15" s="1073"/>
      <c r="I15" s="1074"/>
      <c r="J15" s="1074"/>
      <c r="K15" s="1074"/>
      <c r="L15" s="1074"/>
      <c r="M15" s="1074"/>
      <c r="N15" s="1074"/>
      <c r="O15" s="1004"/>
      <c r="P15" s="1004"/>
    </row>
    <row r="16" spans="2:16" ht="73.5" customHeight="1">
      <c r="B16" s="10" t="s">
        <v>226</v>
      </c>
      <c r="C16" s="879" t="s">
        <v>1897</v>
      </c>
      <c r="D16" s="879"/>
      <c r="E16" s="880"/>
      <c r="F16" s="797" t="s">
        <v>1887</v>
      </c>
      <c r="G16" s="739" t="s">
        <v>1573</v>
      </c>
      <c r="H16" s="1073" t="s">
        <v>2146</v>
      </c>
      <c r="I16" s="1074"/>
      <c r="J16" s="1074"/>
      <c r="K16" s="1074"/>
      <c r="L16" s="1074"/>
      <c r="M16" s="1074"/>
      <c r="N16" s="1074"/>
      <c r="O16" s="1004"/>
      <c r="P16" s="1004"/>
    </row>
    <row r="17" spans="2:16" ht="46.5" customHeight="1">
      <c r="B17" s="10" t="s">
        <v>228</v>
      </c>
      <c r="C17" s="1011" t="s">
        <v>1574</v>
      </c>
      <c r="D17" s="1011"/>
      <c r="E17" s="1011"/>
      <c r="F17" s="797" t="s">
        <v>1887</v>
      </c>
      <c r="G17" s="739" t="s">
        <v>1575</v>
      </c>
      <c r="H17" s="1073" t="s">
        <v>2147</v>
      </c>
      <c r="I17" s="1074"/>
      <c r="J17" s="1074"/>
      <c r="K17" s="1074"/>
      <c r="L17" s="1074"/>
      <c r="M17" s="1074"/>
      <c r="N17" s="1074"/>
      <c r="O17" s="1004"/>
      <c r="P17" s="1004"/>
    </row>
    <row r="18" spans="2:16" ht="46.5" customHeight="1">
      <c r="B18" s="10" t="s">
        <v>229</v>
      </c>
      <c r="C18" s="1011" t="s">
        <v>1576</v>
      </c>
      <c r="D18" s="1011"/>
      <c r="E18" s="1011"/>
      <c r="F18" s="797" t="s">
        <v>50</v>
      </c>
      <c r="G18" s="739" t="s">
        <v>1575</v>
      </c>
      <c r="H18" s="1073"/>
      <c r="I18" s="1074"/>
      <c r="J18" s="1074"/>
      <c r="K18" s="1074"/>
      <c r="L18" s="1074"/>
      <c r="M18" s="1074"/>
      <c r="N18" s="1074"/>
      <c r="O18" s="1004"/>
      <c r="P18" s="1004"/>
    </row>
    <row r="19" spans="2:16" ht="46.5" customHeight="1" thickBot="1">
      <c r="B19" s="10" t="s">
        <v>230</v>
      </c>
      <c r="C19" s="1011" t="s">
        <v>1899</v>
      </c>
      <c r="D19" s="1011"/>
      <c r="E19" s="1011"/>
      <c r="F19" s="797" t="s">
        <v>50</v>
      </c>
      <c r="G19" s="739" t="s">
        <v>1575</v>
      </c>
      <c r="H19" s="1073"/>
      <c r="I19" s="1074"/>
      <c r="J19" s="1074"/>
      <c r="K19" s="1074"/>
      <c r="L19" s="1074"/>
      <c r="M19" s="1074"/>
      <c r="N19" s="1074"/>
      <c r="O19" s="1007"/>
      <c r="P19" s="1007"/>
    </row>
    <row r="20" spans="2:16" ht="18.75" customHeight="1">
      <c r="B20" s="242" t="s">
        <v>370</v>
      </c>
      <c r="C20" s="879" t="s">
        <v>2148</v>
      </c>
      <c r="D20" s="879"/>
      <c r="E20" s="879"/>
      <c r="F20" s="879"/>
      <c r="G20" s="879"/>
      <c r="H20" s="879"/>
      <c r="I20" s="879"/>
      <c r="J20" s="879"/>
      <c r="K20" s="879"/>
      <c r="L20" s="744" t="s">
        <v>1901</v>
      </c>
      <c r="M20" s="1359" t="s">
        <v>1580</v>
      </c>
      <c r="N20" s="1881" t="s">
        <v>2149</v>
      </c>
      <c r="O20" s="1215" t="s">
        <v>2142</v>
      </c>
      <c r="P20" s="247"/>
    </row>
    <row r="21" spans="2:16" ht="34.5" customHeight="1">
      <c r="B21" s="242" t="s">
        <v>373</v>
      </c>
      <c r="C21" s="879" t="s">
        <v>1903</v>
      </c>
      <c r="D21" s="879"/>
      <c r="E21" s="879"/>
      <c r="F21" s="879"/>
      <c r="G21" s="879"/>
      <c r="H21" s="879"/>
      <c r="I21" s="879"/>
      <c r="J21" s="879"/>
      <c r="K21" s="879"/>
      <c r="L21" s="797" t="s">
        <v>1887</v>
      </c>
      <c r="M21" s="1360"/>
      <c r="N21" s="1882"/>
      <c r="O21" s="1007"/>
      <c r="P21" s="247"/>
    </row>
    <row r="22" spans="2:16" ht="33.75" customHeight="1">
      <c r="B22" s="248" t="s">
        <v>216</v>
      </c>
      <c r="C22" s="879" t="s">
        <v>1582</v>
      </c>
      <c r="D22" s="879"/>
      <c r="E22" s="879"/>
      <c r="F22" s="879"/>
      <c r="G22" s="879"/>
      <c r="H22" s="879"/>
      <c r="I22" s="879"/>
      <c r="J22" s="879"/>
      <c r="K22" s="879"/>
      <c r="L22" s="797" t="s">
        <v>1887</v>
      </c>
      <c r="M22" s="1360"/>
      <c r="N22" s="1882"/>
      <c r="O22" s="246" t="s">
        <v>2150</v>
      </c>
      <c r="P22" s="247"/>
    </row>
    <row r="23" spans="2:16" ht="132.75" customHeight="1" thickBot="1">
      <c r="B23" s="249" t="s">
        <v>376</v>
      </c>
      <c r="C23" s="913" t="s">
        <v>1904</v>
      </c>
      <c r="D23" s="913"/>
      <c r="E23" s="1006"/>
      <c r="F23" s="797" t="s">
        <v>50</v>
      </c>
      <c r="G23" s="1365" t="s">
        <v>1584</v>
      </c>
      <c r="H23" s="1366"/>
      <c r="I23" s="1804" t="s">
        <v>2151</v>
      </c>
      <c r="J23" s="1156"/>
      <c r="K23" s="250" t="s">
        <v>1586</v>
      </c>
      <c r="L23" s="356" t="s">
        <v>60</v>
      </c>
      <c r="M23" s="1361"/>
      <c r="N23" s="1883"/>
      <c r="O23" s="252" t="s">
        <v>813</v>
      </c>
      <c r="P23" s="253"/>
    </row>
    <row r="24" spans="2:16" ht="16.5" customHeight="1" thickBot="1">
      <c r="B24" s="845" t="s">
        <v>1588</v>
      </c>
      <c r="C24" s="846"/>
      <c r="D24" s="846"/>
      <c r="E24" s="846"/>
      <c r="F24" s="846"/>
      <c r="G24" s="846"/>
      <c r="H24" s="846"/>
      <c r="I24" s="846"/>
      <c r="J24" s="846"/>
      <c r="K24" s="846"/>
      <c r="L24" s="846"/>
      <c r="M24" s="846"/>
      <c r="N24" s="846"/>
      <c r="O24" s="846"/>
      <c r="P24" s="847"/>
    </row>
    <row r="25" spans="2:16" ht="21" customHeight="1">
      <c r="B25" s="254" t="s">
        <v>380</v>
      </c>
      <c r="C25" s="1340" t="s">
        <v>1589</v>
      </c>
      <c r="D25" s="1340"/>
      <c r="E25" s="1340"/>
      <c r="F25" s="1341"/>
      <c r="G25" s="255" t="s">
        <v>1590</v>
      </c>
      <c r="H25" s="256" t="s">
        <v>1908</v>
      </c>
      <c r="I25" s="257" t="s">
        <v>1591</v>
      </c>
      <c r="J25" s="256" t="s">
        <v>1909</v>
      </c>
      <c r="K25" s="1342" t="s">
        <v>1557</v>
      </c>
      <c r="L25" s="1345"/>
      <c r="M25" s="1346"/>
      <c r="N25" s="1347"/>
      <c r="O25" s="735" t="s">
        <v>2152</v>
      </c>
      <c r="P25" s="738"/>
    </row>
    <row r="26" spans="2:16" ht="84.75" customHeight="1">
      <c r="B26" s="242" t="s">
        <v>385</v>
      </c>
      <c r="C26" s="879" t="s">
        <v>1912</v>
      </c>
      <c r="D26" s="879"/>
      <c r="E26" s="879"/>
      <c r="F26" s="879"/>
      <c r="G26" s="879"/>
      <c r="H26" s="879"/>
      <c r="I26" s="880"/>
      <c r="J26" s="428">
        <v>4561300.58</v>
      </c>
      <c r="K26" s="1343"/>
      <c r="L26" s="1348"/>
      <c r="M26" s="1349"/>
      <c r="N26" s="1350"/>
      <c r="O26" s="247" t="s">
        <v>2152</v>
      </c>
      <c r="P26" s="247"/>
    </row>
    <row r="27" spans="2:16" ht="36.75" customHeight="1">
      <c r="B27" s="242" t="s">
        <v>387</v>
      </c>
      <c r="C27" s="875" t="s">
        <v>1593</v>
      </c>
      <c r="D27" s="875"/>
      <c r="E27" s="875"/>
      <c r="F27" s="990"/>
      <c r="G27" s="259" t="s">
        <v>1594</v>
      </c>
      <c r="H27" s="260">
        <v>42370</v>
      </c>
      <c r="I27" s="261" t="s">
        <v>1595</v>
      </c>
      <c r="J27" s="260">
        <v>42705</v>
      </c>
      <c r="K27" s="1343"/>
      <c r="L27" s="1348"/>
      <c r="M27" s="1349"/>
      <c r="N27" s="1350"/>
      <c r="O27" s="247" t="s">
        <v>2152</v>
      </c>
      <c r="P27" s="247"/>
    </row>
    <row r="28" spans="2:16" ht="37.5" customHeight="1">
      <c r="B28" s="262" t="s">
        <v>216</v>
      </c>
      <c r="C28" s="875" t="s">
        <v>1596</v>
      </c>
      <c r="D28" s="875"/>
      <c r="E28" s="875"/>
      <c r="F28" s="875"/>
      <c r="G28" s="990"/>
      <c r="H28" s="1354" t="s">
        <v>2153</v>
      </c>
      <c r="I28" s="1355"/>
      <c r="J28" s="1356"/>
      <c r="K28" s="1343"/>
      <c r="L28" s="1348"/>
      <c r="M28" s="1349"/>
      <c r="N28" s="1350"/>
      <c r="O28" s="733" t="s">
        <v>2152</v>
      </c>
      <c r="P28" s="247"/>
    </row>
    <row r="29" spans="2:16" ht="23.25" customHeight="1">
      <c r="B29" s="262" t="s">
        <v>218</v>
      </c>
      <c r="C29" s="875" t="s">
        <v>1598</v>
      </c>
      <c r="D29" s="875"/>
      <c r="E29" s="875"/>
      <c r="F29" s="875"/>
      <c r="G29" s="990"/>
      <c r="H29" s="1091" t="s">
        <v>2154</v>
      </c>
      <c r="I29" s="1094"/>
      <c r="J29" s="1095"/>
      <c r="K29" s="1344"/>
      <c r="L29" s="1351"/>
      <c r="M29" s="1352"/>
      <c r="N29" s="1353"/>
      <c r="O29" s="732" t="s">
        <v>2152</v>
      </c>
      <c r="P29" s="247"/>
    </row>
    <row r="30" spans="2:16" ht="68.25" customHeight="1">
      <c r="B30" s="262" t="s">
        <v>220</v>
      </c>
      <c r="C30" s="879" t="s">
        <v>1599</v>
      </c>
      <c r="D30" s="879"/>
      <c r="E30" s="879"/>
      <c r="F30" s="879"/>
      <c r="G30" s="879"/>
      <c r="H30" s="879"/>
      <c r="I30" s="879"/>
      <c r="J30" s="879"/>
      <c r="K30" s="879"/>
      <c r="L30" s="879"/>
      <c r="M30" s="879"/>
      <c r="N30" s="885"/>
      <c r="O30" s="732" t="s">
        <v>2152</v>
      </c>
      <c r="P30" s="1325"/>
    </row>
    <row r="31" spans="2:16" ht="33.75" customHeight="1">
      <c r="B31" s="1327" t="s">
        <v>1600</v>
      </c>
      <c r="C31" s="1328"/>
      <c r="D31" s="1328"/>
      <c r="E31" s="1328"/>
      <c r="F31" s="1328"/>
      <c r="G31" s="1328"/>
      <c r="H31" s="1328"/>
      <c r="I31" s="1329"/>
      <c r="J31" s="739" t="s">
        <v>1601</v>
      </c>
      <c r="K31" s="739" t="s">
        <v>1602</v>
      </c>
      <c r="L31" s="1330" t="s">
        <v>1603</v>
      </c>
      <c r="M31" s="1331"/>
      <c r="N31" s="1332"/>
      <c r="O31" s="247" t="s">
        <v>2152</v>
      </c>
      <c r="P31" s="1326"/>
    </row>
    <row r="32" spans="2:16" ht="24.75" customHeight="1">
      <c r="B32" s="248" t="s">
        <v>230</v>
      </c>
      <c r="C32" s="1307" t="s">
        <v>1604</v>
      </c>
      <c r="D32" s="1307"/>
      <c r="E32" s="1307"/>
      <c r="F32" s="1307"/>
      <c r="G32" s="1307"/>
      <c r="H32" s="1307"/>
      <c r="I32" s="1307"/>
      <c r="J32" s="1307"/>
      <c r="K32" s="1307"/>
      <c r="L32" s="1307"/>
      <c r="M32" s="1307"/>
      <c r="N32" s="1333"/>
      <c r="O32" s="1334" t="s">
        <v>2155</v>
      </c>
      <c r="P32" s="1334"/>
    </row>
    <row r="33" spans="2:16" ht="21" customHeight="1">
      <c r="B33" s="248"/>
      <c r="C33" s="1317" t="s">
        <v>1918</v>
      </c>
      <c r="D33" s="1317"/>
      <c r="E33" s="1317"/>
      <c r="F33" s="1317"/>
      <c r="G33" s="1317"/>
      <c r="H33" s="1317"/>
      <c r="I33" s="1318"/>
      <c r="J33" s="329" t="s">
        <v>71</v>
      </c>
      <c r="K33" s="263" t="s">
        <v>71</v>
      </c>
      <c r="L33" s="1627" t="s">
        <v>71</v>
      </c>
      <c r="M33" s="1628"/>
      <c r="N33" s="1629"/>
      <c r="O33" s="1335"/>
      <c r="P33" s="1335"/>
    </row>
    <row r="34" spans="2:16" ht="21" customHeight="1">
      <c r="B34" s="248"/>
      <c r="C34" s="1871" t="s">
        <v>1919</v>
      </c>
      <c r="D34" s="1871"/>
      <c r="E34" s="1871"/>
      <c r="F34" s="1871"/>
      <c r="G34" s="1871"/>
      <c r="H34" s="1871"/>
      <c r="I34" s="1872"/>
      <c r="J34" s="330">
        <v>395778.66666666669</v>
      </c>
      <c r="K34" s="331">
        <f>260400*0.66</f>
        <v>171864</v>
      </c>
      <c r="L34" s="1876">
        <f>ABS(J34-K34)/J34</f>
        <v>0.5657572919544257</v>
      </c>
      <c r="M34" s="1877"/>
      <c r="N34" s="1878"/>
      <c r="O34" s="1335"/>
      <c r="P34" s="1335"/>
    </row>
    <row r="35" spans="2:16" ht="31.5" customHeight="1">
      <c r="B35" s="248"/>
      <c r="C35" s="1871" t="s">
        <v>1607</v>
      </c>
      <c r="D35" s="1871"/>
      <c r="E35" s="1871"/>
      <c r="F35" s="429" t="s">
        <v>1608</v>
      </c>
      <c r="G35" s="1853"/>
      <c r="H35" s="1854"/>
      <c r="I35" s="1880"/>
      <c r="J35" s="430" t="s">
        <v>71</v>
      </c>
      <c r="K35" s="431" t="s">
        <v>71</v>
      </c>
      <c r="L35" s="1873" t="s">
        <v>71</v>
      </c>
      <c r="M35" s="1874"/>
      <c r="N35" s="1875"/>
      <c r="O35" s="1335"/>
      <c r="P35" s="1335"/>
    </row>
    <row r="36" spans="2:16" ht="21" customHeight="1">
      <c r="B36" s="248" t="s">
        <v>401</v>
      </c>
      <c r="C36" s="1307" t="s">
        <v>1609</v>
      </c>
      <c r="D36" s="1307"/>
      <c r="E36" s="1307"/>
      <c r="F36" s="1307"/>
      <c r="G36" s="1307"/>
      <c r="H36" s="1307"/>
      <c r="I36" s="1307"/>
      <c r="J36" s="1307"/>
      <c r="K36" s="1307"/>
      <c r="L36" s="1307"/>
      <c r="M36" s="1307"/>
      <c r="N36" s="1333"/>
      <c r="O36" s="1335"/>
      <c r="P36" s="1335"/>
    </row>
    <row r="37" spans="2:16" ht="21" customHeight="1">
      <c r="B37" s="248"/>
      <c r="C37" s="1871" t="s">
        <v>838</v>
      </c>
      <c r="D37" s="1871"/>
      <c r="E37" s="1871"/>
      <c r="F37" s="1871"/>
      <c r="G37" s="1871"/>
      <c r="H37" s="1871"/>
      <c r="I37" s="1872"/>
      <c r="J37" s="430" t="s">
        <v>71</v>
      </c>
      <c r="K37" s="431" t="s">
        <v>71</v>
      </c>
      <c r="L37" s="1873" t="s">
        <v>71</v>
      </c>
      <c r="M37" s="1874"/>
      <c r="N37" s="1875"/>
      <c r="O37" s="1335"/>
      <c r="P37" s="1335"/>
    </row>
    <row r="38" spans="2:16" ht="27.75" customHeight="1">
      <c r="B38" s="248"/>
      <c r="C38" s="1871" t="s">
        <v>1610</v>
      </c>
      <c r="D38" s="1871"/>
      <c r="E38" s="1871"/>
      <c r="F38" s="429" t="s">
        <v>1608</v>
      </c>
      <c r="G38" s="1853"/>
      <c r="H38" s="1854"/>
      <c r="I38" s="1880"/>
      <c r="J38" s="430" t="s">
        <v>71</v>
      </c>
      <c r="K38" s="431" t="s">
        <v>71</v>
      </c>
      <c r="L38" s="1873" t="s">
        <v>71</v>
      </c>
      <c r="M38" s="1874"/>
      <c r="N38" s="1875"/>
      <c r="O38" s="1335"/>
      <c r="P38" s="1335"/>
    </row>
    <row r="39" spans="2:16" ht="21" customHeight="1">
      <c r="B39" s="248" t="s">
        <v>404</v>
      </c>
      <c r="C39" s="1307" t="s">
        <v>1611</v>
      </c>
      <c r="D39" s="1307"/>
      <c r="E39" s="1307"/>
      <c r="F39" s="1307"/>
      <c r="G39" s="1307"/>
      <c r="H39" s="1307"/>
      <c r="I39" s="1307"/>
      <c r="J39" s="1307"/>
      <c r="K39" s="1307"/>
      <c r="L39" s="1307"/>
      <c r="M39" s="1307"/>
      <c r="N39" s="1333"/>
      <c r="O39" s="1335"/>
      <c r="P39" s="1335"/>
    </row>
    <row r="40" spans="2:16" ht="21" customHeight="1">
      <c r="B40" s="248"/>
      <c r="C40" s="1871" t="s">
        <v>1920</v>
      </c>
      <c r="D40" s="1871"/>
      <c r="E40" s="1871"/>
      <c r="F40" s="1871"/>
      <c r="G40" s="1871"/>
      <c r="H40" s="1871"/>
      <c r="I40" s="1872"/>
      <c r="J40" s="430" t="s">
        <v>71</v>
      </c>
      <c r="K40" s="431" t="s">
        <v>71</v>
      </c>
      <c r="L40" s="1873" t="s">
        <v>71</v>
      </c>
      <c r="M40" s="1874"/>
      <c r="N40" s="1875"/>
      <c r="O40" s="1335"/>
      <c r="P40" s="1335"/>
    </row>
    <row r="41" spans="2:16" ht="21" customHeight="1">
      <c r="B41" s="248"/>
      <c r="C41" s="1871" t="s">
        <v>1921</v>
      </c>
      <c r="D41" s="1871"/>
      <c r="E41" s="1871"/>
      <c r="F41" s="1871"/>
      <c r="G41" s="1871"/>
      <c r="H41" s="1871"/>
      <c r="I41" s="1872"/>
      <c r="J41" s="330">
        <f>[6]DEPOPROVERA!$B$45</f>
        <v>989329.66666666663</v>
      </c>
      <c r="K41" s="331">
        <f>0.66*2220000</f>
        <v>1465200</v>
      </c>
      <c r="L41" s="1876">
        <f>ABS(J41-K41)/J41</f>
        <v>0.48100279347396507</v>
      </c>
      <c r="M41" s="1877"/>
      <c r="N41" s="1878"/>
      <c r="O41" s="1335"/>
      <c r="P41" s="1335"/>
    </row>
    <row r="42" spans="2:16" ht="21" customHeight="1">
      <c r="B42" s="248"/>
      <c r="C42" s="1871" t="s">
        <v>1614</v>
      </c>
      <c r="D42" s="1871"/>
      <c r="E42" s="1871"/>
      <c r="F42" s="1871"/>
      <c r="G42" s="1871"/>
      <c r="H42" s="1871"/>
      <c r="I42" s="1872"/>
      <c r="J42" s="330">
        <f>[6]NORISTERAT!$B$45</f>
        <v>242799.33333333334</v>
      </c>
      <c r="K42" s="331">
        <f>1033446*0.66</f>
        <v>682074.36</v>
      </c>
      <c r="L42" s="1876">
        <f>ABS(J42-K42)/J42</f>
        <v>1.8092101845419672</v>
      </c>
      <c r="M42" s="1877"/>
      <c r="N42" s="1878"/>
      <c r="O42" s="1335"/>
      <c r="P42" s="1335"/>
    </row>
    <row r="43" spans="2:16" ht="32.25" customHeight="1">
      <c r="B43" s="248"/>
      <c r="C43" s="1871" t="s">
        <v>1615</v>
      </c>
      <c r="D43" s="1871"/>
      <c r="E43" s="1871"/>
      <c r="F43" s="429" t="s">
        <v>1608</v>
      </c>
      <c r="G43" s="1853" t="s">
        <v>2156</v>
      </c>
      <c r="H43" s="1854"/>
      <c r="I43" s="1880"/>
      <c r="J43" s="330">
        <f>[6]NORIGYNON!$B$44</f>
        <v>293386.00000000006</v>
      </c>
      <c r="K43" s="331">
        <f>513600*0.66</f>
        <v>338976</v>
      </c>
      <c r="L43" s="1876">
        <f>ABS(J43-K43)/J43</f>
        <v>0.1553925545186203</v>
      </c>
      <c r="M43" s="1877"/>
      <c r="N43" s="1878"/>
      <c r="O43" s="1335"/>
      <c r="P43" s="1335"/>
    </row>
    <row r="44" spans="2:16" ht="21" customHeight="1">
      <c r="B44" s="248" t="s">
        <v>409</v>
      </c>
      <c r="C44" s="1307" t="s">
        <v>1616</v>
      </c>
      <c r="D44" s="1307"/>
      <c r="E44" s="1307"/>
      <c r="F44" s="1307"/>
      <c r="G44" s="1307"/>
      <c r="H44" s="1307"/>
      <c r="I44" s="1307"/>
      <c r="J44" s="1307"/>
      <c r="K44" s="1307"/>
      <c r="L44" s="1307"/>
      <c r="M44" s="1307"/>
      <c r="N44" s="1333"/>
      <c r="O44" s="1335"/>
      <c r="P44" s="1335"/>
    </row>
    <row r="45" spans="2:16" ht="21" customHeight="1">
      <c r="B45" s="248"/>
      <c r="C45" s="1871" t="s">
        <v>1922</v>
      </c>
      <c r="D45" s="1871"/>
      <c r="E45" s="1871"/>
      <c r="F45" s="1871"/>
      <c r="G45" s="1871"/>
      <c r="H45" s="1871"/>
      <c r="I45" s="1872"/>
      <c r="J45" s="430" t="s">
        <v>71</v>
      </c>
      <c r="K45" s="431" t="s">
        <v>71</v>
      </c>
      <c r="L45" s="1873" t="s">
        <v>71</v>
      </c>
      <c r="M45" s="1874"/>
      <c r="N45" s="1875"/>
      <c r="O45" s="1335"/>
      <c r="P45" s="1335"/>
    </row>
    <row r="46" spans="2:16" ht="21" customHeight="1">
      <c r="B46" s="248"/>
      <c r="C46" s="1871" t="s">
        <v>1618</v>
      </c>
      <c r="D46" s="1871"/>
      <c r="E46" s="1871"/>
      <c r="F46" s="1871"/>
      <c r="G46" s="1871"/>
      <c r="H46" s="1871"/>
      <c r="I46" s="1872"/>
      <c r="J46" s="430" t="s">
        <v>71</v>
      </c>
      <c r="K46" s="431" t="s">
        <v>71</v>
      </c>
      <c r="L46" s="1873" t="s">
        <v>71</v>
      </c>
      <c r="M46" s="1874"/>
      <c r="N46" s="1875"/>
      <c r="O46" s="1335"/>
      <c r="P46" s="1335"/>
    </row>
    <row r="47" spans="2:16" ht="30" customHeight="1">
      <c r="B47" s="248"/>
      <c r="C47" s="1871" t="s">
        <v>1619</v>
      </c>
      <c r="D47" s="1871"/>
      <c r="E47" s="1871"/>
      <c r="F47" s="429" t="s">
        <v>1608</v>
      </c>
      <c r="G47" s="1055"/>
      <c r="H47" s="1879"/>
      <c r="I47" s="1056"/>
      <c r="J47" s="430" t="s">
        <v>71</v>
      </c>
      <c r="K47" s="431" t="s">
        <v>71</v>
      </c>
      <c r="L47" s="1873" t="s">
        <v>71</v>
      </c>
      <c r="M47" s="1874"/>
      <c r="N47" s="1875"/>
      <c r="O47" s="1335"/>
      <c r="P47" s="1335"/>
    </row>
    <row r="48" spans="2:16" ht="21" customHeight="1">
      <c r="B48" s="248" t="s">
        <v>413</v>
      </c>
      <c r="C48" s="1871" t="s">
        <v>1923</v>
      </c>
      <c r="D48" s="1871"/>
      <c r="E48" s="1871"/>
      <c r="F48" s="1871"/>
      <c r="G48" s="1871"/>
      <c r="H48" s="1871"/>
      <c r="I48" s="1872"/>
      <c r="J48" s="330">
        <f>'[6]T DE COBRE'!$B$47</f>
        <v>7349</v>
      </c>
      <c r="K48" s="331">
        <f>8000*0.66</f>
        <v>5280</v>
      </c>
      <c r="L48" s="1876">
        <f t="shared" ref="L48:L50" si="0">ABS(J48-K48)/J48</f>
        <v>0.28153490270785142</v>
      </c>
      <c r="M48" s="1877"/>
      <c r="N48" s="1878"/>
      <c r="O48" s="1335"/>
      <c r="P48" s="1335"/>
    </row>
    <row r="49" spans="2:17" ht="21" customHeight="1">
      <c r="B49" s="248" t="s">
        <v>415</v>
      </c>
      <c r="C49" s="1871" t="s">
        <v>1924</v>
      </c>
      <c r="D49" s="1871"/>
      <c r="E49" s="1871"/>
      <c r="F49" s="1871"/>
      <c r="G49" s="1871"/>
      <c r="H49" s="1871"/>
      <c r="I49" s="1872"/>
      <c r="J49" s="430" t="s">
        <v>71</v>
      </c>
      <c r="K49" s="431" t="s">
        <v>71</v>
      </c>
      <c r="L49" s="1873" t="s">
        <v>71</v>
      </c>
      <c r="M49" s="1874"/>
      <c r="N49" s="1875"/>
      <c r="O49" s="1335"/>
      <c r="P49" s="1335"/>
    </row>
    <row r="50" spans="2:17" ht="21" customHeight="1">
      <c r="B50" s="248" t="s">
        <v>417</v>
      </c>
      <c r="C50" s="1871" t="s">
        <v>1622</v>
      </c>
      <c r="D50" s="1871"/>
      <c r="E50" s="1871"/>
      <c r="F50" s="1871"/>
      <c r="G50" s="1871"/>
      <c r="H50" s="1871"/>
      <c r="I50" s="1872"/>
      <c r="J50" s="330">
        <f>[6]CONDON!$B$54</f>
        <v>6167478</v>
      </c>
      <c r="K50" s="331">
        <f>9993600*0.66</f>
        <v>6595776</v>
      </c>
      <c r="L50" s="1876">
        <f t="shared" si="0"/>
        <v>6.9444593073538327E-2</v>
      </c>
      <c r="M50" s="1877"/>
      <c r="N50" s="1878"/>
      <c r="O50" s="1335"/>
      <c r="P50" s="1335"/>
    </row>
    <row r="51" spans="2:17" ht="21" customHeight="1">
      <c r="B51" s="248" t="s">
        <v>418</v>
      </c>
      <c r="C51" s="1871" t="s">
        <v>1623</v>
      </c>
      <c r="D51" s="1871"/>
      <c r="E51" s="1871"/>
      <c r="F51" s="1871"/>
      <c r="G51" s="1871"/>
      <c r="H51" s="1871"/>
      <c r="I51" s="1872"/>
      <c r="J51" s="430" t="s">
        <v>71</v>
      </c>
      <c r="K51" s="431" t="s">
        <v>71</v>
      </c>
      <c r="L51" s="1873" t="s">
        <v>71</v>
      </c>
      <c r="M51" s="1874"/>
      <c r="N51" s="1875"/>
      <c r="O51" s="1335"/>
      <c r="P51" s="1335"/>
    </row>
    <row r="52" spans="2:17" ht="21" customHeight="1">
      <c r="B52" s="248" t="s">
        <v>419</v>
      </c>
      <c r="C52" s="1307" t="s">
        <v>1624</v>
      </c>
      <c r="D52" s="1307"/>
      <c r="E52" s="1307"/>
      <c r="F52" s="1307"/>
      <c r="G52" s="1307"/>
      <c r="H52" s="1307"/>
      <c r="I52" s="1307"/>
      <c r="J52" s="1307"/>
      <c r="K52" s="1307"/>
      <c r="L52" s="1307"/>
      <c r="M52" s="1307"/>
      <c r="N52" s="1333"/>
      <c r="O52" s="1335"/>
      <c r="P52" s="1335"/>
    </row>
    <row r="53" spans="2:17" ht="21" customHeight="1">
      <c r="B53" s="248"/>
      <c r="C53" s="1871" t="s">
        <v>1625</v>
      </c>
      <c r="D53" s="1871"/>
      <c r="E53" s="1871"/>
      <c r="F53" s="1871"/>
      <c r="G53" s="1871"/>
      <c r="H53" s="1871"/>
      <c r="I53" s="1872"/>
      <c r="J53" s="430" t="s">
        <v>71</v>
      </c>
      <c r="K53" s="431" t="s">
        <v>71</v>
      </c>
      <c r="L53" s="1873" t="s">
        <v>71</v>
      </c>
      <c r="M53" s="1874"/>
      <c r="N53" s="1875"/>
      <c r="O53" s="1335"/>
      <c r="P53" s="1335"/>
    </row>
    <row r="54" spans="2:17" ht="21" customHeight="1">
      <c r="B54" s="248"/>
      <c r="C54" s="1317" t="s">
        <v>1626</v>
      </c>
      <c r="D54" s="1317"/>
      <c r="E54" s="1317"/>
      <c r="F54" s="1317"/>
      <c r="G54" s="1317"/>
      <c r="H54" s="1317"/>
      <c r="I54" s="1318"/>
      <c r="J54" s="329" t="s">
        <v>71</v>
      </c>
      <c r="K54" s="263" t="s">
        <v>71</v>
      </c>
      <c r="L54" s="1627" t="s">
        <v>71</v>
      </c>
      <c r="M54" s="1628"/>
      <c r="N54" s="1629"/>
      <c r="O54" s="1335"/>
      <c r="P54" s="1335"/>
    </row>
    <row r="55" spans="2:17" ht="21" customHeight="1">
      <c r="B55" s="248" t="s">
        <v>420</v>
      </c>
      <c r="C55" s="1317" t="s">
        <v>1925</v>
      </c>
      <c r="D55" s="1317"/>
      <c r="E55" s="1317"/>
      <c r="F55" s="1317"/>
      <c r="G55" s="1317"/>
      <c r="H55" s="1317"/>
      <c r="I55" s="1318"/>
      <c r="J55" s="329" t="s">
        <v>71</v>
      </c>
      <c r="K55" s="263" t="s">
        <v>71</v>
      </c>
      <c r="L55" s="1627" t="s">
        <v>71</v>
      </c>
      <c r="M55" s="1628"/>
      <c r="N55" s="1629"/>
      <c r="O55" s="1336"/>
      <c r="P55" s="1336"/>
    </row>
    <row r="56" spans="2:17" ht="46.5" customHeight="1" thickBot="1">
      <c r="B56" s="249" t="s">
        <v>422</v>
      </c>
      <c r="C56" s="921" t="s">
        <v>1926</v>
      </c>
      <c r="D56" s="921"/>
      <c r="E56" s="921"/>
      <c r="F56" s="921"/>
      <c r="G56" s="921"/>
      <c r="H56" s="921"/>
      <c r="I56" s="921"/>
      <c r="J56" s="1867" t="s">
        <v>1887</v>
      </c>
      <c r="K56" s="1868"/>
      <c r="L56" s="432" t="s">
        <v>1557</v>
      </c>
      <c r="M56" s="1869"/>
      <c r="N56" s="1870"/>
      <c r="O56" s="733" t="s">
        <v>2152</v>
      </c>
      <c r="P56" s="732"/>
    </row>
    <row r="57" spans="2:17" ht="46.5" customHeight="1">
      <c r="B57" s="1268" t="s">
        <v>1929</v>
      </c>
      <c r="C57" s="1269"/>
      <c r="D57" s="1269"/>
      <c r="E57" s="1269"/>
      <c r="F57" s="1269"/>
      <c r="G57" s="1269"/>
      <c r="H57" s="1269"/>
      <c r="I57" s="1269"/>
      <c r="J57" s="1269"/>
      <c r="K57" s="1269"/>
      <c r="L57" s="1269"/>
      <c r="M57" s="1269"/>
      <c r="N57" s="1269"/>
      <c r="O57" s="1269"/>
      <c r="P57" s="1270"/>
    </row>
    <row r="58" spans="2:17" ht="91.5" customHeight="1" thickBot="1">
      <c r="B58" s="267" t="s">
        <v>426</v>
      </c>
      <c r="C58" s="1152" t="s">
        <v>1930</v>
      </c>
      <c r="D58" s="1152"/>
      <c r="E58" s="1152"/>
      <c r="F58" s="1152"/>
      <c r="G58" s="1152"/>
      <c r="H58" s="1152"/>
      <c r="I58" s="1152"/>
      <c r="J58" s="1310" t="s">
        <v>1887</v>
      </c>
      <c r="K58" s="1311"/>
      <c r="L58" s="266" t="s">
        <v>1557</v>
      </c>
      <c r="M58" s="1312"/>
      <c r="N58" s="1313"/>
      <c r="O58" s="268" t="s">
        <v>2157</v>
      </c>
      <c r="P58" s="732"/>
    </row>
    <row r="59" spans="2:17" ht="26.25" customHeight="1">
      <c r="B59" s="1299" t="s">
        <v>1631</v>
      </c>
      <c r="C59" s="1300"/>
      <c r="D59" s="1300"/>
      <c r="E59" s="1300"/>
      <c r="F59" s="1300"/>
      <c r="G59" s="1300"/>
      <c r="H59" s="1300"/>
      <c r="I59" s="1300"/>
      <c r="J59" s="1300"/>
      <c r="K59" s="1300"/>
      <c r="L59" s="1300"/>
      <c r="M59" s="1300"/>
      <c r="N59" s="1300"/>
      <c r="O59" s="1300"/>
      <c r="P59" s="1301"/>
    </row>
    <row r="60" spans="2:17" ht="42" customHeight="1">
      <c r="B60" s="269" t="s">
        <v>429</v>
      </c>
      <c r="C60" s="1302" t="s">
        <v>1632</v>
      </c>
      <c r="D60" s="1302"/>
      <c r="E60" s="1302"/>
      <c r="F60" s="1303"/>
      <c r="G60" s="270" t="s">
        <v>1933</v>
      </c>
      <c r="H60" s="271" t="s">
        <v>1934</v>
      </c>
      <c r="I60" s="1240" t="s">
        <v>1935</v>
      </c>
      <c r="J60" s="1281"/>
      <c r="K60" s="1240" t="s">
        <v>1636</v>
      </c>
      <c r="L60" s="1241"/>
      <c r="M60" s="1241"/>
      <c r="N60" s="1242"/>
      <c r="O60" s="1183" t="s">
        <v>2152</v>
      </c>
      <c r="P60" s="1304"/>
    </row>
    <row r="61" spans="2:17" ht="49.5" customHeight="1">
      <c r="B61" s="262" t="s">
        <v>216</v>
      </c>
      <c r="C61" s="1307" t="s">
        <v>1936</v>
      </c>
      <c r="D61" s="1307"/>
      <c r="E61" s="1307"/>
      <c r="F61" s="1308"/>
      <c r="G61" s="433">
        <f>J26</f>
        <v>4561300.58</v>
      </c>
      <c r="H61" s="273" t="s">
        <v>2158</v>
      </c>
      <c r="I61" s="1209" t="s">
        <v>2159</v>
      </c>
      <c r="J61" s="1210"/>
      <c r="K61" s="1275"/>
      <c r="L61" s="1276"/>
      <c r="M61" s="1276"/>
      <c r="N61" s="1277"/>
      <c r="O61" s="1184"/>
      <c r="P61" s="1305"/>
    </row>
    <row r="62" spans="2:17" ht="82.5" customHeight="1">
      <c r="B62" s="262" t="s">
        <v>218</v>
      </c>
      <c r="C62" s="1307" t="s">
        <v>1940</v>
      </c>
      <c r="D62" s="1307"/>
      <c r="E62" s="1307"/>
      <c r="F62" s="1308"/>
      <c r="G62" s="434">
        <v>0</v>
      </c>
      <c r="H62" s="435" t="s">
        <v>813</v>
      </c>
      <c r="I62" s="1443" t="s">
        <v>813</v>
      </c>
      <c r="J62" s="1444"/>
      <c r="K62" s="1275"/>
      <c r="L62" s="1276"/>
      <c r="M62" s="1276"/>
      <c r="N62" s="1277"/>
      <c r="O62" s="1184"/>
      <c r="P62" s="1305"/>
    </row>
    <row r="63" spans="2:17" ht="54" customHeight="1" thickBot="1">
      <c r="B63" s="248" t="s">
        <v>220</v>
      </c>
      <c r="C63" s="921" t="s">
        <v>1943</v>
      </c>
      <c r="D63" s="921"/>
      <c r="E63" s="921"/>
      <c r="F63" s="956"/>
      <c r="G63" s="436">
        <f>G61+G62</f>
        <v>4561300.58</v>
      </c>
      <c r="H63" s="275"/>
      <c r="I63" s="1264"/>
      <c r="J63" s="1265"/>
      <c r="K63" s="1264"/>
      <c r="L63" s="1266"/>
      <c r="M63" s="1266"/>
      <c r="N63" s="1267"/>
      <c r="O63" s="1200"/>
      <c r="P63" s="1306"/>
      <c r="Q63" s="198"/>
    </row>
    <row r="64" spans="2:17" ht="57.75" customHeight="1">
      <c r="B64" s="1296" t="s">
        <v>1944</v>
      </c>
      <c r="C64" s="1297"/>
      <c r="D64" s="1297"/>
      <c r="E64" s="1297"/>
      <c r="F64" s="1297"/>
      <c r="G64" s="1297"/>
      <c r="H64" s="1297"/>
      <c r="I64" s="1297"/>
      <c r="J64" s="1297"/>
      <c r="K64" s="1297"/>
      <c r="L64" s="1297"/>
      <c r="M64" s="1297"/>
      <c r="N64" s="1297"/>
      <c r="O64" s="1297"/>
      <c r="P64" s="1298"/>
    </row>
    <row r="65" spans="2:16" ht="58.5" customHeight="1" thickBot="1">
      <c r="B65" s="276" t="s">
        <v>438</v>
      </c>
      <c r="C65" s="1284" t="s">
        <v>1945</v>
      </c>
      <c r="D65" s="1284"/>
      <c r="E65" s="1284"/>
      <c r="F65" s="1284"/>
      <c r="G65" s="1284"/>
      <c r="H65" s="1284"/>
      <c r="I65" s="1284"/>
      <c r="J65" s="1284"/>
      <c r="K65" s="1284"/>
      <c r="L65" s="1284"/>
      <c r="M65" s="1285"/>
      <c r="N65" s="437" t="s">
        <v>1887</v>
      </c>
      <c r="O65" s="268" t="s">
        <v>2160</v>
      </c>
      <c r="P65" s="732"/>
    </row>
    <row r="66" spans="2:16" ht="21.75" customHeight="1">
      <c r="B66" s="1286" t="s">
        <v>1644</v>
      </c>
      <c r="C66" s="1287"/>
      <c r="D66" s="1287"/>
      <c r="E66" s="1287"/>
      <c r="F66" s="1287"/>
      <c r="G66" s="1287"/>
      <c r="H66" s="1287"/>
      <c r="I66" s="1287"/>
      <c r="J66" s="1287"/>
      <c r="K66" s="1287"/>
      <c r="L66" s="1287"/>
      <c r="M66" s="1287"/>
      <c r="N66" s="1287"/>
      <c r="O66" s="1287"/>
      <c r="P66" s="1288"/>
    </row>
    <row r="67" spans="2:16" ht="46.5" customHeight="1">
      <c r="B67" s="254" t="s">
        <v>441</v>
      </c>
      <c r="C67" s="864" t="s">
        <v>1645</v>
      </c>
      <c r="D67" s="864"/>
      <c r="E67" s="1289"/>
      <c r="F67" s="271" t="s">
        <v>1947</v>
      </c>
      <c r="G67" s="1240" t="s">
        <v>1948</v>
      </c>
      <c r="H67" s="1281"/>
      <c r="I67" s="1240" t="s">
        <v>1949</v>
      </c>
      <c r="J67" s="1281"/>
      <c r="K67" s="1240" t="s">
        <v>1557</v>
      </c>
      <c r="L67" s="1241"/>
      <c r="M67" s="1241"/>
      <c r="N67" s="1242"/>
      <c r="O67" s="1183" t="s">
        <v>2160</v>
      </c>
      <c r="P67" s="1183"/>
    </row>
    <row r="68" spans="2:16" ht="42" customHeight="1">
      <c r="B68" s="262" t="s">
        <v>216</v>
      </c>
      <c r="C68" s="1290" t="s">
        <v>1950</v>
      </c>
      <c r="D68" s="1290"/>
      <c r="E68" s="1291"/>
      <c r="F68" s="746" t="s">
        <v>1887</v>
      </c>
      <c r="G68" s="1251">
        <v>2993413.52</v>
      </c>
      <c r="H68" s="1252"/>
      <c r="I68" s="1209" t="s">
        <v>2158</v>
      </c>
      <c r="J68" s="1210"/>
      <c r="K68" s="1275"/>
      <c r="L68" s="1276"/>
      <c r="M68" s="1276"/>
      <c r="N68" s="1277"/>
      <c r="O68" s="1184"/>
      <c r="P68" s="1184"/>
    </row>
    <row r="69" spans="2:16" ht="43.5" customHeight="1">
      <c r="B69" s="278"/>
      <c r="C69" s="1290" t="s">
        <v>1951</v>
      </c>
      <c r="D69" s="1290"/>
      <c r="E69" s="1291"/>
      <c r="F69" s="1096" t="s">
        <v>2161</v>
      </c>
      <c r="G69" s="1097"/>
      <c r="H69" s="1097"/>
      <c r="I69" s="1097"/>
      <c r="J69" s="1097"/>
      <c r="K69" s="1275"/>
      <c r="L69" s="1276"/>
      <c r="M69" s="1276"/>
      <c r="N69" s="1277"/>
      <c r="O69" s="1184"/>
      <c r="P69" s="1184"/>
    </row>
    <row r="70" spans="2:16" ht="85.5" customHeight="1">
      <c r="B70" s="262" t="s">
        <v>218</v>
      </c>
      <c r="C70" s="1290" t="s">
        <v>1953</v>
      </c>
      <c r="D70" s="1290"/>
      <c r="E70" s="1291"/>
      <c r="F70" s="755" t="s">
        <v>50</v>
      </c>
      <c r="G70" s="1441">
        <v>0</v>
      </c>
      <c r="H70" s="1442"/>
      <c r="I70" s="1443" t="s">
        <v>813</v>
      </c>
      <c r="J70" s="1444"/>
      <c r="K70" s="1275"/>
      <c r="L70" s="1276"/>
      <c r="M70" s="1276"/>
      <c r="N70" s="1277"/>
      <c r="O70" s="1184"/>
      <c r="P70" s="1184"/>
    </row>
    <row r="71" spans="2:16" ht="35.25" customHeight="1">
      <c r="B71" s="278"/>
      <c r="C71" s="1290" t="s">
        <v>1955</v>
      </c>
      <c r="D71" s="1290"/>
      <c r="E71" s="1291"/>
      <c r="F71" s="1138" t="s">
        <v>2162</v>
      </c>
      <c r="G71" s="1135"/>
      <c r="H71" s="1135"/>
      <c r="I71" s="1135"/>
      <c r="J71" s="1135"/>
      <c r="K71" s="1275"/>
      <c r="L71" s="1276"/>
      <c r="M71" s="1276"/>
      <c r="N71" s="1277"/>
      <c r="O71" s="1184"/>
      <c r="P71" s="1184"/>
    </row>
    <row r="72" spans="2:16" ht="51" customHeight="1" thickBot="1">
      <c r="B72" s="279" t="s">
        <v>220</v>
      </c>
      <c r="C72" s="1774" t="s">
        <v>1956</v>
      </c>
      <c r="D72" s="1292"/>
      <c r="E72" s="1293"/>
      <c r="F72" s="280"/>
      <c r="G72" s="1294">
        <f>G68+G70</f>
        <v>2993413.52</v>
      </c>
      <c r="H72" s="1295"/>
      <c r="I72" s="1264"/>
      <c r="J72" s="1265"/>
      <c r="K72" s="1264"/>
      <c r="L72" s="1266"/>
      <c r="M72" s="1266"/>
      <c r="N72" s="1267"/>
      <c r="O72" s="1200"/>
      <c r="P72" s="1200"/>
    </row>
    <row r="73" spans="2:16" ht="61.5" customHeight="1">
      <c r="B73" s="1278" t="s">
        <v>1957</v>
      </c>
      <c r="C73" s="1279"/>
      <c r="D73" s="1279"/>
      <c r="E73" s="1279"/>
      <c r="F73" s="1279"/>
      <c r="G73" s="1279"/>
      <c r="H73" s="1279"/>
      <c r="I73" s="1279"/>
      <c r="J73" s="1279"/>
      <c r="K73" s="1279"/>
      <c r="L73" s="1279"/>
      <c r="M73" s="1279"/>
      <c r="N73" s="1279"/>
      <c r="O73" s="1279"/>
      <c r="P73" s="1280"/>
    </row>
    <row r="74" spans="2:16" ht="42.75" customHeight="1">
      <c r="B74" s="254" t="s">
        <v>452</v>
      </c>
      <c r="C74" s="864" t="s">
        <v>1657</v>
      </c>
      <c r="D74" s="978"/>
      <c r="E74" s="1088"/>
      <c r="F74" s="281" t="s">
        <v>1658</v>
      </c>
      <c r="G74" s="1241" t="s">
        <v>1659</v>
      </c>
      <c r="H74" s="1281"/>
      <c r="I74" s="1240" t="s">
        <v>1949</v>
      </c>
      <c r="J74" s="1281"/>
      <c r="K74" s="1240" t="s">
        <v>1661</v>
      </c>
      <c r="L74" s="1241"/>
      <c r="M74" s="1241"/>
      <c r="N74" s="1242"/>
      <c r="O74" s="246" t="s">
        <v>2142</v>
      </c>
      <c r="P74" s="247"/>
    </row>
    <row r="75" spans="2:16" s="282" customFormat="1" ht="32.25" customHeight="1">
      <c r="B75" s="262" t="s">
        <v>216</v>
      </c>
      <c r="C75" s="875" t="s">
        <v>118</v>
      </c>
      <c r="D75" s="875"/>
      <c r="E75" s="990"/>
      <c r="F75" s="746" t="s">
        <v>2163</v>
      </c>
      <c r="G75" s="1441">
        <v>0</v>
      </c>
      <c r="H75" s="1442"/>
      <c r="I75" s="1443" t="s">
        <v>813</v>
      </c>
      <c r="J75" s="1444"/>
      <c r="K75" s="1445"/>
      <c r="L75" s="1446"/>
      <c r="M75" s="1446"/>
      <c r="N75" s="1447"/>
      <c r="O75" s="1183" t="s">
        <v>2160</v>
      </c>
      <c r="P75" s="1183"/>
    </row>
    <row r="76" spans="2:16" s="282" customFormat="1" ht="32.25" customHeight="1">
      <c r="B76" s="262" t="s">
        <v>218</v>
      </c>
      <c r="C76" s="875" t="s">
        <v>1570</v>
      </c>
      <c r="D76" s="875"/>
      <c r="E76" s="990"/>
      <c r="F76" s="746" t="s">
        <v>2052</v>
      </c>
      <c r="G76" s="1441">
        <v>3169131</v>
      </c>
      <c r="H76" s="1442"/>
      <c r="I76" s="1443" t="s">
        <v>2158</v>
      </c>
      <c r="J76" s="1444"/>
      <c r="K76" s="1445" t="s">
        <v>2164</v>
      </c>
      <c r="L76" s="1446"/>
      <c r="M76" s="1446"/>
      <c r="N76" s="1447"/>
      <c r="O76" s="1184"/>
      <c r="P76" s="1184"/>
    </row>
    <row r="77" spans="2:16" s="282" customFormat="1" ht="32.25" customHeight="1">
      <c r="B77" s="262" t="s">
        <v>220</v>
      </c>
      <c r="C77" s="875" t="s">
        <v>1664</v>
      </c>
      <c r="D77" s="875"/>
      <c r="E77" s="990"/>
      <c r="F77" s="746" t="s">
        <v>2052</v>
      </c>
      <c r="G77" s="1441">
        <v>0</v>
      </c>
      <c r="H77" s="1442"/>
      <c r="I77" s="1443" t="s">
        <v>813</v>
      </c>
      <c r="J77" s="1444"/>
      <c r="K77" s="1445"/>
      <c r="L77" s="1446"/>
      <c r="M77" s="1446"/>
      <c r="N77" s="1447"/>
      <c r="O77" s="1184"/>
      <c r="P77" s="1184"/>
    </row>
    <row r="78" spans="2:16" s="282" customFormat="1" ht="32.25" customHeight="1">
      <c r="B78" s="262" t="s">
        <v>222</v>
      </c>
      <c r="C78" s="875" t="s">
        <v>1665</v>
      </c>
      <c r="D78" s="875"/>
      <c r="E78" s="990"/>
      <c r="F78" s="746" t="s">
        <v>2052</v>
      </c>
      <c r="G78" s="1441">
        <v>0</v>
      </c>
      <c r="H78" s="1442"/>
      <c r="I78" s="1441" t="s">
        <v>813</v>
      </c>
      <c r="J78" s="1442"/>
      <c r="K78" s="1441"/>
      <c r="L78" s="1555"/>
      <c r="M78" s="1555"/>
      <c r="N78" s="1556"/>
      <c r="O78" s="1184"/>
      <c r="P78" s="1184"/>
    </row>
    <row r="79" spans="2:16" s="282" customFormat="1" ht="47.25" customHeight="1">
      <c r="B79" s="262" t="s">
        <v>224</v>
      </c>
      <c r="C79" s="875" t="s">
        <v>1666</v>
      </c>
      <c r="D79" s="875"/>
      <c r="E79" s="990"/>
      <c r="F79" s="746" t="s">
        <v>1958</v>
      </c>
      <c r="G79" s="1441">
        <v>53849</v>
      </c>
      <c r="H79" s="1442"/>
      <c r="I79" s="1443" t="s">
        <v>2158</v>
      </c>
      <c r="J79" s="1444"/>
      <c r="K79" s="1445" t="s">
        <v>2165</v>
      </c>
      <c r="L79" s="1446"/>
      <c r="M79" s="1446"/>
      <c r="N79" s="1447"/>
      <c r="O79" s="1184"/>
      <c r="P79" s="1184"/>
    </row>
    <row r="80" spans="2:16" ht="65.25" customHeight="1" thickBot="1">
      <c r="B80" s="248" t="s">
        <v>226</v>
      </c>
      <c r="C80" s="921" t="s">
        <v>1960</v>
      </c>
      <c r="D80" s="921"/>
      <c r="E80" s="956"/>
      <c r="F80" s="283"/>
      <c r="G80" s="1865">
        <f>G75+G76+G77+G78+G79</f>
        <v>3222980</v>
      </c>
      <c r="H80" s="1866"/>
      <c r="I80" s="1861"/>
      <c r="J80" s="1862"/>
      <c r="K80" s="1861"/>
      <c r="L80" s="1863"/>
      <c r="M80" s="1863"/>
      <c r="N80" s="1864"/>
      <c r="O80" s="1200"/>
      <c r="P80" s="1200"/>
    </row>
    <row r="81" spans="1:16" ht="54.75" customHeight="1">
      <c r="A81" s="11"/>
      <c r="B81" s="1268" t="s">
        <v>1668</v>
      </c>
      <c r="C81" s="1269"/>
      <c r="D81" s="1269"/>
      <c r="E81" s="1269"/>
      <c r="F81" s="1269"/>
      <c r="G81" s="1269"/>
      <c r="H81" s="1269"/>
      <c r="I81" s="1269"/>
      <c r="J81" s="1269"/>
      <c r="K81" s="1269"/>
      <c r="L81" s="1269"/>
      <c r="M81" s="1269"/>
      <c r="N81" s="1269"/>
      <c r="O81" s="1269"/>
      <c r="P81" s="1270"/>
    </row>
    <row r="82" spans="1:16" ht="102" customHeight="1">
      <c r="B82" s="284" t="s">
        <v>460</v>
      </c>
      <c r="C82" s="1271" t="s">
        <v>1961</v>
      </c>
      <c r="D82" s="1271"/>
      <c r="E82" s="1271"/>
      <c r="F82" s="1271"/>
      <c r="G82" s="1272"/>
      <c r="H82" s="1255">
        <f>G72/(G72+G80)</f>
        <v>0.48153539674882107</v>
      </c>
      <c r="I82" s="1256"/>
      <c r="J82" s="1257"/>
      <c r="K82" s="1273" t="s">
        <v>1557</v>
      </c>
      <c r="L82" s="1274"/>
      <c r="M82" s="1274"/>
      <c r="N82" s="1274"/>
      <c r="O82" s="246" t="s">
        <v>2142</v>
      </c>
      <c r="P82" s="247"/>
    </row>
    <row r="83" spans="1:16" ht="88.5" customHeight="1">
      <c r="B83" s="285" t="s">
        <v>761</v>
      </c>
      <c r="C83" s="1253" t="s">
        <v>1962</v>
      </c>
      <c r="D83" s="1253"/>
      <c r="E83" s="1253"/>
      <c r="F83" s="1253"/>
      <c r="G83" s="1254"/>
      <c r="H83" s="1255">
        <f>G68/G72</f>
        <v>1</v>
      </c>
      <c r="I83" s="1256"/>
      <c r="J83" s="1257"/>
      <c r="K83" s="1258" t="s">
        <v>1557</v>
      </c>
      <c r="L83" s="1259"/>
      <c r="M83" s="1259"/>
      <c r="N83" s="1259"/>
      <c r="O83" s="246" t="s">
        <v>2142</v>
      </c>
      <c r="P83" s="247"/>
    </row>
    <row r="84" spans="1:16" ht="78" customHeight="1">
      <c r="B84" s="286" t="s">
        <v>466</v>
      </c>
      <c r="C84" s="879" t="s">
        <v>1963</v>
      </c>
      <c r="D84" s="879"/>
      <c r="E84" s="1260"/>
      <c r="F84" s="1260"/>
      <c r="G84" s="1261"/>
      <c r="H84" s="1255">
        <f>(G72+G80)/J26</f>
        <v>1.362855486274487</v>
      </c>
      <c r="I84" s="1256"/>
      <c r="J84" s="1257"/>
      <c r="K84" s="1258" t="s">
        <v>1557</v>
      </c>
      <c r="L84" s="1259"/>
      <c r="M84" s="1259"/>
      <c r="N84" s="1259"/>
      <c r="O84" s="246" t="s">
        <v>1672</v>
      </c>
      <c r="P84" s="247" t="s">
        <v>1672</v>
      </c>
    </row>
    <row r="85" spans="1:16" ht="51" customHeight="1">
      <c r="B85" s="287" t="s">
        <v>469</v>
      </c>
      <c r="C85" s="1247" t="s">
        <v>1673</v>
      </c>
      <c r="D85" s="1247"/>
      <c r="E85" s="1247"/>
      <c r="F85" s="1247"/>
      <c r="G85" s="1248"/>
      <c r="H85" s="1032" t="s">
        <v>50</v>
      </c>
      <c r="I85" s="1033"/>
      <c r="J85" s="1199"/>
      <c r="K85" s="1249" t="s">
        <v>1557</v>
      </c>
      <c r="L85" s="1250"/>
      <c r="M85" s="1250"/>
      <c r="N85" s="1250"/>
      <c r="O85" s="246" t="s">
        <v>1672</v>
      </c>
      <c r="P85" s="247" t="s">
        <v>1672</v>
      </c>
    </row>
    <row r="86" spans="1:16" ht="63.75" customHeight="1">
      <c r="B86" s="242" t="s">
        <v>471</v>
      </c>
      <c r="C86" s="879" t="s">
        <v>1674</v>
      </c>
      <c r="D86" s="879"/>
      <c r="E86" s="879"/>
      <c r="F86" s="879"/>
      <c r="G86" s="880"/>
      <c r="H86" s="1096" t="s">
        <v>2166</v>
      </c>
      <c r="I86" s="1097"/>
      <c r="J86" s="1097"/>
      <c r="K86" s="1249" t="s">
        <v>1557</v>
      </c>
      <c r="L86" s="1250"/>
      <c r="M86" s="1250"/>
      <c r="N86" s="1250"/>
      <c r="O86" s="1003" t="s">
        <v>2167</v>
      </c>
      <c r="P86" s="1003"/>
    </row>
    <row r="87" spans="1:16" ht="23.25" customHeight="1">
      <c r="B87" s="10" t="s">
        <v>216</v>
      </c>
      <c r="C87" s="879" t="s">
        <v>1675</v>
      </c>
      <c r="D87" s="879"/>
      <c r="E87" s="879"/>
      <c r="F87" s="879"/>
      <c r="G87" s="879"/>
      <c r="H87" s="1073" t="s">
        <v>2168</v>
      </c>
      <c r="I87" s="1074"/>
      <c r="J87" s="1074"/>
      <c r="K87" s="1074"/>
      <c r="L87" s="1074"/>
      <c r="M87" s="1074"/>
      <c r="N87" s="1074"/>
      <c r="O87" s="1007"/>
      <c r="P87" s="1007"/>
    </row>
    <row r="88" spans="1:16" ht="44.25" customHeight="1">
      <c r="B88" s="249" t="s">
        <v>474</v>
      </c>
      <c r="C88" s="913" t="s">
        <v>1676</v>
      </c>
      <c r="D88" s="913"/>
      <c r="E88" s="1006"/>
      <c r="F88" s="1084" t="s">
        <v>2169</v>
      </c>
      <c r="G88" s="1085"/>
      <c r="H88" s="1085"/>
      <c r="I88" s="1085"/>
      <c r="J88" s="1085"/>
      <c r="K88" s="1085"/>
      <c r="L88" s="1085"/>
      <c r="M88" s="1085"/>
      <c r="N88" s="1085"/>
      <c r="O88" s="1245"/>
      <c r="P88" s="1246"/>
    </row>
    <row r="89" spans="1:16" ht="42" customHeight="1">
      <c r="B89" s="1223" t="s">
        <v>1967</v>
      </c>
      <c r="C89" s="1224"/>
      <c r="D89" s="1224"/>
      <c r="E89" s="1224"/>
      <c r="F89" s="1224"/>
      <c r="G89" s="1224"/>
      <c r="H89" s="1224"/>
      <c r="I89" s="1224"/>
      <c r="J89" s="1224"/>
      <c r="K89" s="1224"/>
      <c r="L89" s="1224"/>
      <c r="M89" s="1224"/>
      <c r="N89" s="1224"/>
      <c r="O89" s="1224"/>
      <c r="P89" s="1225"/>
    </row>
    <row r="90" spans="1:16" ht="34.5" customHeight="1">
      <c r="B90" s="242" t="s">
        <v>477</v>
      </c>
      <c r="C90" s="879" t="s">
        <v>1678</v>
      </c>
      <c r="D90" s="879"/>
      <c r="E90" s="879"/>
      <c r="F90" s="879"/>
      <c r="G90" s="880"/>
      <c r="H90" s="289" t="s">
        <v>1887</v>
      </c>
      <c r="I90" s="1226" t="s">
        <v>1557</v>
      </c>
      <c r="J90" s="1227"/>
      <c r="K90" s="986" t="s">
        <v>2170</v>
      </c>
      <c r="L90" s="987"/>
      <c r="M90" s="987"/>
      <c r="N90" s="988"/>
      <c r="O90" s="246" t="s">
        <v>2171</v>
      </c>
      <c r="P90" s="247"/>
    </row>
    <row r="91" spans="1:16" ht="30.75" customHeight="1">
      <c r="B91" s="1228" t="s">
        <v>1679</v>
      </c>
      <c r="C91" s="1229"/>
      <c r="D91" s="1229"/>
      <c r="E91" s="1230"/>
      <c r="F91" s="1237" t="s">
        <v>1968</v>
      </c>
      <c r="G91" s="1238"/>
      <c r="H91" s="1239"/>
      <c r="I91" s="1240" t="s">
        <v>1681</v>
      </c>
      <c r="J91" s="1241"/>
      <c r="K91" s="1240" t="s">
        <v>2172</v>
      </c>
      <c r="L91" s="1241"/>
      <c r="M91" s="1241"/>
      <c r="N91" s="1242"/>
      <c r="O91" s="1183"/>
      <c r="P91" s="1183"/>
    </row>
    <row r="92" spans="1:16" ht="21" customHeight="1">
      <c r="B92" s="1231"/>
      <c r="C92" s="1232"/>
      <c r="D92" s="1232"/>
      <c r="E92" s="1233"/>
      <c r="F92" s="986" t="s">
        <v>2173</v>
      </c>
      <c r="G92" s="987"/>
      <c r="H92" s="988"/>
      <c r="I92" s="1243">
        <v>3083514.87</v>
      </c>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1682</v>
      </c>
      <c r="C97" s="846"/>
      <c r="D97" s="846"/>
      <c r="E97" s="846"/>
      <c r="F97" s="846"/>
      <c r="G97" s="846"/>
      <c r="H97" s="846"/>
      <c r="I97" s="846"/>
      <c r="J97" s="846"/>
      <c r="K97" s="846"/>
      <c r="L97" s="846"/>
      <c r="M97" s="846"/>
      <c r="N97" s="846"/>
      <c r="O97" s="846"/>
      <c r="P97" s="847"/>
    </row>
    <row r="98" spans="2:16" ht="39.75" customHeight="1">
      <c r="B98" s="290" t="s">
        <v>482</v>
      </c>
      <c r="C98" s="1214" t="s">
        <v>1683</v>
      </c>
      <c r="D98" s="1214"/>
      <c r="E98" s="1214"/>
      <c r="F98" s="1214"/>
      <c r="G98" s="1214"/>
      <c r="H98" s="1214"/>
      <c r="I98" s="1214"/>
      <c r="J98" s="1214"/>
      <c r="K98" s="1214"/>
      <c r="L98" s="1214"/>
      <c r="M98" s="1214"/>
      <c r="N98" s="1214"/>
      <c r="O98" s="1215" t="s">
        <v>2142</v>
      </c>
      <c r="P98" s="1215"/>
    </row>
    <row r="99" spans="2:16" ht="20.25" customHeight="1">
      <c r="B99" s="1216" t="s">
        <v>1684</v>
      </c>
      <c r="C99" s="1217"/>
      <c r="D99" s="1217"/>
      <c r="E99" s="1217"/>
      <c r="F99" s="1218"/>
      <c r="G99" s="1222" t="s">
        <v>1685</v>
      </c>
      <c r="H99" s="1222"/>
      <c r="I99" s="1222"/>
      <c r="J99" s="1222"/>
      <c r="K99" s="1222"/>
      <c r="L99" s="1202"/>
      <c r="M99" s="1202"/>
      <c r="N99" s="1202"/>
      <c r="O99" s="1004"/>
      <c r="P99" s="1004"/>
    </row>
    <row r="100" spans="2:16" ht="33.75" customHeight="1">
      <c r="B100" s="1219"/>
      <c r="C100" s="1220"/>
      <c r="D100" s="1220"/>
      <c r="E100" s="1220"/>
      <c r="F100" s="1221"/>
      <c r="G100" s="1202" t="s">
        <v>1686</v>
      </c>
      <c r="H100" s="1203"/>
      <c r="I100" s="1202" t="s">
        <v>1687</v>
      </c>
      <c r="J100" s="1203"/>
      <c r="K100" s="749" t="s">
        <v>1113</v>
      </c>
      <c r="L100" s="1204" t="s">
        <v>1688</v>
      </c>
      <c r="M100" s="1204"/>
      <c r="N100" s="1205"/>
      <c r="O100" s="1007"/>
      <c r="P100" s="1007"/>
    </row>
    <row r="101" spans="2:16" ht="65.25" customHeight="1">
      <c r="B101" s="291" t="s">
        <v>216</v>
      </c>
      <c r="C101" s="1858" t="s">
        <v>1970</v>
      </c>
      <c r="D101" s="1858"/>
      <c r="E101" s="1858"/>
      <c r="F101" s="1859"/>
      <c r="G101" s="1132" t="s">
        <v>1887</v>
      </c>
      <c r="H101" s="1133"/>
      <c r="I101" s="1132" t="s">
        <v>1887</v>
      </c>
      <c r="J101" s="1133"/>
      <c r="K101" s="754" t="s">
        <v>1887</v>
      </c>
      <c r="L101" s="1132" t="s">
        <v>1887</v>
      </c>
      <c r="M101" s="1134"/>
      <c r="N101" s="1431"/>
      <c r="O101" s="1183"/>
      <c r="P101" s="1183"/>
    </row>
    <row r="102" spans="2:16" ht="47.25" customHeight="1">
      <c r="B102" s="291" t="s">
        <v>218</v>
      </c>
      <c r="C102" s="1858" t="s">
        <v>1972</v>
      </c>
      <c r="D102" s="1858"/>
      <c r="E102" s="1858"/>
      <c r="F102" s="1859"/>
      <c r="G102" s="1132" t="s">
        <v>1887</v>
      </c>
      <c r="H102" s="1133"/>
      <c r="I102" s="1132" t="s">
        <v>50</v>
      </c>
      <c r="J102" s="1133"/>
      <c r="K102" s="754" t="s">
        <v>1887</v>
      </c>
      <c r="L102" s="1132" t="s">
        <v>50</v>
      </c>
      <c r="M102" s="1134"/>
      <c r="N102" s="1431"/>
      <c r="O102" s="1184"/>
      <c r="P102" s="1184"/>
    </row>
    <row r="103" spans="2:16" ht="54.75" customHeight="1">
      <c r="B103" s="291" t="s">
        <v>490</v>
      </c>
      <c r="C103" s="1858" t="s">
        <v>1973</v>
      </c>
      <c r="D103" s="1858"/>
      <c r="E103" s="1858"/>
      <c r="F103" s="1859"/>
      <c r="G103" s="1132" t="s">
        <v>50</v>
      </c>
      <c r="H103" s="1133"/>
      <c r="I103" s="1132" t="s">
        <v>1887</v>
      </c>
      <c r="J103" s="1133"/>
      <c r="K103" s="754" t="s">
        <v>1887</v>
      </c>
      <c r="L103" s="1132" t="s">
        <v>50</v>
      </c>
      <c r="M103" s="1134"/>
      <c r="N103" s="1431"/>
      <c r="O103" s="1184"/>
      <c r="P103" s="1184"/>
    </row>
    <row r="104" spans="2:16" ht="45" customHeight="1">
      <c r="B104" s="291" t="s">
        <v>492</v>
      </c>
      <c r="C104" s="1858" t="s">
        <v>1974</v>
      </c>
      <c r="D104" s="1858"/>
      <c r="E104" s="1858"/>
      <c r="F104" s="1859"/>
      <c r="G104" s="1132" t="s">
        <v>50</v>
      </c>
      <c r="H104" s="1133"/>
      <c r="I104" s="1132" t="s">
        <v>1887</v>
      </c>
      <c r="J104" s="1133"/>
      <c r="K104" s="754" t="s">
        <v>1887</v>
      </c>
      <c r="L104" s="1132" t="s">
        <v>50</v>
      </c>
      <c r="M104" s="1134"/>
      <c r="N104" s="1431"/>
      <c r="O104" s="1184"/>
      <c r="P104" s="1184"/>
    </row>
    <row r="105" spans="2:16" ht="31.5" customHeight="1">
      <c r="B105" s="291" t="s">
        <v>494</v>
      </c>
      <c r="C105" s="1858" t="s">
        <v>1975</v>
      </c>
      <c r="D105" s="1858"/>
      <c r="E105" s="1858"/>
      <c r="F105" s="1859"/>
      <c r="G105" s="1132" t="s">
        <v>50</v>
      </c>
      <c r="H105" s="1133"/>
      <c r="I105" s="1132" t="s">
        <v>1887</v>
      </c>
      <c r="J105" s="1133"/>
      <c r="K105" s="754" t="s">
        <v>1887</v>
      </c>
      <c r="L105" s="1132" t="s">
        <v>50</v>
      </c>
      <c r="M105" s="1134"/>
      <c r="N105" s="1431"/>
      <c r="O105" s="1184"/>
      <c r="P105" s="1184"/>
    </row>
    <row r="106" spans="2:16" ht="24.75" customHeight="1">
      <c r="B106" s="291" t="s">
        <v>226</v>
      </c>
      <c r="C106" s="1858" t="s">
        <v>1622</v>
      </c>
      <c r="D106" s="1858"/>
      <c r="E106" s="1858"/>
      <c r="F106" s="1859"/>
      <c r="G106" s="1132" t="s">
        <v>1887</v>
      </c>
      <c r="H106" s="1133"/>
      <c r="I106" s="1132" t="s">
        <v>1887</v>
      </c>
      <c r="J106" s="1133"/>
      <c r="K106" s="754" t="s">
        <v>1887</v>
      </c>
      <c r="L106" s="1132" t="s">
        <v>1887</v>
      </c>
      <c r="M106" s="1134"/>
      <c r="N106" s="1431"/>
      <c r="O106" s="1184"/>
      <c r="P106" s="1184"/>
    </row>
    <row r="107" spans="2:16" ht="24.75" customHeight="1">
      <c r="B107" s="291" t="s">
        <v>228</v>
      </c>
      <c r="C107" s="1858" t="s">
        <v>1623</v>
      </c>
      <c r="D107" s="1858"/>
      <c r="E107" s="1858"/>
      <c r="F107" s="1859"/>
      <c r="G107" s="1132" t="s">
        <v>50</v>
      </c>
      <c r="H107" s="1133"/>
      <c r="I107" s="1132" t="s">
        <v>50</v>
      </c>
      <c r="J107" s="1133"/>
      <c r="K107" s="754" t="s">
        <v>50</v>
      </c>
      <c r="L107" s="1132" t="s">
        <v>50</v>
      </c>
      <c r="M107" s="1134"/>
      <c r="N107" s="1431"/>
      <c r="O107" s="1184"/>
      <c r="P107" s="1184"/>
    </row>
    <row r="108" spans="2:16" ht="34.5" customHeight="1">
      <c r="B108" s="291" t="s">
        <v>229</v>
      </c>
      <c r="C108" s="1858" t="s">
        <v>1976</v>
      </c>
      <c r="D108" s="1858"/>
      <c r="E108" s="1858"/>
      <c r="F108" s="1859"/>
      <c r="G108" s="1132" t="s">
        <v>1887</v>
      </c>
      <c r="H108" s="1133"/>
      <c r="I108" s="1132" t="s">
        <v>50</v>
      </c>
      <c r="J108" s="1133"/>
      <c r="K108" s="754" t="s">
        <v>1887</v>
      </c>
      <c r="L108" s="1132" t="s">
        <v>1887</v>
      </c>
      <c r="M108" s="1134"/>
      <c r="N108" s="1431"/>
      <c r="O108" s="1184"/>
      <c r="P108" s="1184"/>
    </row>
    <row r="109" spans="2:16" ht="24" customHeight="1">
      <c r="B109" s="291" t="s">
        <v>230</v>
      </c>
      <c r="C109" s="1858" t="s">
        <v>1977</v>
      </c>
      <c r="D109" s="1858"/>
      <c r="E109" s="1858"/>
      <c r="F109" s="1859"/>
      <c r="G109" s="1132" t="s">
        <v>50</v>
      </c>
      <c r="H109" s="1133"/>
      <c r="I109" s="1132" t="s">
        <v>1887</v>
      </c>
      <c r="J109" s="1133"/>
      <c r="K109" s="754" t="s">
        <v>1887</v>
      </c>
      <c r="L109" s="1132" t="s">
        <v>50</v>
      </c>
      <c r="M109" s="1134"/>
      <c r="N109" s="1431"/>
      <c r="O109" s="1184"/>
      <c r="P109" s="1184"/>
    </row>
    <row r="110" spans="2:16" ht="24" customHeight="1">
      <c r="B110" s="291" t="s">
        <v>231</v>
      </c>
      <c r="C110" s="1858" t="s">
        <v>1978</v>
      </c>
      <c r="D110" s="1858"/>
      <c r="E110" s="1858"/>
      <c r="F110" s="1859"/>
      <c r="G110" s="1132" t="s">
        <v>50</v>
      </c>
      <c r="H110" s="1133"/>
      <c r="I110" s="1132" t="s">
        <v>1887</v>
      </c>
      <c r="J110" s="1133"/>
      <c r="K110" s="754" t="s">
        <v>1887</v>
      </c>
      <c r="L110" s="1132" t="s">
        <v>50</v>
      </c>
      <c r="M110" s="1134"/>
      <c r="N110" s="1431"/>
      <c r="O110" s="1184"/>
      <c r="P110" s="1184"/>
    </row>
    <row r="111" spans="2:16" ht="26.25" customHeight="1">
      <c r="B111" s="291" t="s">
        <v>233</v>
      </c>
      <c r="C111" s="1858" t="s">
        <v>1979</v>
      </c>
      <c r="D111" s="1858"/>
      <c r="E111" s="1858"/>
      <c r="F111" s="1859"/>
      <c r="G111" s="1132" t="s">
        <v>50</v>
      </c>
      <c r="H111" s="1133"/>
      <c r="I111" s="1132" t="s">
        <v>50</v>
      </c>
      <c r="J111" s="1133"/>
      <c r="K111" s="754" t="s">
        <v>50</v>
      </c>
      <c r="L111" s="1132" t="s">
        <v>50</v>
      </c>
      <c r="M111" s="1134"/>
      <c r="N111" s="1431"/>
      <c r="O111" s="1184"/>
      <c r="P111" s="1184"/>
    </row>
    <row r="112" spans="2:16" ht="34.5" customHeight="1">
      <c r="B112" s="291" t="s">
        <v>500</v>
      </c>
      <c r="C112" s="1858" t="s">
        <v>1980</v>
      </c>
      <c r="D112" s="1858"/>
      <c r="E112" s="1858"/>
      <c r="F112" s="1859"/>
      <c r="G112" s="1132" t="s">
        <v>1887</v>
      </c>
      <c r="H112" s="1133"/>
      <c r="I112" s="1132" t="s">
        <v>50</v>
      </c>
      <c r="J112" s="1133"/>
      <c r="K112" s="754" t="s">
        <v>1887</v>
      </c>
      <c r="L112" s="1132" t="s">
        <v>50</v>
      </c>
      <c r="M112" s="1134"/>
      <c r="N112" s="1431"/>
      <c r="O112" s="1184"/>
      <c r="P112" s="1184"/>
    </row>
    <row r="113" spans="2:16" ht="21" customHeight="1">
      <c r="B113" s="291" t="s">
        <v>236</v>
      </c>
      <c r="C113" s="1858" t="s">
        <v>1981</v>
      </c>
      <c r="D113" s="1858"/>
      <c r="E113" s="1858"/>
      <c r="F113" s="1859"/>
      <c r="G113" s="1132" t="s">
        <v>50</v>
      </c>
      <c r="H113" s="1133"/>
      <c r="I113" s="1132" t="s">
        <v>1887</v>
      </c>
      <c r="J113" s="1133"/>
      <c r="K113" s="754" t="s">
        <v>1887</v>
      </c>
      <c r="L113" s="1132" t="s">
        <v>50</v>
      </c>
      <c r="M113" s="1134"/>
      <c r="N113" s="1431"/>
      <c r="O113" s="1184"/>
      <c r="P113" s="1184"/>
    </row>
    <row r="114" spans="2:16" ht="37.5" customHeight="1">
      <c r="B114" s="292" t="s">
        <v>503</v>
      </c>
      <c r="C114" s="1858" t="s">
        <v>1982</v>
      </c>
      <c r="D114" s="1858"/>
      <c r="E114" s="1858"/>
      <c r="F114" s="1858"/>
      <c r="G114" s="1858"/>
      <c r="H114" s="1858"/>
      <c r="I114" s="1858"/>
      <c r="J114" s="1858"/>
      <c r="K114" s="1858"/>
      <c r="L114" s="1858"/>
      <c r="M114" s="1858"/>
      <c r="N114" s="1860"/>
      <c r="O114" s="1184"/>
      <c r="P114" s="1184"/>
    </row>
    <row r="115" spans="2:16" ht="32.25" customHeight="1">
      <c r="B115" s="292" t="s">
        <v>230</v>
      </c>
      <c r="C115" s="1856" t="s">
        <v>1701</v>
      </c>
      <c r="D115" s="1856"/>
      <c r="E115" s="1857" t="s">
        <v>2174</v>
      </c>
      <c r="F115" s="1857"/>
      <c r="G115" s="1132" t="s">
        <v>50</v>
      </c>
      <c r="H115" s="1133"/>
      <c r="I115" s="1132" t="s">
        <v>1887</v>
      </c>
      <c r="J115" s="1133"/>
      <c r="K115" s="754" t="s">
        <v>1887</v>
      </c>
      <c r="L115" s="1132" t="s">
        <v>50</v>
      </c>
      <c r="M115" s="1134"/>
      <c r="N115" s="1431"/>
      <c r="O115" s="1184"/>
      <c r="P115" s="1184"/>
    </row>
    <row r="116" spans="2:16" ht="32.25" customHeight="1">
      <c r="B116" s="292" t="s">
        <v>401</v>
      </c>
      <c r="C116" s="1856" t="s">
        <v>1701</v>
      </c>
      <c r="D116" s="1856"/>
      <c r="E116" s="1857" t="s">
        <v>2175</v>
      </c>
      <c r="F116" s="1857"/>
      <c r="G116" s="1132" t="s">
        <v>50</v>
      </c>
      <c r="H116" s="1133"/>
      <c r="I116" s="1132" t="s">
        <v>1887</v>
      </c>
      <c r="J116" s="1133"/>
      <c r="K116" s="754" t="s">
        <v>1887</v>
      </c>
      <c r="L116" s="1132" t="s">
        <v>50</v>
      </c>
      <c r="M116" s="1134"/>
      <c r="N116" s="1431"/>
      <c r="O116" s="1184"/>
      <c r="P116" s="1184"/>
    </row>
    <row r="117" spans="2:16" ht="32.25" customHeight="1">
      <c r="B117" s="292" t="s">
        <v>404</v>
      </c>
      <c r="C117" s="1856" t="s">
        <v>1701</v>
      </c>
      <c r="D117" s="1856"/>
      <c r="E117" s="1857" t="s">
        <v>2176</v>
      </c>
      <c r="F117" s="1857"/>
      <c r="G117" s="1132" t="s">
        <v>50</v>
      </c>
      <c r="H117" s="1133"/>
      <c r="I117" s="1132" t="s">
        <v>1887</v>
      </c>
      <c r="J117" s="1133"/>
      <c r="K117" s="754" t="s">
        <v>1887</v>
      </c>
      <c r="L117" s="1132" t="s">
        <v>50</v>
      </c>
      <c r="M117" s="1134"/>
      <c r="N117" s="1431"/>
      <c r="O117" s="1184"/>
      <c r="P117" s="1184"/>
    </row>
    <row r="118" spans="2:16" ht="39.75" customHeight="1" thickBot="1">
      <c r="B118" s="1190" t="s">
        <v>1702</v>
      </c>
      <c r="C118" s="913"/>
      <c r="D118" s="913"/>
      <c r="E118" s="913"/>
      <c r="F118" s="1006"/>
      <c r="G118" s="971"/>
      <c r="H118" s="971"/>
      <c r="I118" s="971"/>
      <c r="J118" s="971"/>
      <c r="K118" s="971"/>
      <c r="L118" s="971"/>
      <c r="M118" s="971"/>
      <c r="N118" s="971"/>
      <c r="O118" s="1200"/>
      <c r="P118" s="1200"/>
    </row>
    <row r="119" spans="2:16" ht="18" customHeight="1" thickBot="1">
      <c r="B119" s="842" t="s">
        <v>1703</v>
      </c>
      <c r="C119" s="843"/>
      <c r="D119" s="843"/>
      <c r="E119" s="843"/>
      <c r="F119" s="843"/>
      <c r="G119" s="843"/>
      <c r="H119" s="843"/>
      <c r="I119" s="843"/>
      <c r="J119" s="843"/>
      <c r="K119" s="843"/>
      <c r="L119" s="843"/>
      <c r="M119" s="843"/>
      <c r="N119" s="843"/>
      <c r="O119" s="843"/>
      <c r="P119" s="844"/>
    </row>
    <row r="120" spans="2:16" ht="48.75" customHeight="1">
      <c r="B120" s="254" t="s">
        <v>507</v>
      </c>
      <c r="C120" s="1191" t="s">
        <v>1986</v>
      </c>
      <c r="D120" s="1191"/>
      <c r="E120" s="1191"/>
      <c r="F120" s="1191"/>
      <c r="G120" s="763" t="s">
        <v>1887</v>
      </c>
      <c r="H120" s="1192" t="s">
        <v>1705</v>
      </c>
      <c r="I120" s="1193"/>
      <c r="J120" s="1194" t="s">
        <v>2177</v>
      </c>
      <c r="K120" s="1195"/>
      <c r="L120" s="1195"/>
      <c r="M120" s="1195"/>
      <c r="N120" s="1196"/>
      <c r="O120" s="293" t="s">
        <v>2177</v>
      </c>
      <c r="P120" s="734"/>
    </row>
    <row r="121" spans="2:16" ht="15" customHeight="1">
      <c r="B121" s="1176" t="s">
        <v>1706</v>
      </c>
      <c r="C121" s="1177"/>
      <c r="D121" s="1177"/>
      <c r="E121" s="1177"/>
      <c r="F121" s="1177"/>
      <c r="G121" s="1177"/>
      <c r="H121" s="1177"/>
      <c r="I121" s="1177"/>
      <c r="J121" s="1177"/>
      <c r="K121" s="1177"/>
      <c r="L121" s="1177"/>
      <c r="M121" s="1177"/>
      <c r="N121" s="1177"/>
      <c r="O121" s="1177"/>
      <c r="P121" s="1178"/>
    </row>
    <row r="122" spans="2:16" ht="29.45" customHeight="1">
      <c r="B122" s="10" t="s">
        <v>511</v>
      </c>
      <c r="C122" s="879" t="s">
        <v>1707</v>
      </c>
      <c r="D122" s="879"/>
      <c r="E122" s="879"/>
      <c r="F122" s="879"/>
      <c r="G122" s="879"/>
      <c r="H122" s="968" t="s">
        <v>2178</v>
      </c>
      <c r="I122" s="969"/>
      <c r="J122" s="969"/>
      <c r="K122" s="1179" t="s">
        <v>1557</v>
      </c>
      <c r="L122" s="971"/>
      <c r="M122" s="971"/>
      <c r="N122" s="972"/>
      <c r="O122" s="1183"/>
      <c r="P122" s="1183"/>
    </row>
    <row r="123" spans="2:16" ht="19.5" customHeight="1">
      <c r="B123" s="10" t="s">
        <v>218</v>
      </c>
      <c r="C123" s="879" t="s">
        <v>1709</v>
      </c>
      <c r="D123" s="879"/>
      <c r="E123" s="879"/>
      <c r="F123" s="879"/>
      <c r="G123" s="879"/>
      <c r="H123" s="968" t="s">
        <v>2179</v>
      </c>
      <c r="I123" s="969"/>
      <c r="J123" s="969"/>
      <c r="K123" s="1179"/>
      <c r="L123" s="1181"/>
      <c r="M123" s="1181"/>
      <c r="N123" s="1182"/>
      <c r="O123" s="1184"/>
      <c r="P123" s="1184"/>
    </row>
    <row r="124" spans="2:16" ht="19.5" customHeight="1">
      <c r="B124" s="10" t="s">
        <v>220</v>
      </c>
      <c r="C124" s="879" t="s">
        <v>1711</v>
      </c>
      <c r="D124" s="879"/>
      <c r="E124" s="879"/>
      <c r="F124" s="879"/>
      <c r="G124" s="879"/>
      <c r="H124" s="968" t="s">
        <v>1887</v>
      </c>
      <c r="I124" s="969"/>
      <c r="J124" s="969"/>
      <c r="K124" s="1179"/>
      <c r="L124" s="974"/>
      <c r="M124" s="974"/>
      <c r="N124" s="975"/>
      <c r="O124" s="1184"/>
      <c r="P124" s="1184"/>
    </row>
    <row r="125" spans="2:16" ht="24" customHeight="1">
      <c r="B125" s="10" t="s">
        <v>222</v>
      </c>
      <c r="C125" s="879" t="s">
        <v>1712</v>
      </c>
      <c r="D125" s="879"/>
      <c r="E125" s="879"/>
      <c r="F125" s="879"/>
      <c r="G125" s="879"/>
      <c r="H125" s="879"/>
      <c r="I125" s="879"/>
      <c r="J125" s="879"/>
      <c r="K125" s="1179"/>
      <c r="L125" s="1167"/>
      <c r="M125" s="1168"/>
      <c r="N125" s="1169"/>
      <c r="O125" s="1184"/>
      <c r="P125" s="1184"/>
    </row>
    <row r="126" spans="2:16" ht="20.25" customHeight="1">
      <c r="B126" s="10"/>
      <c r="C126" s="716" t="s">
        <v>230</v>
      </c>
      <c r="D126" s="879" t="s">
        <v>1713</v>
      </c>
      <c r="E126" s="879"/>
      <c r="F126" s="879"/>
      <c r="G126" s="880"/>
      <c r="H126" s="968" t="s">
        <v>1887</v>
      </c>
      <c r="I126" s="969"/>
      <c r="J126" s="969"/>
      <c r="K126" s="1179"/>
      <c r="L126" s="1170"/>
      <c r="M126" s="1171"/>
      <c r="N126" s="1172"/>
      <c r="O126" s="1184"/>
      <c r="P126" s="1184"/>
    </row>
    <row r="127" spans="2:16" ht="34.5" customHeight="1">
      <c r="B127" s="10"/>
      <c r="C127" s="716" t="s">
        <v>401</v>
      </c>
      <c r="D127" s="879" t="s">
        <v>1714</v>
      </c>
      <c r="E127" s="879"/>
      <c r="F127" s="879"/>
      <c r="G127" s="880"/>
      <c r="H127" s="968" t="s">
        <v>1887</v>
      </c>
      <c r="I127" s="969"/>
      <c r="J127" s="969"/>
      <c r="K127" s="1179"/>
      <c r="L127" s="1173"/>
      <c r="M127" s="1174"/>
      <c r="N127" s="1175"/>
      <c r="O127" s="1185"/>
      <c r="P127" s="1185"/>
    </row>
    <row r="128" spans="2:16" ht="40.5" customHeight="1">
      <c r="B128" s="294" t="s">
        <v>518</v>
      </c>
      <c r="C128" s="879" t="s">
        <v>1715</v>
      </c>
      <c r="D128" s="879"/>
      <c r="E128" s="879"/>
      <c r="F128" s="879"/>
      <c r="G128" s="880"/>
      <c r="H128" s="968" t="s">
        <v>50</v>
      </c>
      <c r="I128" s="969"/>
      <c r="J128" s="969"/>
      <c r="K128" s="1179"/>
      <c r="L128" s="1158"/>
      <c r="M128" s="1159"/>
      <c r="N128" s="1160"/>
      <c r="O128" s="293" t="s">
        <v>2177</v>
      </c>
      <c r="P128" s="1003"/>
    </row>
    <row r="129" spans="1:16" ht="42.75" customHeight="1">
      <c r="B129" s="10" t="s">
        <v>216</v>
      </c>
      <c r="C129" s="879" t="s">
        <v>1716</v>
      </c>
      <c r="D129" s="879"/>
      <c r="E129" s="879"/>
      <c r="F129" s="879"/>
      <c r="G129" s="880"/>
      <c r="H129" s="1132" t="s">
        <v>2180</v>
      </c>
      <c r="I129" s="1134"/>
      <c r="J129" s="1134"/>
      <c r="K129" s="1179"/>
      <c r="L129" s="1161"/>
      <c r="M129" s="1162"/>
      <c r="N129" s="1163"/>
      <c r="O129" s="293" t="s">
        <v>2177</v>
      </c>
      <c r="P129" s="1004"/>
    </row>
    <row r="130" spans="1:16" ht="43.5" customHeight="1">
      <c r="B130" s="10" t="s">
        <v>218</v>
      </c>
      <c r="C130" s="879" t="s">
        <v>1718</v>
      </c>
      <c r="D130" s="879"/>
      <c r="E130" s="879"/>
      <c r="F130" s="879"/>
      <c r="G130" s="880"/>
      <c r="H130" s="1132" t="s">
        <v>2180</v>
      </c>
      <c r="I130" s="1134"/>
      <c r="J130" s="1134"/>
      <c r="K130" s="1179"/>
      <c r="L130" s="1164"/>
      <c r="M130" s="1165"/>
      <c r="N130" s="1166"/>
      <c r="O130" s="293" t="s">
        <v>2177</v>
      </c>
      <c r="P130" s="1007"/>
    </row>
    <row r="131" spans="1:16" ht="61.5" customHeight="1">
      <c r="B131" s="294" t="s">
        <v>522</v>
      </c>
      <c r="C131" s="879" t="s">
        <v>1994</v>
      </c>
      <c r="D131" s="879"/>
      <c r="E131" s="879"/>
      <c r="F131" s="879"/>
      <c r="G131" s="879"/>
      <c r="H131" s="1421" t="s">
        <v>2052</v>
      </c>
      <c r="I131" s="1422"/>
      <c r="J131" s="1422"/>
      <c r="K131" s="1179"/>
      <c r="L131" s="1186"/>
      <c r="M131" s="1186"/>
      <c r="N131" s="1187"/>
      <c r="O131" s="293" t="s">
        <v>2177</v>
      </c>
      <c r="P131" s="1003"/>
    </row>
    <row r="132" spans="1:16" ht="47.25" customHeight="1">
      <c r="B132" s="10" t="s">
        <v>216</v>
      </c>
      <c r="C132" s="879" t="s">
        <v>1721</v>
      </c>
      <c r="D132" s="879"/>
      <c r="E132" s="879"/>
      <c r="F132" s="879"/>
      <c r="G132" s="880"/>
      <c r="H132" s="1421" t="s">
        <v>2181</v>
      </c>
      <c r="I132" s="1422"/>
      <c r="J132" s="1422"/>
      <c r="K132" s="1179"/>
      <c r="L132" s="1188"/>
      <c r="M132" s="1188"/>
      <c r="N132" s="1189"/>
      <c r="O132" s="293" t="s">
        <v>2177</v>
      </c>
      <c r="P132" s="1007"/>
    </row>
    <row r="133" spans="1:16" ht="65.25" customHeight="1">
      <c r="B133" s="294" t="s">
        <v>525</v>
      </c>
      <c r="C133" s="879" t="s">
        <v>1998</v>
      </c>
      <c r="D133" s="879"/>
      <c r="E133" s="879"/>
      <c r="F133" s="879"/>
      <c r="G133" s="879"/>
      <c r="H133" s="1421" t="s">
        <v>2052</v>
      </c>
      <c r="I133" s="1422"/>
      <c r="J133" s="1422"/>
      <c r="K133" s="1179"/>
      <c r="L133" s="1139"/>
      <c r="M133" s="1139"/>
      <c r="N133" s="1079"/>
      <c r="O133" s="293" t="s">
        <v>2177</v>
      </c>
      <c r="P133" s="1003"/>
    </row>
    <row r="134" spans="1:16" ht="51.75" customHeight="1">
      <c r="A134" s="295"/>
      <c r="B134" s="9" t="s">
        <v>216</v>
      </c>
      <c r="C134" s="879" t="s">
        <v>1721</v>
      </c>
      <c r="D134" s="879"/>
      <c r="E134" s="879"/>
      <c r="F134" s="879"/>
      <c r="G134" s="880"/>
      <c r="H134" s="1421" t="s">
        <v>2181</v>
      </c>
      <c r="I134" s="1422"/>
      <c r="J134" s="1422"/>
      <c r="K134" s="1179"/>
      <c r="L134" s="1140"/>
      <c r="M134" s="1140"/>
      <c r="N134" s="1083"/>
      <c r="O134" s="293" t="s">
        <v>2177</v>
      </c>
      <c r="P134" s="1004"/>
    </row>
    <row r="135" spans="1:16" ht="84" customHeight="1" thickBot="1">
      <c r="B135" s="296" t="s">
        <v>527</v>
      </c>
      <c r="C135" s="1152" t="s">
        <v>1724</v>
      </c>
      <c r="D135" s="1152"/>
      <c r="E135" s="1152"/>
      <c r="F135" s="1152"/>
      <c r="G135" s="1153"/>
      <c r="H135" s="1154" t="s">
        <v>2182</v>
      </c>
      <c r="I135" s="1155"/>
      <c r="J135" s="1155"/>
      <c r="K135" s="1180"/>
      <c r="L135" s="1156"/>
      <c r="M135" s="1156"/>
      <c r="N135" s="1157"/>
      <c r="O135" s="293" t="s">
        <v>2177</v>
      </c>
      <c r="P135" s="1005"/>
    </row>
    <row r="136" spans="1:16" ht="49.5" customHeight="1">
      <c r="B136" s="1141" t="s">
        <v>1725</v>
      </c>
      <c r="C136" s="1142"/>
      <c r="D136" s="1142"/>
      <c r="E136" s="1142"/>
      <c r="F136" s="1142"/>
      <c r="G136" s="1142"/>
      <c r="H136" s="1142"/>
      <c r="I136" s="1142"/>
      <c r="J136" s="1142"/>
      <c r="K136" s="1143"/>
      <c r="L136" s="1142"/>
      <c r="M136" s="1142"/>
      <c r="N136" s="1142"/>
      <c r="O136" s="1142"/>
      <c r="P136" s="1144"/>
    </row>
    <row r="137" spans="1:16" ht="54.75" customHeight="1">
      <c r="B137" s="297" t="s">
        <v>530</v>
      </c>
      <c r="C137" s="1145" t="s">
        <v>1726</v>
      </c>
      <c r="D137" s="1145"/>
      <c r="E137" s="1145"/>
      <c r="F137" s="1146"/>
      <c r="G137" s="1147" t="s">
        <v>2002</v>
      </c>
      <c r="H137" s="1148"/>
      <c r="I137" s="1149"/>
      <c r="J137" s="1147" t="s">
        <v>2003</v>
      </c>
      <c r="K137" s="1148"/>
      <c r="L137" s="1149"/>
      <c r="M137" s="1150" t="s">
        <v>1557</v>
      </c>
      <c r="N137" s="1151"/>
      <c r="O137" s="1137" t="s">
        <v>2183</v>
      </c>
      <c r="P137" s="1137"/>
    </row>
    <row r="138" spans="1:16" ht="55.5" customHeight="1">
      <c r="B138" s="298" t="s">
        <v>511</v>
      </c>
      <c r="C138" s="1065" t="s">
        <v>1970</v>
      </c>
      <c r="D138" s="1065"/>
      <c r="E138" s="1065"/>
      <c r="F138" s="1066"/>
      <c r="G138" s="1132" t="s">
        <v>2184</v>
      </c>
      <c r="H138" s="1134"/>
      <c r="I138" s="1133"/>
      <c r="J138" s="1132" t="s">
        <v>2184</v>
      </c>
      <c r="K138" s="1134"/>
      <c r="L138" s="1133"/>
      <c r="M138" s="1138"/>
      <c r="N138" s="1136"/>
      <c r="O138" s="1043"/>
      <c r="P138" s="1043"/>
    </row>
    <row r="139" spans="1:16" ht="45.75" customHeight="1">
      <c r="B139" s="298" t="s">
        <v>218</v>
      </c>
      <c r="C139" s="1065" t="s">
        <v>1972</v>
      </c>
      <c r="D139" s="1065"/>
      <c r="E139" s="1065"/>
      <c r="F139" s="1066"/>
      <c r="G139" s="1132" t="s">
        <v>2013</v>
      </c>
      <c r="H139" s="1134"/>
      <c r="I139" s="1133"/>
      <c r="J139" s="1132" t="s">
        <v>2184</v>
      </c>
      <c r="K139" s="1134"/>
      <c r="L139" s="1133"/>
      <c r="M139" s="1138"/>
      <c r="N139" s="1136"/>
      <c r="O139" s="1043"/>
      <c r="P139" s="1043"/>
    </row>
    <row r="140" spans="1:16" ht="45.75" customHeight="1">
      <c r="B140" s="298" t="s">
        <v>220</v>
      </c>
      <c r="C140" s="1065" t="s">
        <v>2007</v>
      </c>
      <c r="D140" s="1065"/>
      <c r="E140" s="1065"/>
      <c r="F140" s="1066"/>
      <c r="G140" s="1132" t="s">
        <v>2184</v>
      </c>
      <c r="H140" s="1134"/>
      <c r="I140" s="1133"/>
      <c r="J140" s="1132" t="s">
        <v>2184</v>
      </c>
      <c r="K140" s="1134"/>
      <c r="L140" s="1133"/>
      <c r="M140" s="1138"/>
      <c r="N140" s="1136"/>
      <c r="O140" s="1043"/>
      <c r="P140" s="1043"/>
    </row>
    <row r="141" spans="1:16" ht="42" customHeight="1">
      <c r="B141" s="298" t="s">
        <v>222</v>
      </c>
      <c r="C141" s="1065" t="s">
        <v>1974</v>
      </c>
      <c r="D141" s="1065"/>
      <c r="E141" s="1065"/>
      <c r="F141" s="1066"/>
      <c r="G141" s="1132" t="s">
        <v>2009</v>
      </c>
      <c r="H141" s="1134"/>
      <c r="I141" s="1133"/>
      <c r="J141" s="1132" t="s">
        <v>2009</v>
      </c>
      <c r="K141" s="1134"/>
      <c r="L141" s="1133"/>
      <c r="M141" s="1138"/>
      <c r="N141" s="1136"/>
      <c r="O141" s="1043"/>
      <c r="P141" s="1043"/>
    </row>
    <row r="142" spans="1:16" ht="33.75" customHeight="1">
      <c r="B142" s="298" t="s">
        <v>224</v>
      </c>
      <c r="C142" s="1065" t="s">
        <v>2010</v>
      </c>
      <c r="D142" s="1065"/>
      <c r="E142" s="1065"/>
      <c r="F142" s="1066"/>
      <c r="G142" s="1132" t="s">
        <v>2184</v>
      </c>
      <c r="H142" s="1134"/>
      <c r="I142" s="1133"/>
      <c r="J142" s="1132" t="s">
        <v>2184</v>
      </c>
      <c r="K142" s="1134"/>
      <c r="L142" s="1133"/>
      <c r="M142" s="1138"/>
      <c r="N142" s="1136"/>
      <c r="O142" s="1043"/>
      <c r="P142" s="1043"/>
    </row>
    <row r="143" spans="1:16" ht="33.75" customHeight="1">
      <c r="B143" s="298" t="s">
        <v>226</v>
      </c>
      <c r="C143" s="1065" t="s">
        <v>1622</v>
      </c>
      <c r="D143" s="1065"/>
      <c r="E143" s="1065"/>
      <c r="F143" s="1066"/>
      <c r="G143" s="1132" t="s">
        <v>2184</v>
      </c>
      <c r="H143" s="1134"/>
      <c r="I143" s="1133"/>
      <c r="J143" s="1132" t="s">
        <v>2184</v>
      </c>
      <c r="K143" s="1134"/>
      <c r="L143" s="1133"/>
      <c r="M143" s="1138"/>
      <c r="N143" s="1136"/>
      <c r="O143" s="1043"/>
      <c r="P143" s="1043"/>
    </row>
    <row r="144" spans="1:16" ht="33.75" customHeight="1">
      <c r="B144" s="298" t="s">
        <v>228</v>
      </c>
      <c r="C144" s="1065" t="s">
        <v>1623</v>
      </c>
      <c r="D144" s="1065"/>
      <c r="E144" s="1065"/>
      <c r="F144" s="1066"/>
      <c r="G144" s="1132" t="s">
        <v>2013</v>
      </c>
      <c r="H144" s="1134"/>
      <c r="I144" s="1133"/>
      <c r="J144" s="1132" t="s">
        <v>2184</v>
      </c>
      <c r="K144" s="1134"/>
      <c r="L144" s="1133"/>
      <c r="M144" s="1138"/>
      <c r="N144" s="1136"/>
      <c r="O144" s="1043"/>
      <c r="P144" s="1043"/>
    </row>
    <row r="145" spans="1:16" ht="33.75" customHeight="1">
      <c r="B145" s="298" t="s">
        <v>229</v>
      </c>
      <c r="C145" s="1065" t="s">
        <v>2011</v>
      </c>
      <c r="D145" s="1065"/>
      <c r="E145" s="1065"/>
      <c r="F145" s="1066"/>
      <c r="G145" s="1132" t="s">
        <v>2185</v>
      </c>
      <c r="H145" s="1134"/>
      <c r="I145" s="1133"/>
      <c r="J145" s="1132" t="s">
        <v>2185</v>
      </c>
      <c r="K145" s="1134"/>
      <c r="L145" s="1133"/>
      <c r="M145" s="1135"/>
      <c r="N145" s="1136"/>
      <c r="O145" s="1044"/>
      <c r="P145" s="1044"/>
    </row>
    <row r="146" spans="1:16" ht="33.75" customHeight="1">
      <c r="B146" s="298" t="s">
        <v>230</v>
      </c>
      <c r="C146" s="1065" t="s">
        <v>2012</v>
      </c>
      <c r="D146" s="1065"/>
      <c r="E146" s="1065"/>
      <c r="F146" s="1066"/>
      <c r="G146" s="1132" t="s">
        <v>2009</v>
      </c>
      <c r="H146" s="1134"/>
      <c r="I146" s="1133"/>
      <c r="J146" s="1132" t="s">
        <v>2009</v>
      </c>
      <c r="K146" s="1134"/>
      <c r="L146" s="1133"/>
      <c r="M146" s="1135"/>
      <c r="N146" s="1136"/>
      <c r="O146" s="1044"/>
      <c r="P146" s="1044"/>
    </row>
    <row r="147" spans="1:16" ht="33.75" customHeight="1">
      <c r="B147" s="299" t="s">
        <v>231</v>
      </c>
      <c r="C147" s="1065" t="s">
        <v>1978</v>
      </c>
      <c r="D147" s="1065"/>
      <c r="E147" s="1065"/>
      <c r="F147" s="1066"/>
      <c r="G147" s="1132" t="s">
        <v>2009</v>
      </c>
      <c r="H147" s="1134"/>
      <c r="I147" s="1133"/>
      <c r="J147" s="1132" t="s">
        <v>2009</v>
      </c>
      <c r="K147" s="1134"/>
      <c r="L147" s="1133"/>
      <c r="M147" s="1135"/>
      <c r="N147" s="1136"/>
      <c r="O147" s="1044"/>
      <c r="P147" s="1044"/>
    </row>
    <row r="148" spans="1:16" ht="33.75" customHeight="1">
      <c r="B148" s="299" t="s">
        <v>233</v>
      </c>
      <c r="C148" s="1065" t="s">
        <v>1979</v>
      </c>
      <c r="D148" s="1065"/>
      <c r="E148" s="1065"/>
      <c r="F148" s="1066"/>
      <c r="G148" s="1132" t="s">
        <v>2013</v>
      </c>
      <c r="H148" s="1134"/>
      <c r="I148" s="1133"/>
      <c r="J148" s="1132" t="s">
        <v>2013</v>
      </c>
      <c r="K148" s="1134"/>
      <c r="L148" s="1133"/>
      <c r="M148" s="1135"/>
      <c r="N148" s="1136"/>
      <c r="O148" s="1044"/>
      <c r="P148" s="1044"/>
    </row>
    <row r="149" spans="1:16" ht="33.75" customHeight="1">
      <c r="B149" s="299" t="s">
        <v>500</v>
      </c>
      <c r="C149" s="1065" t="s">
        <v>1980</v>
      </c>
      <c r="D149" s="1065"/>
      <c r="E149" s="1065"/>
      <c r="F149" s="1066"/>
      <c r="G149" s="1132" t="s">
        <v>2013</v>
      </c>
      <c r="H149" s="1134"/>
      <c r="I149" s="1133"/>
      <c r="J149" s="1132" t="s">
        <v>2013</v>
      </c>
      <c r="K149" s="1134"/>
      <c r="L149" s="1133"/>
      <c r="M149" s="1135"/>
      <c r="N149" s="1136"/>
      <c r="O149" s="1044"/>
      <c r="P149" s="1044"/>
    </row>
    <row r="150" spans="1:16" ht="33.75" customHeight="1">
      <c r="B150" s="299" t="s">
        <v>236</v>
      </c>
      <c r="C150" s="1065" t="s">
        <v>1981</v>
      </c>
      <c r="D150" s="1065"/>
      <c r="E150" s="1065"/>
      <c r="F150" s="1066"/>
      <c r="G150" s="1132" t="s">
        <v>2184</v>
      </c>
      <c r="H150" s="1134"/>
      <c r="I150" s="1133"/>
      <c r="J150" s="1132" t="s">
        <v>2013</v>
      </c>
      <c r="K150" s="1134"/>
      <c r="L150" s="1133"/>
      <c r="M150" s="1135"/>
      <c r="N150" s="1136"/>
      <c r="O150" s="1044"/>
      <c r="P150" s="1044"/>
    </row>
    <row r="151" spans="1:16" ht="51.75" customHeight="1">
      <c r="B151" s="299" t="s">
        <v>503</v>
      </c>
      <c r="C151" s="1065" t="s">
        <v>2014</v>
      </c>
      <c r="D151" s="1065"/>
      <c r="E151" s="1065"/>
      <c r="F151" s="300" t="s">
        <v>1736</v>
      </c>
      <c r="G151" s="301"/>
      <c r="H151" s="1132" t="s">
        <v>2013</v>
      </c>
      <c r="I151" s="1133"/>
      <c r="J151" s="1132" t="s">
        <v>2013</v>
      </c>
      <c r="K151" s="1134"/>
      <c r="L151" s="1133"/>
      <c r="M151" s="1135"/>
      <c r="N151" s="1136"/>
      <c r="O151" s="1044"/>
      <c r="P151" s="1044"/>
    </row>
    <row r="152" spans="1:16" ht="42.75" customHeight="1">
      <c r="A152" s="11"/>
      <c r="B152" s="796" t="s">
        <v>538</v>
      </c>
      <c r="C152" s="879" t="s">
        <v>1737</v>
      </c>
      <c r="D152" s="879"/>
      <c r="E152" s="880"/>
      <c r="F152" s="125" t="s">
        <v>1738</v>
      </c>
      <c r="G152" s="1850" t="s">
        <v>1739</v>
      </c>
      <c r="H152" s="1851"/>
      <c r="I152" s="1851"/>
      <c r="J152" s="1851"/>
      <c r="K152" s="1852"/>
      <c r="L152" s="1853" t="s">
        <v>1740</v>
      </c>
      <c r="M152" s="1854"/>
      <c r="N152" s="1855"/>
      <c r="O152" s="1003" t="s">
        <v>813</v>
      </c>
      <c r="P152" s="1003"/>
    </row>
    <row r="153" spans="1:16" ht="34.5" customHeight="1">
      <c r="A153" s="11"/>
      <c r="B153" s="302" t="s">
        <v>216</v>
      </c>
      <c r="C153" s="879" t="s">
        <v>1741</v>
      </c>
      <c r="D153" s="879"/>
      <c r="E153" s="880"/>
      <c r="F153" s="746" t="s">
        <v>50</v>
      </c>
      <c r="G153" s="1117"/>
      <c r="H153" s="1118"/>
      <c r="I153" s="1118"/>
      <c r="J153" s="1118"/>
      <c r="K153" s="1119"/>
      <c r="L153" s="1032" t="s">
        <v>71</v>
      </c>
      <c r="M153" s="1033"/>
      <c r="N153" s="1116"/>
      <c r="O153" s="1004"/>
      <c r="P153" s="1004"/>
    </row>
    <row r="154" spans="1:16" ht="34.5" customHeight="1">
      <c r="A154" s="11"/>
      <c r="B154" s="721" t="s">
        <v>218</v>
      </c>
      <c r="C154" s="879" t="s">
        <v>1742</v>
      </c>
      <c r="D154" s="879"/>
      <c r="E154" s="880"/>
      <c r="F154" s="746" t="s">
        <v>50</v>
      </c>
      <c r="G154" s="1117"/>
      <c r="H154" s="1118"/>
      <c r="I154" s="1118"/>
      <c r="J154" s="1118"/>
      <c r="K154" s="1119"/>
      <c r="L154" s="1032" t="s">
        <v>71</v>
      </c>
      <c r="M154" s="1033"/>
      <c r="N154" s="1116"/>
      <c r="O154" s="1004"/>
      <c r="P154" s="1004"/>
    </row>
    <row r="155" spans="1:16" ht="34.5" customHeight="1">
      <c r="A155" s="11"/>
      <c r="B155" s="303" t="s">
        <v>220</v>
      </c>
      <c r="C155" s="879" t="s">
        <v>1743</v>
      </c>
      <c r="D155" s="879"/>
      <c r="E155" s="880"/>
      <c r="F155" s="746" t="s">
        <v>50</v>
      </c>
      <c r="G155" s="1120"/>
      <c r="H155" s="1121"/>
      <c r="I155" s="1121"/>
      <c r="J155" s="1121"/>
      <c r="K155" s="1122"/>
      <c r="L155" s="1032" t="s">
        <v>71</v>
      </c>
      <c r="M155" s="1033"/>
      <c r="N155" s="1116"/>
      <c r="O155" s="1007"/>
      <c r="P155" s="1007"/>
    </row>
    <row r="156" spans="1:16" ht="99" customHeight="1">
      <c r="A156" s="11"/>
      <c r="B156" s="796" t="s">
        <v>543</v>
      </c>
      <c r="C156" s="1470" t="s">
        <v>2016</v>
      </c>
      <c r="D156" s="1470"/>
      <c r="E156" s="1471"/>
      <c r="F156" s="125" t="s">
        <v>1738</v>
      </c>
      <c r="G156" s="1126" t="s">
        <v>1739</v>
      </c>
      <c r="H156" s="1127"/>
      <c r="I156" s="1127"/>
      <c r="J156" s="1127"/>
      <c r="K156" s="1128"/>
      <c r="L156" s="1129" t="s">
        <v>1740</v>
      </c>
      <c r="M156" s="1130"/>
      <c r="N156" s="1131"/>
      <c r="O156" s="1003" t="s">
        <v>813</v>
      </c>
      <c r="P156" s="1003"/>
    </row>
    <row r="157" spans="1:16" ht="34.5" customHeight="1">
      <c r="B157" s="244" t="s">
        <v>216</v>
      </c>
      <c r="C157" s="1542" t="s">
        <v>1741</v>
      </c>
      <c r="D157" s="1542"/>
      <c r="E157" s="1542"/>
      <c r="F157" s="304" t="s">
        <v>50</v>
      </c>
      <c r="G157" s="1113"/>
      <c r="H157" s="1114"/>
      <c r="I157" s="1114"/>
      <c r="J157" s="1114"/>
      <c r="K157" s="1115"/>
      <c r="L157" s="1032" t="s">
        <v>71</v>
      </c>
      <c r="M157" s="1033"/>
      <c r="N157" s="1116"/>
      <c r="O157" s="1004"/>
      <c r="P157" s="1004"/>
    </row>
    <row r="158" spans="1:16" ht="34.5" customHeight="1">
      <c r="B158" s="10" t="s">
        <v>218</v>
      </c>
      <c r="C158" s="1470" t="s">
        <v>1742</v>
      </c>
      <c r="D158" s="1470"/>
      <c r="E158" s="1470"/>
      <c r="F158" s="304" t="s">
        <v>50</v>
      </c>
      <c r="G158" s="1113"/>
      <c r="H158" s="1114"/>
      <c r="I158" s="1114"/>
      <c r="J158" s="1114"/>
      <c r="K158" s="1115"/>
      <c r="L158" s="1032" t="s">
        <v>71</v>
      </c>
      <c r="M158" s="1033"/>
      <c r="N158" s="1116"/>
      <c r="O158" s="1004"/>
      <c r="P158" s="1004"/>
    </row>
    <row r="159" spans="1:16" ht="34.5" customHeight="1">
      <c r="B159" s="9" t="s">
        <v>220</v>
      </c>
      <c r="C159" s="913" t="s">
        <v>1743</v>
      </c>
      <c r="D159" s="913"/>
      <c r="E159" s="913"/>
      <c r="F159" s="304" t="s">
        <v>50</v>
      </c>
      <c r="G159" s="1123"/>
      <c r="H159" s="1124"/>
      <c r="I159" s="1124"/>
      <c r="J159" s="1124"/>
      <c r="K159" s="1125"/>
      <c r="L159" s="1032" t="s">
        <v>71</v>
      </c>
      <c r="M159" s="1033"/>
      <c r="N159" s="1116"/>
      <c r="O159" s="1007"/>
      <c r="P159" s="1007"/>
    </row>
    <row r="160" spans="1:16" ht="21" customHeight="1">
      <c r="B160" s="294" t="s">
        <v>545</v>
      </c>
      <c r="C160" s="879" t="s">
        <v>1745</v>
      </c>
      <c r="D160" s="879"/>
      <c r="E160" s="879"/>
      <c r="F160" s="879"/>
      <c r="G160" s="879"/>
      <c r="H160" s="879"/>
      <c r="I160" s="879"/>
      <c r="J160" s="879"/>
      <c r="K160" s="879"/>
      <c r="L160" s="879"/>
      <c r="M160" s="879"/>
      <c r="N160" s="879"/>
      <c r="O160" s="1495" t="s">
        <v>2142</v>
      </c>
      <c r="P160" s="1001"/>
    </row>
    <row r="161" spans="2:16" ht="21.75" customHeight="1">
      <c r="B161" s="10" t="s">
        <v>216</v>
      </c>
      <c r="C161" s="879" t="s">
        <v>1746</v>
      </c>
      <c r="D161" s="879"/>
      <c r="E161" s="880"/>
      <c r="F161" s="1421" t="s">
        <v>50</v>
      </c>
      <c r="G161" s="1422"/>
      <c r="H161" s="1422"/>
      <c r="I161" s="1422"/>
      <c r="J161" s="1849"/>
      <c r="K161" s="1103" t="s">
        <v>1557</v>
      </c>
      <c r="L161" s="1104"/>
      <c r="M161" s="1105"/>
      <c r="N161" s="1106"/>
      <c r="O161" s="1496"/>
      <c r="P161" s="1102"/>
    </row>
    <row r="162" spans="2:16" ht="21.75" customHeight="1">
      <c r="B162" s="10" t="s">
        <v>218</v>
      </c>
      <c r="C162" s="879" t="s">
        <v>1747</v>
      </c>
      <c r="D162" s="879"/>
      <c r="E162" s="880"/>
      <c r="F162" s="1421" t="s">
        <v>50</v>
      </c>
      <c r="G162" s="1422"/>
      <c r="H162" s="1422"/>
      <c r="I162" s="1422"/>
      <c r="J162" s="1849"/>
      <c r="K162" s="1103"/>
      <c r="L162" s="1107"/>
      <c r="M162" s="1108"/>
      <c r="N162" s="1109"/>
      <c r="O162" s="1496"/>
      <c r="P162" s="1102"/>
    </row>
    <row r="163" spans="2:16" ht="21.75" customHeight="1">
      <c r="B163" s="10" t="s">
        <v>220</v>
      </c>
      <c r="C163" s="879" t="s">
        <v>1748</v>
      </c>
      <c r="D163" s="879"/>
      <c r="E163" s="880"/>
      <c r="F163" s="1421" t="s">
        <v>71</v>
      </c>
      <c r="G163" s="1422"/>
      <c r="H163" s="1422"/>
      <c r="I163" s="1422"/>
      <c r="J163" s="1849"/>
      <c r="K163" s="1103"/>
      <c r="L163" s="1107"/>
      <c r="M163" s="1108"/>
      <c r="N163" s="1109"/>
      <c r="O163" s="1496"/>
      <c r="P163" s="1102"/>
    </row>
    <row r="164" spans="2:16" ht="33" customHeight="1">
      <c r="B164" s="294"/>
      <c r="C164" s="875" t="s">
        <v>1749</v>
      </c>
      <c r="D164" s="875"/>
      <c r="E164" s="990"/>
      <c r="F164" s="1032" t="s">
        <v>2180</v>
      </c>
      <c r="G164" s="1033"/>
      <c r="H164" s="1033"/>
      <c r="I164" s="1033"/>
      <c r="J164" s="1199"/>
      <c r="K164" s="1103"/>
      <c r="L164" s="1107"/>
      <c r="M164" s="1108"/>
      <c r="N164" s="1109"/>
      <c r="O164" s="1502"/>
      <c r="P164" s="1002"/>
    </row>
    <row r="165" spans="2:16" ht="33" customHeight="1">
      <c r="B165" s="10" t="s">
        <v>222</v>
      </c>
      <c r="C165" s="879" t="s">
        <v>1750</v>
      </c>
      <c r="D165" s="879"/>
      <c r="E165" s="880"/>
      <c r="F165" s="1378"/>
      <c r="G165" s="1379"/>
      <c r="H165" s="1379"/>
      <c r="I165" s="1379"/>
      <c r="J165" s="1380"/>
      <c r="K165" s="1103"/>
      <c r="L165" s="1107"/>
      <c r="M165" s="1108"/>
      <c r="N165" s="1108"/>
      <c r="O165" s="1495" t="s">
        <v>2142</v>
      </c>
      <c r="P165" s="1003"/>
    </row>
    <row r="166" spans="2:16" ht="33" customHeight="1">
      <c r="B166" s="294"/>
      <c r="C166" s="879" t="s">
        <v>1751</v>
      </c>
      <c r="D166" s="879"/>
      <c r="E166" s="880"/>
      <c r="F166" s="1381"/>
      <c r="G166" s="1382"/>
      <c r="H166" s="1382"/>
      <c r="I166" s="1382"/>
      <c r="J166" s="1383"/>
      <c r="K166" s="1103"/>
      <c r="L166" s="1107"/>
      <c r="M166" s="1108"/>
      <c r="N166" s="1108"/>
      <c r="O166" s="1502"/>
      <c r="P166" s="1007"/>
    </row>
    <row r="167" spans="2:16" ht="40.5" customHeight="1">
      <c r="B167" s="269" t="s">
        <v>553</v>
      </c>
      <c r="C167" s="1093" t="s">
        <v>1752</v>
      </c>
      <c r="D167" s="1093"/>
      <c r="E167" s="1093"/>
      <c r="F167" s="1093"/>
      <c r="G167" s="1093"/>
      <c r="H167" s="968" t="s">
        <v>71</v>
      </c>
      <c r="I167" s="969"/>
      <c r="J167" s="1430"/>
      <c r="K167" s="1103"/>
      <c r="L167" s="1107"/>
      <c r="M167" s="1108"/>
      <c r="N167" s="1109"/>
      <c r="O167" s="1496" t="s">
        <v>2142</v>
      </c>
      <c r="P167" s="1004"/>
    </row>
    <row r="168" spans="2:16" ht="27" customHeight="1">
      <c r="B168" s="9" t="s">
        <v>216</v>
      </c>
      <c r="C168" s="879" t="s">
        <v>1753</v>
      </c>
      <c r="D168" s="879"/>
      <c r="E168" s="879"/>
      <c r="F168" s="879"/>
      <c r="G168" s="879"/>
      <c r="H168" s="1091"/>
      <c r="I168" s="1094"/>
      <c r="J168" s="1095"/>
      <c r="K168" s="1103"/>
      <c r="L168" s="1110"/>
      <c r="M168" s="1111"/>
      <c r="N168" s="1112"/>
      <c r="O168" s="1502"/>
      <c r="P168" s="1007"/>
    </row>
    <row r="169" spans="2:16" ht="30.75" customHeight="1">
      <c r="B169" s="1086" t="s">
        <v>556</v>
      </c>
      <c r="C169" s="1462" t="s">
        <v>1754</v>
      </c>
      <c r="D169" s="1462"/>
      <c r="E169" s="1462"/>
      <c r="F169" s="1462"/>
      <c r="G169" s="1462"/>
      <c r="H169" s="1463"/>
      <c r="I169" s="305" t="s">
        <v>1755</v>
      </c>
      <c r="J169" s="305" t="s">
        <v>1756</v>
      </c>
      <c r="K169" s="305" t="s">
        <v>1757</v>
      </c>
      <c r="L169" s="305" t="s">
        <v>1758</v>
      </c>
      <c r="M169" s="1089" t="s">
        <v>1759</v>
      </c>
      <c r="N169" s="1090"/>
      <c r="O169" s="1003" t="s">
        <v>2186</v>
      </c>
      <c r="P169" s="1003"/>
    </row>
    <row r="170" spans="2:16" ht="23.25" customHeight="1">
      <c r="B170" s="1087"/>
      <c r="C170" s="1472"/>
      <c r="D170" s="1472"/>
      <c r="E170" s="1472"/>
      <c r="F170" s="1472"/>
      <c r="G170" s="1472"/>
      <c r="H170" s="1822"/>
      <c r="I170" s="306">
        <v>63</v>
      </c>
      <c r="J170" s="306">
        <v>58</v>
      </c>
      <c r="K170" s="306">
        <v>50</v>
      </c>
      <c r="L170" s="306">
        <v>40</v>
      </c>
      <c r="M170" s="1091">
        <v>33</v>
      </c>
      <c r="N170" s="1092"/>
      <c r="O170" s="1007"/>
      <c r="P170" s="1007"/>
    </row>
    <row r="171" spans="2:16" ht="24" customHeight="1">
      <c r="B171" s="294" t="s">
        <v>563</v>
      </c>
      <c r="C171" s="879" t="s">
        <v>1761</v>
      </c>
      <c r="D171" s="879"/>
      <c r="E171" s="879"/>
      <c r="F171" s="879"/>
      <c r="G171" s="879"/>
      <c r="H171" s="1011"/>
      <c r="I171" s="1011"/>
      <c r="J171" s="1011"/>
      <c r="K171" s="1011"/>
      <c r="L171" s="1011"/>
      <c r="M171" s="1011"/>
      <c r="N171" s="1011"/>
      <c r="O171" s="960" t="s">
        <v>2187</v>
      </c>
      <c r="P171" s="960"/>
    </row>
    <row r="172" spans="2:16" ht="34.5" customHeight="1">
      <c r="B172" s="33" t="s">
        <v>216</v>
      </c>
      <c r="C172" s="1065" t="s">
        <v>2022</v>
      </c>
      <c r="D172" s="1065"/>
      <c r="E172" s="1065"/>
      <c r="F172" s="1065"/>
      <c r="G172" s="1065"/>
      <c r="H172" s="1065"/>
      <c r="I172" s="1065"/>
      <c r="J172" s="1066"/>
      <c r="K172" s="745" t="s">
        <v>1887</v>
      </c>
      <c r="L172" s="1075" t="s">
        <v>1557</v>
      </c>
      <c r="M172" s="1078"/>
      <c r="N172" s="1079"/>
      <c r="O172" s="1044"/>
      <c r="P172" s="1044"/>
    </row>
    <row r="173" spans="2:16" ht="34.5" customHeight="1">
      <c r="B173" s="33" t="s">
        <v>218</v>
      </c>
      <c r="C173" s="1065" t="s">
        <v>1972</v>
      </c>
      <c r="D173" s="1065"/>
      <c r="E173" s="1065"/>
      <c r="F173" s="1065"/>
      <c r="G173" s="1065"/>
      <c r="H173" s="1065"/>
      <c r="I173" s="1065"/>
      <c r="J173" s="1066"/>
      <c r="K173" s="745" t="s">
        <v>50</v>
      </c>
      <c r="L173" s="1076"/>
      <c r="M173" s="1080"/>
      <c r="N173" s="1081"/>
      <c r="O173" s="1044"/>
      <c r="P173" s="1044"/>
    </row>
    <row r="174" spans="2:16" ht="39" customHeight="1">
      <c r="B174" s="33" t="s">
        <v>220</v>
      </c>
      <c r="C174" s="1065" t="s">
        <v>2007</v>
      </c>
      <c r="D174" s="1065"/>
      <c r="E174" s="1065"/>
      <c r="F174" s="1065"/>
      <c r="G174" s="1065"/>
      <c r="H174" s="1065"/>
      <c r="I174" s="1065"/>
      <c r="J174" s="1066"/>
      <c r="K174" s="745" t="s">
        <v>1887</v>
      </c>
      <c r="L174" s="1076"/>
      <c r="M174" s="1080"/>
      <c r="N174" s="1081"/>
      <c r="O174" s="1044"/>
      <c r="P174" s="1044"/>
    </row>
    <row r="175" spans="2:16" ht="21.75" customHeight="1">
      <c r="B175" s="33" t="s">
        <v>222</v>
      </c>
      <c r="C175" s="1065" t="s">
        <v>1974</v>
      </c>
      <c r="D175" s="1065"/>
      <c r="E175" s="1065"/>
      <c r="F175" s="1065"/>
      <c r="G175" s="1065"/>
      <c r="H175" s="1065"/>
      <c r="I175" s="1065"/>
      <c r="J175" s="1066"/>
      <c r="K175" s="745" t="s">
        <v>1887</v>
      </c>
      <c r="L175" s="1076"/>
      <c r="M175" s="1080"/>
      <c r="N175" s="1081"/>
      <c r="O175" s="1044"/>
      <c r="P175" s="1044"/>
    </row>
    <row r="176" spans="2:16" ht="21.75" customHeight="1">
      <c r="B176" s="33" t="s">
        <v>224</v>
      </c>
      <c r="C176" s="1065" t="s">
        <v>2024</v>
      </c>
      <c r="D176" s="1065"/>
      <c r="E176" s="1065"/>
      <c r="F176" s="1065"/>
      <c r="G176" s="1065"/>
      <c r="H176" s="1065"/>
      <c r="I176" s="1065"/>
      <c r="J176" s="1066"/>
      <c r="K176" s="745" t="s">
        <v>1887</v>
      </c>
      <c r="L176" s="1076"/>
      <c r="M176" s="1080"/>
      <c r="N176" s="1081"/>
      <c r="O176" s="1044"/>
      <c r="P176" s="1044"/>
    </row>
    <row r="177" spans="2:16" ht="21.75" customHeight="1">
      <c r="B177" s="33" t="s">
        <v>226</v>
      </c>
      <c r="C177" s="1065" t="s">
        <v>1924</v>
      </c>
      <c r="D177" s="1065"/>
      <c r="E177" s="1065"/>
      <c r="F177" s="1065"/>
      <c r="G177" s="1065"/>
      <c r="H177" s="1065"/>
      <c r="I177" s="1065"/>
      <c r="J177" s="1066"/>
      <c r="K177" s="745" t="s">
        <v>1887</v>
      </c>
      <c r="L177" s="1076"/>
      <c r="M177" s="1080"/>
      <c r="N177" s="1081"/>
      <c r="O177" s="1044"/>
      <c r="P177" s="1044"/>
    </row>
    <row r="178" spans="2:16" ht="21.75" customHeight="1">
      <c r="B178" s="33" t="s">
        <v>228</v>
      </c>
      <c r="C178" s="1065" t="s">
        <v>1622</v>
      </c>
      <c r="D178" s="1065"/>
      <c r="E178" s="1065"/>
      <c r="F178" s="1065"/>
      <c r="G178" s="1065"/>
      <c r="H178" s="1065"/>
      <c r="I178" s="1065"/>
      <c r="J178" s="1066"/>
      <c r="K178" s="745" t="s">
        <v>1887</v>
      </c>
      <c r="L178" s="1076"/>
      <c r="M178" s="1080"/>
      <c r="N178" s="1081"/>
      <c r="O178" s="1044"/>
      <c r="P178" s="1044"/>
    </row>
    <row r="179" spans="2:16" ht="21.75" customHeight="1">
      <c r="B179" s="33" t="s">
        <v>229</v>
      </c>
      <c r="C179" s="1065" t="s">
        <v>1623</v>
      </c>
      <c r="D179" s="1065"/>
      <c r="E179" s="1065"/>
      <c r="F179" s="1065"/>
      <c r="G179" s="1065"/>
      <c r="H179" s="1065"/>
      <c r="I179" s="1065"/>
      <c r="J179" s="1066"/>
      <c r="K179" s="745" t="s">
        <v>50</v>
      </c>
      <c r="L179" s="1076"/>
      <c r="M179" s="1080"/>
      <c r="N179" s="1081"/>
      <c r="O179" s="1044"/>
      <c r="P179" s="1044"/>
    </row>
    <row r="180" spans="2:16" ht="21.75" customHeight="1">
      <c r="B180" s="33" t="s">
        <v>230</v>
      </c>
      <c r="C180" s="1065" t="s">
        <v>2025</v>
      </c>
      <c r="D180" s="1065"/>
      <c r="E180" s="1065"/>
      <c r="F180" s="1065"/>
      <c r="G180" s="1065"/>
      <c r="H180" s="1065"/>
      <c r="I180" s="1065"/>
      <c r="J180" s="1066"/>
      <c r="K180" s="745" t="s">
        <v>1887</v>
      </c>
      <c r="L180" s="1076"/>
      <c r="M180" s="1080"/>
      <c r="N180" s="1081"/>
      <c r="O180" s="1044"/>
      <c r="P180" s="1044"/>
    </row>
    <row r="181" spans="2:16" ht="21.75" customHeight="1">
      <c r="B181" s="33" t="s">
        <v>231</v>
      </c>
      <c r="C181" s="1065" t="s">
        <v>1979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2026</v>
      </c>
      <c r="D182" s="1065"/>
      <c r="E182" s="1065"/>
      <c r="F182" s="1065"/>
      <c r="G182" s="1065"/>
      <c r="H182" s="1065"/>
      <c r="I182" s="1065"/>
      <c r="J182" s="1066"/>
      <c r="K182" s="745" t="s">
        <v>50</v>
      </c>
      <c r="L182" s="1076"/>
      <c r="M182" s="1080"/>
      <c r="N182" s="1081"/>
      <c r="O182" s="1044"/>
      <c r="P182" s="1044"/>
    </row>
    <row r="183" spans="2:16" ht="21.75" customHeight="1">
      <c r="B183" s="33" t="s">
        <v>234</v>
      </c>
      <c r="C183" s="1065" t="s">
        <v>1981</v>
      </c>
      <c r="D183" s="1065"/>
      <c r="E183" s="1065"/>
      <c r="F183" s="1065"/>
      <c r="G183" s="1065"/>
      <c r="H183" s="1065"/>
      <c r="I183" s="1065"/>
      <c r="J183" s="1066"/>
      <c r="K183" s="745" t="s">
        <v>1887</v>
      </c>
      <c r="L183" s="1076"/>
      <c r="M183" s="1080"/>
      <c r="N183" s="1081"/>
      <c r="O183" s="1044"/>
      <c r="P183" s="1044"/>
    </row>
    <row r="184" spans="2:16" ht="21.75" customHeight="1">
      <c r="B184" s="33" t="s">
        <v>236</v>
      </c>
      <c r="C184" s="879" t="s">
        <v>1767</v>
      </c>
      <c r="D184" s="879"/>
      <c r="E184" s="879"/>
      <c r="F184" s="879"/>
      <c r="G184" s="879"/>
      <c r="H184" s="879"/>
      <c r="I184" s="879"/>
      <c r="J184" s="880"/>
      <c r="K184" s="745" t="s">
        <v>1887</v>
      </c>
      <c r="L184" s="1076"/>
      <c r="M184" s="1080"/>
      <c r="N184" s="1081"/>
      <c r="O184" s="1044"/>
      <c r="P184" s="1044"/>
    </row>
    <row r="185" spans="2:16" ht="34.5" customHeight="1">
      <c r="B185" s="33"/>
      <c r="C185" s="936" t="s">
        <v>1768</v>
      </c>
      <c r="D185" s="936"/>
      <c r="E185" s="936"/>
      <c r="F185" s="1067"/>
      <c r="G185" s="1068"/>
      <c r="H185" s="1068"/>
      <c r="I185" s="1068"/>
      <c r="J185" s="1068"/>
      <c r="K185" s="1069"/>
      <c r="L185" s="1076"/>
      <c r="M185" s="1080"/>
      <c r="N185" s="1081"/>
      <c r="O185" s="1044"/>
      <c r="P185" s="1044"/>
    </row>
    <row r="186" spans="2:16" ht="23.25" customHeight="1">
      <c r="B186" s="307" t="s">
        <v>572</v>
      </c>
      <c r="C186" s="1070" t="s">
        <v>1769</v>
      </c>
      <c r="D186" s="1070"/>
      <c r="E186" s="1070"/>
      <c r="F186" s="1071"/>
      <c r="G186" s="1071"/>
      <c r="H186" s="1071"/>
      <c r="I186" s="1071"/>
      <c r="J186" s="1072"/>
      <c r="K186" s="362">
        <v>2013</v>
      </c>
      <c r="L186" s="1077"/>
      <c r="M186" s="1082"/>
      <c r="N186" s="1083"/>
      <c r="O186" s="1044"/>
      <c r="P186" s="1044"/>
    </row>
    <row r="187" spans="2:16" ht="23.25" customHeight="1">
      <c r="B187" s="294" t="s">
        <v>574</v>
      </c>
      <c r="C187" s="879" t="s">
        <v>1770</v>
      </c>
      <c r="D187" s="879"/>
      <c r="E187" s="880"/>
      <c r="F187" s="1073" t="s">
        <v>2188</v>
      </c>
      <c r="G187" s="1074"/>
      <c r="H187" s="1074"/>
      <c r="I187" s="1074"/>
      <c r="J187" s="1074"/>
      <c r="K187" s="1074"/>
      <c r="L187" s="1074"/>
      <c r="M187" s="1074"/>
      <c r="N187" s="1074"/>
      <c r="O187" s="1044"/>
      <c r="P187" s="1044"/>
    </row>
    <row r="188" spans="2:16" ht="23.25" customHeight="1">
      <c r="B188" s="309" t="s">
        <v>576</v>
      </c>
      <c r="C188" s="913" t="s">
        <v>1772</v>
      </c>
      <c r="D188" s="913"/>
      <c r="E188" s="1006"/>
      <c r="F188" s="1084" t="s">
        <v>2189</v>
      </c>
      <c r="G188" s="1085"/>
      <c r="H188" s="1085"/>
      <c r="I188" s="1085"/>
      <c r="J188" s="1085"/>
      <c r="K188" s="1085"/>
      <c r="L188" s="1085"/>
      <c r="M188" s="1085"/>
      <c r="N188" s="1085"/>
      <c r="O188" s="976"/>
      <c r="P188" s="976"/>
    </row>
    <row r="189" spans="2:16" ht="44.25" customHeight="1">
      <c r="B189" s="294" t="s">
        <v>578</v>
      </c>
      <c r="C189" s="879" t="s">
        <v>1773</v>
      </c>
      <c r="D189" s="879"/>
      <c r="E189" s="879"/>
      <c r="F189" s="879"/>
      <c r="G189" s="879"/>
      <c r="H189" s="879"/>
      <c r="I189" s="879"/>
      <c r="J189" s="879"/>
      <c r="K189" s="879"/>
      <c r="L189" s="879"/>
      <c r="M189" s="716"/>
      <c r="N189" s="132" t="s">
        <v>50</v>
      </c>
      <c r="O189" s="1058" t="s">
        <v>2190</v>
      </c>
      <c r="P189" s="1060"/>
    </row>
    <row r="190" spans="2:16" ht="42" customHeight="1">
      <c r="B190" s="9" t="s">
        <v>216</v>
      </c>
      <c r="C190" s="879" t="s">
        <v>1774</v>
      </c>
      <c r="D190" s="879"/>
      <c r="E190" s="879"/>
      <c r="F190" s="879"/>
      <c r="G190" s="879"/>
      <c r="H190" s="879"/>
      <c r="I190" s="879"/>
      <c r="J190" s="879"/>
      <c r="K190" s="1062" t="s">
        <v>2191</v>
      </c>
      <c r="L190" s="1063"/>
      <c r="M190" s="1063"/>
      <c r="N190" s="1064"/>
      <c r="O190" s="1059"/>
      <c r="P190" s="1061"/>
    </row>
    <row r="191" spans="2:16" ht="30" customHeight="1" thickBot="1">
      <c r="B191" s="310" t="s">
        <v>581</v>
      </c>
      <c r="C191" s="1470" t="s">
        <v>1775</v>
      </c>
      <c r="D191" s="1470"/>
      <c r="E191" s="1470"/>
      <c r="F191" s="1470"/>
      <c r="G191" s="1470"/>
      <c r="H191" s="1470"/>
      <c r="I191" s="1470"/>
      <c r="J191" s="1471"/>
      <c r="K191" s="1132" t="s">
        <v>1887</v>
      </c>
      <c r="L191" s="1134"/>
      <c r="M191" s="1134"/>
      <c r="N191" s="1134"/>
      <c r="O191" s="733" t="s">
        <v>2192</v>
      </c>
      <c r="P191" s="733"/>
    </row>
    <row r="192" spans="2:16" ht="21.75" customHeight="1" thickBot="1">
      <c r="B192" s="845" t="s">
        <v>1776</v>
      </c>
      <c r="C192" s="846"/>
      <c r="D192" s="846"/>
      <c r="E192" s="846"/>
      <c r="F192" s="846"/>
      <c r="G192" s="846"/>
      <c r="H192" s="846"/>
      <c r="I192" s="846"/>
      <c r="J192" s="846"/>
      <c r="K192" s="846"/>
      <c r="L192" s="846"/>
      <c r="M192" s="846"/>
      <c r="N192" s="846"/>
      <c r="O192" s="846"/>
      <c r="P192" s="847"/>
    </row>
    <row r="193" spans="2:16" ht="81" customHeight="1">
      <c r="B193" s="1034" t="s">
        <v>583</v>
      </c>
      <c r="C193" s="1036" t="s">
        <v>2029</v>
      </c>
      <c r="D193" s="1036"/>
      <c r="E193" s="1036"/>
      <c r="F193" s="1036"/>
      <c r="G193" s="1037"/>
      <c r="H193" s="1038" t="s">
        <v>1778</v>
      </c>
      <c r="I193" s="1039"/>
      <c r="J193" s="1040"/>
      <c r="K193" s="1038" t="s">
        <v>2030</v>
      </c>
      <c r="L193" s="1039"/>
      <c r="M193" s="1039"/>
      <c r="N193" s="1041"/>
      <c r="O193" s="1042" t="s">
        <v>2193</v>
      </c>
      <c r="P193" s="1042"/>
    </row>
    <row r="194" spans="2:16" ht="143.25" customHeight="1">
      <c r="B194" s="1035"/>
      <c r="C194" s="1011"/>
      <c r="D194" s="1011"/>
      <c r="E194" s="1011"/>
      <c r="F194" s="1011"/>
      <c r="G194" s="1012"/>
      <c r="H194" s="438" t="s">
        <v>1780</v>
      </c>
      <c r="I194" s="439" t="s">
        <v>1781</v>
      </c>
      <c r="J194" s="312" t="s">
        <v>2032</v>
      </c>
      <c r="K194" s="311" t="s">
        <v>1783</v>
      </c>
      <c r="L194" s="311" t="s">
        <v>1784</v>
      </c>
      <c r="M194" s="313" t="s">
        <v>2033</v>
      </c>
      <c r="N194" s="314" t="s">
        <v>1636</v>
      </c>
      <c r="O194" s="1043"/>
      <c r="P194" s="1043"/>
    </row>
    <row r="195" spans="2:16" ht="21" customHeight="1">
      <c r="B195" s="315" t="s">
        <v>216</v>
      </c>
      <c r="C195" s="1046" t="s">
        <v>1604</v>
      </c>
      <c r="D195" s="1046"/>
      <c r="E195" s="1046"/>
      <c r="F195" s="1046"/>
      <c r="G195" s="1046"/>
      <c r="H195" s="1046"/>
      <c r="I195" s="1046"/>
      <c r="J195" s="1046"/>
      <c r="K195" s="1046"/>
      <c r="L195" s="1046"/>
      <c r="M195" s="1046"/>
      <c r="N195" s="1047"/>
      <c r="O195" s="1043"/>
      <c r="P195" s="1043"/>
    </row>
    <row r="196" spans="2:16" ht="24.75" customHeight="1">
      <c r="B196" s="244" t="s">
        <v>230</v>
      </c>
      <c r="C196" s="1050" t="s">
        <v>2194</v>
      </c>
      <c r="D196" s="1050"/>
      <c r="E196" s="1050"/>
      <c r="F196" s="1050"/>
      <c r="G196" s="1051"/>
      <c r="H196" s="316" t="s">
        <v>71</v>
      </c>
      <c r="I196" s="317" t="s">
        <v>71</v>
      </c>
      <c r="J196" s="318" t="s">
        <v>71</v>
      </c>
      <c r="K196" s="316" t="s">
        <v>71</v>
      </c>
      <c r="L196" s="317" t="s">
        <v>71</v>
      </c>
      <c r="M196" s="318" t="s">
        <v>71</v>
      </c>
      <c r="N196" s="1052"/>
      <c r="O196" s="1044"/>
      <c r="P196" s="1044"/>
    </row>
    <row r="197" spans="2:16" ht="24.75" customHeight="1">
      <c r="B197" s="244" t="s">
        <v>401</v>
      </c>
      <c r="C197" s="1050" t="s">
        <v>2195</v>
      </c>
      <c r="D197" s="1050"/>
      <c r="E197" s="1050"/>
      <c r="F197" s="1050"/>
      <c r="G197" s="1051"/>
      <c r="H197" s="316" t="s">
        <v>71</v>
      </c>
      <c r="I197" s="317" t="s">
        <v>71</v>
      </c>
      <c r="J197" s="318" t="s">
        <v>71</v>
      </c>
      <c r="K197" s="316" t="s">
        <v>71</v>
      </c>
      <c r="L197" s="317" t="s">
        <v>71</v>
      </c>
      <c r="M197" s="318" t="s">
        <v>71</v>
      </c>
      <c r="N197" s="1053"/>
      <c r="O197" s="1044"/>
      <c r="P197" s="1044"/>
    </row>
    <row r="198" spans="2:16" ht="39" customHeight="1">
      <c r="B198" s="244" t="s">
        <v>404</v>
      </c>
      <c r="C198" s="1050" t="s">
        <v>2035</v>
      </c>
      <c r="D198" s="1050"/>
      <c r="E198" s="1050"/>
      <c r="F198" s="1055"/>
      <c r="G198" s="1056"/>
      <c r="H198" s="316">
        <v>1</v>
      </c>
      <c r="I198" s="317">
        <v>12</v>
      </c>
      <c r="J198" s="350">
        <f>MIN(H198/I198,1)</f>
        <v>8.3333333333333329E-2</v>
      </c>
      <c r="K198" s="316" t="s">
        <v>71</v>
      </c>
      <c r="L198" s="317" t="s">
        <v>71</v>
      </c>
      <c r="M198" s="318" t="s">
        <v>71</v>
      </c>
      <c r="N198" s="1054"/>
      <c r="O198" s="1044"/>
      <c r="P198" s="1044"/>
    </row>
    <row r="199" spans="2:16" ht="24.75" customHeight="1">
      <c r="B199" s="319" t="s">
        <v>218</v>
      </c>
      <c r="C199" s="1031" t="s">
        <v>2036</v>
      </c>
      <c r="D199" s="1031"/>
      <c r="E199" s="1031"/>
      <c r="F199" s="1031"/>
      <c r="G199" s="1057"/>
      <c r="H199" s="316" t="s">
        <v>71</v>
      </c>
      <c r="I199" s="317" t="s">
        <v>71</v>
      </c>
      <c r="J199" s="318" t="s">
        <v>71</v>
      </c>
      <c r="K199" s="316" t="s">
        <v>71</v>
      </c>
      <c r="L199" s="317" t="s">
        <v>71</v>
      </c>
      <c r="M199" s="318" t="s">
        <v>71</v>
      </c>
      <c r="N199" s="440"/>
      <c r="O199" s="1044"/>
      <c r="P199" s="1044"/>
    </row>
    <row r="200" spans="2:16" ht="15.75" customHeight="1">
      <c r="B200" s="319" t="s">
        <v>220</v>
      </c>
      <c r="C200" s="1031" t="s">
        <v>1611</v>
      </c>
      <c r="D200" s="1031"/>
      <c r="E200" s="1031"/>
      <c r="F200" s="1031"/>
      <c r="G200" s="1031"/>
      <c r="H200" s="1031"/>
      <c r="I200" s="1031"/>
      <c r="J200" s="1031"/>
      <c r="K200" s="1031"/>
      <c r="L200" s="1031"/>
      <c r="M200" s="1031"/>
      <c r="N200" s="1048"/>
      <c r="O200" s="1044"/>
      <c r="P200" s="1044"/>
    </row>
    <row r="201" spans="2:16" ht="24.75" customHeight="1">
      <c r="B201" s="10" t="s">
        <v>230</v>
      </c>
      <c r="C201" s="1009" t="s">
        <v>2196</v>
      </c>
      <c r="D201" s="1009"/>
      <c r="E201" s="1009"/>
      <c r="F201" s="1009"/>
      <c r="G201" s="1028"/>
      <c r="H201" s="316" t="s">
        <v>71</v>
      </c>
      <c r="I201" s="317" t="s">
        <v>71</v>
      </c>
      <c r="J201" s="318" t="s">
        <v>71</v>
      </c>
      <c r="K201" s="316" t="s">
        <v>71</v>
      </c>
      <c r="L201" s="317" t="s">
        <v>71</v>
      </c>
      <c r="M201" s="318" t="s">
        <v>71</v>
      </c>
      <c r="N201" s="1029"/>
      <c r="O201" s="1044"/>
      <c r="P201" s="1044"/>
    </row>
    <row r="202" spans="2:16" ht="24.75" customHeight="1">
      <c r="B202" s="10" t="s">
        <v>401</v>
      </c>
      <c r="C202" s="1009" t="s">
        <v>1921</v>
      </c>
      <c r="D202" s="1009"/>
      <c r="E202" s="1009"/>
      <c r="F202" s="1009"/>
      <c r="G202" s="766"/>
      <c r="H202" s="316">
        <v>0</v>
      </c>
      <c r="I202" s="317">
        <v>12</v>
      </c>
      <c r="J202" s="350">
        <f t="shared" ref="J202:J209" si="1">MIN(H202/I202,1)</f>
        <v>0</v>
      </c>
      <c r="K202" s="316" t="s">
        <v>71</v>
      </c>
      <c r="L202" s="317" t="s">
        <v>71</v>
      </c>
      <c r="M202" s="318" t="s">
        <v>71</v>
      </c>
      <c r="N202" s="1049"/>
      <c r="O202" s="1044"/>
      <c r="P202" s="1044"/>
    </row>
    <row r="203" spans="2:16" ht="24.75" customHeight="1">
      <c r="B203" s="10" t="s">
        <v>404</v>
      </c>
      <c r="C203" s="1009" t="s">
        <v>2039</v>
      </c>
      <c r="D203" s="1009"/>
      <c r="E203" s="1009"/>
      <c r="F203" s="1009"/>
      <c r="G203" s="1028"/>
      <c r="H203" s="316">
        <v>0</v>
      </c>
      <c r="I203" s="317">
        <v>12</v>
      </c>
      <c r="J203" s="350">
        <f t="shared" si="1"/>
        <v>0</v>
      </c>
      <c r="K203" s="316" t="s">
        <v>71</v>
      </c>
      <c r="L203" s="317" t="s">
        <v>71</v>
      </c>
      <c r="M203" s="318" t="s">
        <v>71</v>
      </c>
      <c r="N203" s="1049"/>
      <c r="O203" s="1044"/>
      <c r="P203" s="1044"/>
    </row>
    <row r="204" spans="2:16" ht="18" customHeight="1">
      <c r="B204" s="319" t="s">
        <v>222</v>
      </c>
      <c r="C204" s="1031" t="s">
        <v>1616</v>
      </c>
      <c r="D204" s="1031"/>
      <c r="E204" s="1031"/>
      <c r="F204" s="1031"/>
      <c r="G204" s="1031"/>
      <c r="H204" s="1031"/>
      <c r="I204" s="1031"/>
      <c r="J204" s="1031"/>
      <c r="K204" s="1031"/>
      <c r="L204" s="1031"/>
      <c r="M204" s="1031"/>
      <c r="N204" s="1048"/>
      <c r="O204" s="1043"/>
      <c r="P204" s="1043"/>
    </row>
    <row r="205" spans="2:16" ht="22.5" customHeight="1">
      <c r="B205" s="10" t="s">
        <v>230</v>
      </c>
      <c r="C205" s="1009" t="s">
        <v>1922</v>
      </c>
      <c r="D205" s="1009"/>
      <c r="E205" s="1009"/>
      <c r="F205" s="1009"/>
      <c r="G205" s="1028"/>
      <c r="H205" s="332">
        <v>1</v>
      </c>
      <c r="I205" s="317">
        <v>12</v>
      </c>
      <c r="J205" s="350">
        <f t="shared" si="1"/>
        <v>8.3333333333333329E-2</v>
      </c>
      <c r="K205" s="316" t="s">
        <v>71</v>
      </c>
      <c r="L205" s="317" t="s">
        <v>71</v>
      </c>
      <c r="M205" s="318" t="s">
        <v>71</v>
      </c>
      <c r="N205" s="1029"/>
      <c r="O205" s="1043"/>
      <c r="P205" s="1043"/>
    </row>
    <row r="206" spans="2:16" ht="22.5" customHeight="1">
      <c r="B206" s="10" t="s">
        <v>401</v>
      </c>
      <c r="C206" s="1009" t="s">
        <v>2041</v>
      </c>
      <c r="D206" s="1009"/>
      <c r="E206" s="1009"/>
      <c r="F206" s="1009"/>
      <c r="G206" s="1028"/>
      <c r="H206" s="316" t="s">
        <v>71</v>
      </c>
      <c r="I206" s="317" t="s">
        <v>71</v>
      </c>
      <c r="J206" s="318" t="s">
        <v>71</v>
      </c>
      <c r="K206" s="316" t="s">
        <v>71</v>
      </c>
      <c r="L206" s="317" t="s">
        <v>71</v>
      </c>
      <c r="M206" s="318" t="s">
        <v>71</v>
      </c>
      <c r="N206" s="1030"/>
      <c r="O206" s="1043"/>
      <c r="P206" s="1043"/>
    </row>
    <row r="207" spans="2:16" ht="22.5" customHeight="1">
      <c r="B207" s="319" t="s">
        <v>224</v>
      </c>
      <c r="C207" s="1031" t="s">
        <v>2042</v>
      </c>
      <c r="D207" s="1031"/>
      <c r="E207" s="1031"/>
      <c r="F207" s="1031"/>
      <c r="G207" s="1031"/>
      <c r="H207" s="332">
        <v>1</v>
      </c>
      <c r="I207" s="317">
        <v>12</v>
      </c>
      <c r="J207" s="350">
        <f t="shared" si="1"/>
        <v>8.3333333333333329E-2</v>
      </c>
      <c r="K207" s="316" t="s">
        <v>71</v>
      </c>
      <c r="L207" s="317" t="s">
        <v>71</v>
      </c>
      <c r="M207" s="351" t="s">
        <v>71</v>
      </c>
      <c r="N207" s="321"/>
      <c r="O207" s="1043"/>
      <c r="P207" s="1043"/>
    </row>
    <row r="208" spans="2:16" ht="22.5" customHeight="1">
      <c r="B208" s="319" t="s">
        <v>226</v>
      </c>
      <c r="C208" s="1031" t="s">
        <v>1924</v>
      </c>
      <c r="D208" s="1031"/>
      <c r="E208" s="1031"/>
      <c r="F208" s="1031"/>
      <c r="G208" s="1031"/>
      <c r="H208" s="316" t="s">
        <v>71</v>
      </c>
      <c r="I208" s="317" t="s">
        <v>71</v>
      </c>
      <c r="J208" s="318" t="s">
        <v>71</v>
      </c>
      <c r="K208" s="316" t="s">
        <v>71</v>
      </c>
      <c r="L208" s="317" t="s">
        <v>71</v>
      </c>
      <c r="M208" s="351" t="s">
        <v>71</v>
      </c>
      <c r="N208" s="321"/>
      <c r="O208" s="1043"/>
      <c r="P208" s="1043"/>
    </row>
    <row r="209" spans="2:16" ht="22.5" customHeight="1">
      <c r="B209" s="319" t="s">
        <v>228</v>
      </c>
      <c r="C209" s="1031" t="s">
        <v>1622</v>
      </c>
      <c r="D209" s="1031"/>
      <c r="E209" s="1031"/>
      <c r="F209" s="1031"/>
      <c r="G209" s="1031"/>
      <c r="H209" s="330">
        <v>1</v>
      </c>
      <c r="I209" s="317">
        <v>12</v>
      </c>
      <c r="J209" s="350">
        <f t="shared" si="1"/>
        <v>8.3333333333333329E-2</v>
      </c>
      <c r="K209" s="316" t="s">
        <v>71</v>
      </c>
      <c r="L209" s="317" t="s">
        <v>71</v>
      </c>
      <c r="M209" s="351" t="s">
        <v>71</v>
      </c>
      <c r="N209" s="321"/>
      <c r="O209" s="1043"/>
      <c r="P209" s="1043"/>
    </row>
    <row r="210" spans="2:16" ht="22.5" customHeight="1">
      <c r="B210" s="319" t="s">
        <v>229</v>
      </c>
      <c r="C210" s="1031" t="s">
        <v>1623</v>
      </c>
      <c r="D210" s="1031"/>
      <c r="E210" s="1031"/>
      <c r="F210" s="1031"/>
      <c r="G210" s="1031"/>
      <c r="H210" s="316" t="s">
        <v>71</v>
      </c>
      <c r="I210" s="317" t="s">
        <v>71</v>
      </c>
      <c r="J210" s="318" t="s">
        <v>71</v>
      </c>
      <c r="K210" s="316" t="s">
        <v>71</v>
      </c>
      <c r="L210" s="317" t="s">
        <v>71</v>
      </c>
      <c r="M210" s="351" t="s">
        <v>71</v>
      </c>
      <c r="N210" s="321"/>
      <c r="O210" s="1043"/>
      <c r="P210" s="1043"/>
    </row>
    <row r="211" spans="2:16" ht="18.75" customHeight="1">
      <c r="B211" s="319" t="s">
        <v>230</v>
      </c>
      <c r="C211" s="1031" t="s">
        <v>1798</v>
      </c>
      <c r="D211" s="1031"/>
      <c r="E211" s="1031"/>
      <c r="F211" s="1031"/>
      <c r="G211" s="1031"/>
      <c r="H211" s="1031"/>
      <c r="I211" s="1031"/>
      <c r="J211" s="1031"/>
      <c r="K211" s="1031"/>
      <c r="L211" s="1031"/>
      <c r="M211" s="1031"/>
      <c r="N211" s="1048"/>
      <c r="O211" s="1043"/>
      <c r="P211" s="1043"/>
    </row>
    <row r="212" spans="2:16" ht="22.5" customHeight="1">
      <c r="B212" s="10" t="s">
        <v>230</v>
      </c>
      <c r="C212" s="1009" t="s">
        <v>1625</v>
      </c>
      <c r="D212" s="1009"/>
      <c r="E212" s="1009"/>
      <c r="F212" s="1009"/>
      <c r="G212" s="1028"/>
      <c r="H212" s="316" t="s">
        <v>71</v>
      </c>
      <c r="I212" s="317" t="s">
        <v>71</v>
      </c>
      <c r="J212" s="318" t="s">
        <v>71</v>
      </c>
      <c r="K212" s="316" t="s">
        <v>71</v>
      </c>
      <c r="L212" s="317" t="s">
        <v>71</v>
      </c>
      <c r="M212" s="318" t="s">
        <v>71</v>
      </c>
      <c r="N212" s="1029"/>
      <c r="O212" s="1043"/>
      <c r="P212" s="1043"/>
    </row>
    <row r="213" spans="2:16" ht="22.5" customHeight="1">
      <c r="B213" s="10" t="s">
        <v>401</v>
      </c>
      <c r="C213" s="1009" t="s">
        <v>1626</v>
      </c>
      <c r="D213" s="1009"/>
      <c r="E213" s="1009"/>
      <c r="F213" s="1009"/>
      <c r="G213" s="1028"/>
      <c r="H213" s="316" t="s">
        <v>71</v>
      </c>
      <c r="I213" s="317" t="s">
        <v>71</v>
      </c>
      <c r="J213" s="318" t="s">
        <v>71</v>
      </c>
      <c r="K213" s="316" t="s">
        <v>71</v>
      </c>
      <c r="L213" s="317" t="s">
        <v>71</v>
      </c>
      <c r="M213" s="318" t="s">
        <v>71</v>
      </c>
      <c r="N213" s="1030"/>
      <c r="O213" s="1043"/>
      <c r="P213" s="1043"/>
    </row>
    <row r="214" spans="2:16" ht="22.5" customHeight="1">
      <c r="B214" s="319" t="s">
        <v>231</v>
      </c>
      <c r="C214" s="1031" t="s">
        <v>1925</v>
      </c>
      <c r="D214" s="1031"/>
      <c r="E214" s="1031"/>
      <c r="F214" s="1031"/>
      <c r="G214" s="1031"/>
      <c r="H214" s="316" t="s">
        <v>71</v>
      </c>
      <c r="I214" s="317" t="s">
        <v>71</v>
      </c>
      <c r="J214" s="318" t="s">
        <v>71</v>
      </c>
      <c r="K214" s="316" t="s">
        <v>71</v>
      </c>
      <c r="L214" s="317" t="s">
        <v>71</v>
      </c>
      <c r="M214" s="318" t="s">
        <v>71</v>
      </c>
      <c r="N214" s="411"/>
      <c r="O214" s="1043"/>
      <c r="P214" s="1043"/>
    </row>
    <row r="215" spans="2:16" ht="35.25" customHeight="1">
      <c r="B215" s="9" t="s">
        <v>233</v>
      </c>
      <c r="C215" s="879" t="s">
        <v>2045</v>
      </c>
      <c r="D215" s="879"/>
      <c r="E215" s="879"/>
      <c r="F215" s="879"/>
      <c r="G215" s="880"/>
      <c r="H215" s="364">
        <f>H198+H202+H203+H205+H207+H209</f>
        <v>4</v>
      </c>
      <c r="I215" s="364">
        <f>I198+I202+I203+I205+I207+I209</f>
        <v>72</v>
      </c>
      <c r="J215" s="350">
        <f>MIN(H215/I215,1)</f>
        <v>5.5555555555555552E-2</v>
      </c>
      <c r="K215" s="322" t="s">
        <v>60</v>
      </c>
      <c r="L215" s="322" t="s">
        <v>60</v>
      </c>
      <c r="M215" s="351" t="s">
        <v>60</v>
      </c>
      <c r="N215" s="321"/>
      <c r="O215" s="1045"/>
      <c r="P215" s="1045"/>
    </row>
    <row r="216" spans="2:16" ht="66" customHeight="1" thickBot="1">
      <c r="B216" s="309" t="s">
        <v>606</v>
      </c>
      <c r="C216" s="913" t="s">
        <v>2046</v>
      </c>
      <c r="D216" s="913"/>
      <c r="E216" s="913"/>
      <c r="F216" s="913"/>
      <c r="G216" s="913"/>
      <c r="H216" s="1016"/>
      <c r="I216" s="1017"/>
      <c r="J216" s="1017"/>
      <c r="K216" s="1017"/>
      <c r="L216" s="1017"/>
      <c r="M216" s="1017"/>
      <c r="N216" s="1018"/>
      <c r="O216" s="1019"/>
      <c r="P216" s="1020"/>
    </row>
    <row r="217" spans="2:16" ht="18.75" customHeight="1" thickBot="1">
      <c r="B217" s="845" t="s">
        <v>1802</v>
      </c>
      <c r="C217" s="846"/>
      <c r="D217" s="846"/>
      <c r="E217" s="846"/>
      <c r="F217" s="846"/>
      <c r="G217" s="846"/>
      <c r="H217" s="846"/>
      <c r="I217" s="846"/>
      <c r="J217" s="846"/>
      <c r="K217" s="846"/>
      <c r="L217" s="846"/>
      <c r="M217" s="846"/>
      <c r="N217" s="846"/>
      <c r="O217" s="846"/>
      <c r="P217" s="847"/>
    </row>
    <row r="218" spans="2:16" ht="26.25" customHeight="1">
      <c r="B218" s="254" t="s">
        <v>608</v>
      </c>
      <c r="C218" s="978" t="s">
        <v>1803</v>
      </c>
      <c r="D218" s="978"/>
      <c r="E218" s="978"/>
      <c r="F218" s="978"/>
      <c r="G218" s="978"/>
      <c r="H218" s="1376" t="s">
        <v>2197</v>
      </c>
      <c r="I218" s="1377"/>
      <c r="J218" s="1377"/>
      <c r="K218" s="1023" t="s">
        <v>1557</v>
      </c>
      <c r="L218" s="1025"/>
      <c r="M218" s="1026"/>
      <c r="N218" s="1027"/>
      <c r="O218" s="441" t="s">
        <v>2198</v>
      </c>
      <c r="P218" s="771"/>
    </row>
    <row r="219" spans="2:16" ht="33" customHeight="1">
      <c r="B219" s="809" t="s">
        <v>610</v>
      </c>
      <c r="C219" s="879" t="s">
        <v>1805</v>
      </c>
      <c r="D219" s="879"/>
      <c r="E219" s="879"/>
      <c r="F219" s="879"/>
      <c r="G219" s="880"/>
      <c r="H219" s="968" t="s">
        <v>1887</v>
      </c>
      <c r="I219" s="969"/>
      <c r="J219" s="969"/>
      <c r="K219" s="1024"/>
      <c r="L219" s="1013"/>
      <c r="M219" s="1014"/>
      <c r="N219" s="1015"/>
      <c r="O219" s="757" t="s">
        <v>2198</v>
      </c>
      <c r="P219" s="324"/>
    </row>
    <row r="220" spans="2:16" ht="17.25" customHeight="1">
      <c r="B220" s="1008" t="s">
        <v>1806</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1807</v>
      </c>
      <c r="D221" s="1011"/>
      <c r="E221" s="1011"/>
      <c r="F221" s="1011"/>
      <c r="G221" s="1012"/>
      <c r="H221" s="968" t="s">
        <v>1887</v>
      </c>
      <c r="I221" s="969"/>
      <c r="J221" s="969"/>
      <c r="K221" s="980" t="s">
        <v>1557</v>
      </c>
      <c r="L221" s="995"/>
      <c r="M221" s="996"/>
      <c r="N221" s="997"/>
      <c r="O221" s="1004" t="s">
        <v>2199</v>
      </c>
      <c r="P221" s="1004"/>
    </row>
    <row r="222" spans="2:16" ht="21.75" customHeight="1">
      <c r="B222" s="10" t="s">
        <v>218</v>
      </c>
      <c r="C222" s="879" t="s">
        <v>1808</v>
      </c>
      <c r="D222" s="879"/>
      <c r="E222" s="879"/>
      <c r="F222" s="879"/>
      <c r="G222" s="880"/>
      <c r="H222" s="968" t="s">
        <v>1887</v>
      </c>
      <c r="I222" s="969"/>
      <c r="J222" s="969"/>
      <c r="K222" s="981"/>
      <c r="L222" s="1013"/>
      <c r="M222" s="1014"/>
      <c r="N222" s="1015"/>
      <c r="O222" s="1007"/>
      <c r="P222" s="1007"/>
    </row>
    <row r="223" spans="2:16" ht="22.5" customHeight="1">
      <c r="B223" s="809" t="s">
        <v>615</v>
      </c>
      <c r="C223" s="875" t="s">
        <v>1809</v>
      </c>
      <c r="D223" s="875"/>
      <c r="E223" s="875"/>
      <c r="F223" s="875"/>
      <c r="G223" s="875"/>
      <c r="H223" s="875"/>
      <c r="I223" s="875"/>
      <c r="J223" s="875"/>
      <c r="K223" s="921"/>
      <c r="L223" s="921"/>
      <c r="M223" s="921"/>
      <c r="N223" s="921"/>
      <c r="O223" s="875"/>
      <c r="P223" s="876"/>
    </row>
    <row r="224" spans="2:16" ht="21.75" customHeight="1">
      <c r="B224" s="10" t="s">
        <v>216</v>
      </c>
      <c r="C224" s="879" t="s">
        <v>1807</v>
      </c>
      <c r="D224" s="879"/>
      <c r="E224" s="879"/>
      <c r="F224" s="879"/>
      <c r="G224" s="880"/>
      <c r="H224" s="968" t="s">
        <v>2013</v>
      </c>
      <c r="I224" s="969"/>
      <c r="J224" s="969"/>
      <c r="K224" s="979" t="s">
        <v>1557</v>
      </c>
      <c r="L224" s="992"/>
      <c r="M224" s="993"/>
      <c r="N224" s="994"/>
      <c r="O224" s="1004" t="s">
        <v>2199</v>
      </c>
      <c r="P224" s="1001"/>
    </row>
    <row r="225" spans="1:16" ht="21.75" customHeight="1">
      <c r="B225" s="10" t="s">
        <v>218</v>
      </c>
      <c r="C225" s="879" t="s">
        <v>1808</v>
      </c>
      <c r="D225" s="879"/>
      <c r="E225" s="879"/>
      <c r="F225" s="879"/>
      <c r="G225" s="880"/>
      <c r="H225" s="968" t="s">
        <v>1887</v>
      </c>
      <c r="I225" s="969"/>
      <c r="J225" s="969"/>
      <c r="K225" s="980"/>
      <c r="L225" s="995"/>
      <c r="M225" s="996"/>
      <c r="N225" s="997"/>
      <c r="O225" s="1007"/>
      <c r="P225" s="1002"/>
    </row>
    <row r="226" spans="1:16" ht="28.5" customHeight="1">
      <c r="B226" s="809" t="s">
        <v>617</v>
      </c>
      <c r="C226" s="1470" t="s">
        <v>1810</v>
      </c>
      <c r="D226" s="1470"/>
      <c r="E226" s="1470"/>
      <c r="F226" s="1470"/>
      <c r="G226" s="1471"/>
      <c r="H226" s="1421" t="s">
        <v>50</v>
      </c>
      <c r="I226" s="1422"/>
      <c r="J226" s="1422"/>
      <c r="K226" s="980"/>
      <c r="L226" s="995"/>
      <c r="M226" s="996"/>
      <c r="N226" s="997"/>
      <c r="O226" s="1004" t="s">
        <v>2199</v>
      </c>
      <c r="P226" s="1004"/>
    </row>
    <row r="227" spans="1:16" ht="21.75" customHeight="1">
      <c r="B227" s="10" t="s">
        <v>216</v>
      </c>
      <c r="C227" s="879" t="s">
        <v>1811</v>
      </c>
      <c r="D227" s="879"/>
      <c r="E227" s="879"/>
      <c r="F227" s="879"/>
      <c r="G227" s="880"/>
      <c r="H227" s="968" t="s">
        <v>2013</v>
      </c>
      <c r="I227" s="969"/>
      <c r="J227" s="969"/>
      <c r="K227" s="980"/>
      <c r="L227" s="995"/>
      <c r="M227" s="996"/>
      <c r="N227" s="997"/>
      <c r="O227" s="1007"/>
      <c r="P227" s="1007"/>
    </row>
    <row r="228" spans="1:16" ht="48.75" customHeight="1">
      <c r="B228" s="809" t="s">
        <v>620</v>
      </c>
      <c r="C228" s="879" t="s">
        <v>1812</v>
      </c>
      <c r="D228" s="879"/>
      <c r="E228" s="879"/>
      <c r="F228" s="879"/>
      <c r="G228" s="880"/>
      <c r="H228" s="968" t="s">
        <v>1887</v>
      </c>
      <c r="I228" s="969"/>
      <c r="J228" s="969"/>
      <c r="K228" s="980"/>
      <c r="L228" s="995"/>
      <c r="M228" s="996"/>
      <c r="N228" s="997"/>
      <c r="O228" s="1004" t="s">
        <v>2199</v>
      </c>
      <c r="P228" s="247"/>
    </row>
    <row r="229" spans="1:16" ht="21" customHeight="1">
      <c r="B229" s="803" t="s">
        <v>622</v>
      </c>
      <c r="C229" s="875" t="s">
        <v>1813</v>
      </c>
      <c r="D229" s="875"/>
      <c r="E229" s="875"/>
      <c r="F229" s="875"/>
      <c r="G229" s="990"/>
      <c r="H229" s="968" t="s">
        <v>1887</v>
      </c>
      <c r="I229" s="969"/>
      <c r="J229" s="969"/>
      <c r="K229" s="980"/>
      <c r="L229" s="995"/>
      <c r="M229" s="996"/>
      <c r="N229" s="997"/>
      <c r="O229" s="1007"/>
      <c r="P229" s="1003"/>
    </row>
    <row r="230" spans="1:16" ht="21.75" customHeight="1">
      <c r="B230" s="10" t="s">
        <v>216</v>
      </c>
      <c r="C230" s="879" t="s">
        <v>1814</v>
      </c>
      <c r="D230" s="879"/>
      <c r="E230" s="879"/>
      <c r="F230" s="879"/>
      <c r="G230" s="880"/>
      <c r="H230" s="968" t="s">
        <v>1887</v>
      </c>
      <c r="I230" s="969"/>
      <c r="J230" s="969"/>
      <c r="K230" s="980"/>
      <c r="L230" s="995"/>
      <c r="M230" s="996"/>
      <c r="N230" s="997"/>
      <c r="O230" s="1004" t="s">
        <v>2199</v>
      </c>
      <c r="P230" s="1004"/>
    </row>
    <row r="231" spans="1:16" ht="21.75" customHeight="1" thickBot="1">
      <c r="B231" s="9" t="s">
        <v>625</v>
      </c>
      <c r="C231" s="913" t="s">
        <v>1815</v>
      </c>
      <c r="D231" s="913"/>
      <c r="E231" s="913"/>
      <c r="F231" s="913"/>
      <c r="G231" s="1006"/>
      <c r="H231" s="968" t="s">
        <v>1887</v>
      </c>
      <c r="I231" s="969"/>
      <c r="J231" s="969"/>
      <c r="K231" s="991"/>
      <c r="L231" s="998"/>
      <c r="M231" s="999"/>
      <c r="N231" s="1000"/>
      <c r="O231" s="1007"/>
      <c r="P231" s="1005"/>
    </row>
    <row r="232" spans="1:16" ht="18.75" customHeight="1" thickBot="1">
      <c r="B232" s="845" t="s">
        <v>1816</v>
      </c>
      <c r="C232" s="846"/>
      <c r="D232" s="846"/>
      <c r="E232" s="846"/>
      <c r="F232" s="846"/>
      <c r="G232" s="846"/>
      <c r="H232" s="846"/>
      <c r="I232" s="846"/>
      <c r="J232" s="846"/>
      <c r="K232" s="848"/>
      <c r="L232" s="846"/>
      <c r="M232" s="846"/>
      <c r="N232" s="846"/>
      <c r="O232" s="846"/>
      <c r="P232" s="847"/>
    </row>
    <row r="233" spans="1:16" ht="39" customHeight="1">
      <c r="B233" s="760" t="s">
        <v>627</v>
      </c>
      <c r="C233" s="978" t="s">
        <v>1817</v>
      </c>
      <c r="D233" s="978"/>
      <c r="E233" s="978"/>
      <c r="F233" s="978"/>
      <c r="G233" s="978"/>
      <c r="H233" s="968" t="s">
        <v>1887</v>
      </c>
      <c r="I233" s="969"/>
      <c r="J233" s="969"/>
      <c r="K233" s="979" t="s">
        <v>1557</v>
      </c>
      <c r="L233" s="982"/>
      <c r="M233" s="983"/>
      <c r="N233" s="984"/>
      <c r="O233" s="985" t="s">
        <v>2200</v>
      </c>
      <c r="P233" s="985"/>
    </row>
    <row r="234" spans="1:16" ht="39" customHeight="1">
      <c r="B234" s="10" t="s">
        <v>216</v>
      </c>
      <c r="C234" s="879" t="s">
        <v>1818</v>
      </c>
      <c r="D234" s="879"/>
      <c r="E234" s="879"/>
      <c r="F234" s="879"/>
      <c r="G234" s="880"/>
      <c r="H234" s="1418" t="s">
        <v>2201</v>
      </c>
      <c r="I234" s="1419"/>
      <c r="J234" s="1420"/>
      <c r="K234" s="980"/>
      <c r="L234" s="973"/>
      <c r="M234" s="974"/>
      <c r="N234" s="975"/>
      <c r="O234" s="1044"/>
      <c r="P234" s="976"/>
    </row>
    <row r="235" spans="1:16" ht="33" customHeight="1">
      <c r="B235" s="760" t="s">
        <v>630</v>
      </c>
      <c r="C235" s="1307" t="s">
        <v>1819</v>
      </c>
      <c r="D235" s="875"/>
      <c r="E235" s="875"/>
      <c r="F235" s="875"/>
      <c r="G235" s="990"/>
      <c r="H235" s="968" t="s">
        <v>1887</v>
      </c>
      <c r="I235" s="969"/>
      <c r="J235" s="969"/>
      <c r="K235" s="980"/>
      <c r="L235" s="970"/>
      <c r="M235" s="971"/>
      <c r="N235" s="972"/>
      <c r="O235" s="960" t="s">
        <v>2200</v>
      </c>
      <c r="P235" s="960"/>
    </row>
    <row r="236" spans="1:16" ht="40.5" customHeight="1">
      <c r="B236" s="325" t="s">
        <v>216</v>
      </c>
      <c r="C236" s="879" t="s">
        <v>1818</v>
      </c>
      <c r="D236" s="879"/>
      <c r="E236" s="879"/>
      <c r="F236" s="879"/>
      <c r="G236" s="880"/>
      <c r="H236" s="968" t="s">
        <v>2202</v>
      </c>
      <c r="I236" s="969"/>
      <c r="J236" s="1430"/>
      <c r="K236" s="981"/>
      <c r="L236" s="973"/>
      <c r="M236" s="974"/>
      <c r="N236" s="975"/>
      <c r="O236" s="976"/>
      <c r="P236" s="976"/>
    </row>
    <row r="237" spans="1:16" ht="45" customHeight="1">
      <c r="B237" s="759" t="s">
        <v>632</v>
      </c>
      <c r="C237" s="1462" t="s">
        <v>2055</v>
      </c>
      <c r="D237" s="1462"/>
      <c r="E237" s="1462"/>
      <c r="F237" s="1462"/>
      <c r="G237" s="1463"/>
      <c r="H237" s="957" t="s">
        <v>2203</v>
      </c>
      <c r="I237" s="958"/>
      <c r="J237" s="958"/>
      <c r="K237" s="958"/>
      <c r="L237" s="958"/>
      <c r="M237" s="958"/>
      <c r="N237" s="959"/>
      <c r="O237" s="761" t="s">
        <v>813</v>
      </c>
      <c r="P237" s="761"/>
    </row>
    <row r="238" spans="1:16" ht="102" customHeight="1">
      <c r="A238" s="11"/>
      <c r="B238" s="720" t="s">
        <v>634</v>
      </c>
      <c r="C238" s="1462" t="s">
        <v>2058</v>
      </c>
      <c r="D238" s="1462"/>
      <c r="E238" s="1462"/>
      <c r="F238" s="1462"/>
      <c r="G238" s="1463"/>
      <c r="H238" s="160" t="s">
        <v>50</v>
      </c>
      <c r="I238" s="753" t="s">
        <v>1557</v>
      </c>
      <c r="J238" s="958"/>
      <c r="K238" s="958"/>
      <c r="L238" s="958"/>
      <c r="M238" s="958"/>
      <c r="N238" s="959"/>
      <c r="O238" s="960" t="s">
        <v>813</v>
      </c>
      <c r="P238" s="960"/>
    </row>
    <row r="239" spans="1:16" ht="66.75" customHeight="1" thickBot="1">
      <c r="A239" s="11"/>
      <c r="B239" s="326"/>
      <c r="C239" s="962" t="s">
        <v>1823</v>
      </c>
      <c r="D239" s="963"/>
      <c r="E239" s="963"/>
      <c r="F239" s="963"/>
      <c r="G239" s="963"/>
      <c r="H239" s="964"/>
      <c r="I239" s="965"/>
      <c r="J239" s="964"/>
      <c r="K239" s="964"/>
      <c r="L239" s="964"/>
      <c r="M239" s="966"/>
      <c r="N239" s="967"/>
      <c r="O239" s="961"/>
      <c r="P239" s="961"/>
    </row>
    <row r="240" spans="1:16" ht="15.75" thickTop="1"/>
    <row r="241" spans="2:16" ht="26.25">
      <c r="B241" s="955" t="s">
        <v>1824</v>
      </c>
      <c r="C241" s="955"/>
      <c r="D241" s="955"/>
      <c r="E241" s="955"/>
      <c r="F241" s="955"/>
      <c r="G241" s="955"/>
      <c r="H241" s="955"/>
      <c r="I241" s="955"/>
      <c r="J241" s="955"/>
      <c r="K241" s="955"/>
      <c r="L241" s="955"/>
      <c r="M241" s="955"/>
      <c r="N241" s="955"/>
      <c r="O241" s="327"/>
      <c r="P241" s="327"/>
    </row>
  </sheetData>
  <mergeCells count="614">
    <mergeCell ref="B4:N4"/>
    <mergeCell ref="B5:N5"/>
    <mergeCell ref="B6:L6"/>
    <mergeCell ref="B7:P7"/>
    <mergeCell ref="C8:K8"/>
    <mergeCell ref="O8:O9"/>
    <mergeCell ref="P8:P9"/>
    <mergeCell ref="C9:E9"/>
    <mergeCell ref="F9:N9"/>
    <mergeCell ref="C10:E10"/>
    <mergeCell ref="G10:N10"/>
    <mergeCell ref="O10:O19"/>
    <mergeCell ref="P10:P19"/>
    <mergeCell ref="C11:E11"/>
    <mergeCell ref="H11:N11"/>
    <mergeCell ref="C12:E12"/>
    <mergeCell ref="H12:N12"/>
    <mergeCell ref="C13:E13"/>
    <mergeCell ref="H13:N13"/>
    <mergeCell ref="C17:E17"/>
    <mergeCell ref="H17:N17"/>
    <mergeCell ref="C18:E18"/>
    <mergeCell ref="H18:N18"/>
    <mergeCell ref="C19:E19"/>
    <mergeCell ref="H19:N19"/>
    <mergeCell ref="C14:E14"/>
    <mergeCell ref="H14:N14"/>
    <mergeCell ref="C15:E15"/>
    <mergeCell ref="H15:N15"/>
    <mergeCell ref="C16:E16"/>
    <mergeCell ref="H16:N16"/>
    <mergeCell ref="C20:K20"/>
    <mergeCell ref="M20:M23"/>
    <mergeCell ref="N20:N23"/>
    <mergeCell ref="O20:O21"/>
    <mergeCell ref="C21:K21"/>
    <mergeCell ref="C22:K22"/>
    <mergeCell ref="C23:E23"/>
    <mergeCell ref="G23:H23"/>
    <mergeCell ref="I23:J23"/>
    <mergeCell ref="B24:P24"/>
    <mergeCell ref="C25:F25"/>
    <mergeCell ref="K25:K29"/>
    <mergeCell ref="L25:N29"/>
    <mergeCell ref="C26:I26"/>
    <mergeCell ref="C27:F27"/>
    <mergeCell ref="C28:G28"/>
    <mergeCell ref="H28:J28"/>
    <mergeCell ref="C29:G29"/>
    <mergeCell ref="H29:J29"/>
    <mergeCell ref="L34:N34"/>
    <mergeCell ref="C35:E35"/>
    <mergeCell ref="G35:I35"/>
    <mergeCell ref="L35:N35"/>
    <mergeCell ref="C36:N36"/>
    <mergeCell ref="C37:I37"/>
    <mergeCell ref="L37:N37"/>
    <mergeCell ref="C30:N30"/>
    <mergeCell ref="P30:P31"/>
    <mergeCell ref="B31:I31"/>
    <mergeCell ref="L31:N31"/>
    <mergeCell ref="C32:N32"/>
    <mergeCell ref="O32:O55"/>
    <mergeCell ref="P32:P55"/>
    <mergeCell ref="C33:I33"/>
    <mergeCell ref="L33:N33"/>
    <mergeCell ref="C34:I34"/>
    <mergeCell ref="C41:I41"/>
    <mergeCell ref="L41:N41"/>
    <mergeCell ref="C42:I42"/>
    <mergeCell ref="L42:N42"/>
    <mergeCell ref="C43:E43"/>
    <mergeCell ref="G43:I43"/>
    <mergeCell ref="L43:N43"/>
    <mergeCell ref="C38:E38"/>
    <mergeCell ref="G38:I38"/>
    <mergeCell ref="L38:N38"/>
    <mergeCell ref="C39:N39"/>
    <mergeCell ref="C40:I40"/>
    <mergeCell ref="L40:N40"/>
    <mergeCell ref="C48:I48"/>
    <mergeCell ref="L48:N48"/>
    <mergeCell ref="C49:I49"/>
    <mergeCell ref="L49:N49"/>
    <mergeCell ref="C50:I50"/>
    <mergeCell ref="L50:N50"/>
    <mergeCell ref="C44:N44"/>
    <mergeCell ref="C45:I45"/>
    <mergeCell ref="L45:N45"/>
    <mergeCell ref="C46:I46"/>
    <mergeCell ref="L46:N46"/>
    <mergeCell ref="C47:E47"/>
    <mergeCell ref="G47:I47"/>
    <mergeCell ref="L47:N47"/>
    <mergeCell ref="C55:I55"/>
    <mergeCell ref="L55:N55"/>
    <mergeCell ref="C56:I56"/>
    <mergeCell ref="J56:K56"/>
    <mergeCell ref="M56:N56"/>
    <mergeCell ref="B57:P57"/>
    <mergeCell ref="C51:I51"/>
    <mergeCell ref="L51:N51"/>
    <mergeCell ref="C52:N52"/>
    <mergeCell ref="C53:I53"/>
    <mergeCell ref="L53:N53"/>
    <mergeCell ref="C54:I54"/>
    <mergeCell ref="L54:N54"/>
    <mergeCell ref="I61:J61"/>
    <mergeCell ref="K61:N61"/>
    <mergeCell ref="C62:F62"/>
    <mergeCell ref="I62:J62"/>
    <mergeCell ref="K62:N62"/>
    <mergeCell ref="C63:F63"/>
    <mergeCell ref="I63:J63"/>
    <mergeCell ref="K63:N63"/>
    <mergeCell ref="C58:I58"/>
    <mergeCell ref="J58:K58"/>
    <mergeCell ref="M58:N58"/>
    <mergeCell ref="B59:P59"/>
    <mergeCell ref="C60:F60"/>
    <mergeCell ref="I60:J60"/>
    <mergeCell ref="K60:N60"/>
    <mergeCell ref="O60:O63"/>
    <mergeCell ref="P60:P63"/>
    <mergeCell ref="C61:F61"/>
    <mergeCell ref="B64:P64"/>
    <mergeCell ref="C65:M65"/>
    <mergeCell ref="B66:P66"/>
    <mergeCell ref="C67:E67"/>
    <mergeCell ref="G67:H67"/>
    <mergeCell ref="I67:J67"/>
    <mergeCell ref="K67:N67"/>
    <mergeCell ref="O67:O72"/>
    <mergeCell ref="P67:P72"/>
    <mergeCell ref="C68:E68"/>
    <mergeCell ref="C70:E70"/>
    <mergeCell ref="G70:H70"/>
    <mergeCell ref="I70:J70"/>
    <mergeCell ref="K70:N70"/>
    <mergeCell ref="C71:E71"/>
    <mergeCell ref="F71:J71"/>
    <mergeCell ref="K71:N71"/>
    <mergeCell ref="G68:H68"/>
    <mergeCell ref="I68:J68"/>
    <mergeCell ref="K68:N68"/>
    <mergeCell ref="C69:E69"/>
    <mergeCell ref="F69:J69"/>
    <mergeCell ref="K69:N69"/>
    <mergeCell ref="C72:E72"/>
    <mergeCell ref="G72:H72"/>
    <mergeCell ref="I72:J72"/>
    <mergeCell ref="K72:N72"/>
    <mergeCell ref="B73:P73"/>
    <mergeCell ref="C74:E74"/>
    <mergeCell ref="G74:H74"/>
    <mergeCell ref="I74:J74"/>
    <mergeCell ref="K74:N74"/>
    <mergeCell ref="C75:E75"/>
    <mergeCell ref="G75:H75"/>
    <mergeCell ref="I75:J75"/>
    <mergeCell ref="K75:N75"/>
    <mergeCell ref="O75:O80"/>
    <mergeCell ref="P75:P80"/>
    <mergeCell ref="C76:E76"/>
    <mergeCell ref="G76:H76"/>
    <mergeCell ref="I76:J76"/>
    <mergeCell ref="K76:N76"/>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84:G84"/>
    <mergeCell ref="H84:J84"/>
    <mergeCell ref="K84:N84"/>
    <mergeCell ref="C85:G85"/>
    <mergeCell ref="H85:J85"/>
    <mergeCell ref="K85:N85"/>
    <mergeCell ref="B81:P81"/>
    <mergeCell ref="C82:G82"/>
    <mergeCell ref="H82:J82"/>
    <mergeCell ref="K82:N82"/>
    <mergeCell ref="C83:G83"/>
    <mergeCell ref="H83:J83"/>
    <mergeCell ref="K83:N83"/>
    <mergeCell ref="C88:E88"/>
    <mergeCell ref="F88:N88"/>
    <mergeCell ref="O88:P88"/>
    <mergeCell ref="B89:P89"/>
    <mergeCell ref="C90:G90"/>
    <mergeCell ref="I90:J90"/>
    <mergeCell ref="K90:N90"/>
    <mergeCell ref="C86:G86"/>
    <mergeCell ref="H86:J86"/>
    <mergeCell ref="K86:N86"/>
    <mergeCell ref="O86:O87"/>
    <mergeCell ref="P86:P87"/>
    <mergeCell ref="C87:G87"/>
    <mergeCell ref="H87:N87"/>
    <mergeCell ref="K94:N94"/>
    <mergeCell ref="F95:H95"/>
    <mergeCell ref="I95:J95"/>
    <mergeCell ref="K95:N95"/>
    <mergeCell ref="B91:E96"/>
    <mergeCell ref="F91:H91"/>
    <mergeCell ref="I91:J91"/>
    <mergeCell ref="K91:N91"/>
    <mergeCell ref="F92:H92"/>
    <mergeCell ref="I92:J92"/>
    <mergeCell ref="K92:N92"/>
    <mergeCell ref="F93:H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O91:O96"/>
    <mergeCell ref="P91:P96"/>
    <mergeCell ref="I93:J93"/>
    <mergeCell ref="K93:N93"/>
    <mergeCell ref="F94:H94"/>
    <mergeCell ref="I94:J94"/>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P131:P132"/>
    <mergeCell ref="C132:G132"/>
    <mergeCell ref="H132:J132"/>
    <mergeCell ref="C128:G128"/>
    <mergeCell ref="P128:P130"/>
    <mergeCell ref="C129:G129"/>
    <mergeCell ref="H129:J129"/>
    <mergeCell ref="C130:G130"/>
    <mergeCell ref="H130:J130"/>
    <mergeCell ref="C133:G133"/>
    <mergeCell ref="H133:J133"/>
    <mergeCell ref="L133:N134"/>
    <mergeCell ref="P133:P135"/>
    <mergeCell ref="C134:G134"/>
    <mergeCell ref="H134:J134"/>
    <mergeCell ref="C135:G135"/>
    <mergeCell ref="H135:J135"/>
    <mergeCell ref="L135:N135"/>
    <mergeCell ref="G140:I140"/>
    <mergeCell ref="J140:L140"/>
    <mergeCell ref="M140:N140"/>
    <mergeCell ref="C143:F143"/>
    <mergeCell ref="G143:I143"/>
    <mergeCell ref="J143:L143"/>
    <mergeCell ref="M143:N143"/>
    <mergeCell ref="C144:F144"/>
    <mergeCell ref="H128:J128"/>
    <mergeCell ref="L128:N130"/>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C223:P223"/>
    <mergeCell ref="C224:G224"/>
    <mergeCell ref="H224:J224"/>
    <mergeCell ref="K224:K231"/>
    <mergeCell ref="L224:N231"/>
    <mergeCell ref="O224:O225"/>
    <mergeCell ref="P224:P225"/>
    <mergeCell ref="C225:G225"/>
    <mergeCell ref="H225:J225"/>
    <mergeCell ref="C226:G226"/>
    <mergeCell ref="H234:J234"/>
    <mergeCell ref="C235:G235"/>
    <mergeCell ref="P229:P231"/>
    <mergeCell ref="C230:G230"/>
    <mergeCell ref="H230:J230"/>
    <mergeCell ref="O230:O231"/>
    <mergeCell ref="C231:G231"/>
    <mergeCell ref="H231:J231"/>
    <mergeCell ref="H226:J226"/>
    <mergeCell ref="O226:O227"/>
    <mergeCell ref="P226:P227"/>
    <mergeCell ref="C227:G227"/>
    <mergeCell ref="H227:J227"/>
    <mergeCell ref="C228:G228"/>
    <mergeCell ref="H228:J228"/>
    <mergeCell ref="O228:O229"/>
    <mergeCell ref="C229:G229"/>
    <mergeCell ref="H229:J229"/>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3727" priority="188">
      <formula>$H$134="Don't know"</formula>
    </cfRule>
    <cfRule type="expression" dxfId="3726" priority="189">
      <formula>$H$134="no"</formula>
    </cfRule>
  </conditionalFormatting>
  <conditionalFormatting sqref="H132">
    <cfRule type="expression" dxfId="3725" priority="186">
      <formula>$H$138="Don't know"</formula>
    </cfRule>
    <cfRule type="expression" dxfId="3724" priority="187">
      <formula>$H$138="No"</formula>
    </cfRule>
  </conditionalFormatting>
  <conditionalFormatting sqref="H134">
    <cfRule type="expression" dxfId="3723" priority="184">
      <formula>$H$141="Don't know"</formula>
    </cfRule>
    <cfRule type="expression" dxfId="3722" priority="185">
      <formula>$H$141="No"</formula>
    </cfRule>
  </conditionalFormatting>
  <conditionalFormatting sqref="H122:H124 K122">
    <cfRule type="expression" dxfId="3721" priority="182">
      <formula>$N$128="Don't know"</formula>
    </cfRule>
    <cfRule type="expression" dxfId="3720" priority="183">
      <formula>$N$128="No"</formula>
    </cfRule>
  </conditionalFormatting>
  <conditionalFormatting sqref="L157:M159">
    <cfRule type="expression" dxfId="3719" priority="178">
      <formula>$F$163="Don't know"</formula>
    </cfRule>
    <cfRule type="expression" dxfId="3718" priority="181">
      <formula>$F$163="No"</formula>
    </cfRule>
  </conditionalFormatting>
  <conditionalFormatting sqref="L158:M158">
    <cfRule type="expression" dxfId="3717" priority="177">
      <formula>$F$164="Don't know"</formula>
    </cfRule>
    <cfRule type="expression" dxfId="3716" priority="180">
      <formula>$F$164="No"</formula>
    </cfRule>
  </conditionalFormatting>
  <conditionalFormatting sqref="L159:M159">
    <cfRule type="expression" dxfId="3715" priority="176">
      <formula>$F$171="Don't know"</formula>
    </cfRule>
    <cfRule type="expression" dxfId="3714" priority="179">
      <formula>$F$171="No"</formula>
    </cfRule>
  </conditionalFormatting>
  <conditionalFormatting sqref="H11:N11">
    <cfRule type="expression" dxfId="3713" priority="173">
      <formula>$F$17="Not applicable"</formula>
    </cfRule>
    <cfRule type="expression" dxfId="3712" priority="174">
      <formula>$F$17="Don't know"</formula>
    </cfRule>
    <cfRule type="expression" dxfId="3711" priority="175">
      <formula>$F$17="No"</formula>
    </cfRule>
  </conditionalFormatting>
  <conditionalFormatting sqref="H12:N19">
    <cfRule type="expression" dxfId="3710" priority="170">
      <formula>$F12="Not applicable"</formula>
    </cfRule>
    <cfRule type="expression" dxfId="3709" priority="171">
      <formula>$F12="Don't know"</formula>
    </cfRule>
    <cfRule type="expression" dxfId="3708" priority="172">
      <formula>$F12="No"</formula>
    </cfRule>
  </conditionalFormatting>
  <conditionalFormatting sqref="H11:N19 N20 F9:N9 F11:F19">
    <cfRule type="expression" dxfId="3707" priority="169">
      <formula>$N$14="Don't know"</formula>
    </cfRule>
  </conditionalFormatting>
  <conditionalFormatting sqref="H11:N19 N20 F9:N9 F11:F19">
    <cfRule type="expression" dxfId="3706" priority="168">
      <formula>$N$14="Not applicable"</formula>
    </cfRule>
  </conditionalFormatting>
  <conditionalFormatting sqref="H11:N19 N20 F9:N9 F11:F19">
    <cfRule type="expression" dxfId="3705" priority="167">
      <formula>$N$14="No"</formula>
    </cfRule>
  </conditionalFormatting>
  <conditionalFormatting sqref="L153:M155">
    <cfRule type="expression" dxfId="3704" priority="165">
      <formula>$F$163="Don't know"</formula>
    </cfRule>
    <cfRule type="expression" dxfId="3703" priority="166">
      <formula>$F$163="No"</formula>
    </cfRule>
  </conditionalFormatting>
  <conditionalFormatting sqref="L154:M154">
    <cfRule type="expression" dxfId="3702" priority="163">
      <formula>$F$163="Don't know"</formula>
    </cfRule>
    <cfRule type="expression" dxfId="3701" priority="164">
      <formula>$F$163="No"</formula>
    </cfRule>
  </conditionalFormatting>
  <conditionalFormatting sqref="L155:M155">
    <cfRule type="expression" dxfId="3700" priority="161">
      <formula>$F$163="Don't know"</formula>
    </cfRule>
    <cfRule type="expression" dxfId="3699" priority="162">
      <formula>$F$163="No"</formula>
    </cfRule>
  </conditionalFormatting>
  <conditionalFormatting sqref="L21:L22">
    <cfRule type="expression" dxfId="3698" priority="158">
      <formula>$N$14="No"</formula>
    </cfRule>
  </conditionalFormatting>
  <conditionalFormatting sqref="L21:L22">
    <cfRule type="expression" dxfId="3697" priority="160">
      <formula>$N$14="Don't know"</formula>
    </cfRule>
  </conditionalFormatting>
  <conditionalFormatting sqref="L21:L22">
    <cfRule type="expression" dxfId="3696" priority="159">
      <formula>$N$14="Not applicable"</formula>
    </cfRule>
  </conditionalFormatting>
  <conditionalFormatting sqref="I23:J23 H25 G62:H62 F68:J68 F70:J70 H87:N87 H90 H202:I203 H205:I205 H27:H29 F11:F19 F23 L21:L23 L8 F69 G101:N113 H61 J48:K48 K43 J34:K34 O193:O215 F75:J79 H196:I196 H198:I198 J50:K50 H207:I207 H209:I209">
    <cfRule type="containsBlanks" dxfId="3695" priority="157">
      <formula>LEN(TRIM(F8))=0</formula>
    </cfRule>
  </conditionalFormatting>
  <conditionalFormatting sqref="F9:N9">
    <cfRule type="containsBlanks" dxfId="3694" priority="156">
      <formula>LEN(TRIM(F9))=0</formula>
    </cfRule>
  </conditionalFormatting>
  <conditionalFormatting sqref="O10 O58 O74 O86 O90 O98 O120 O160 O167:O168 O191 O233:O234 O171 O137:O152 O82:O83 J33:K33 J41:K42 O22:O23 O25 O237:O238 J43 O56 O218:O219">
    <cfRule type="containsBlanks" dxfId="3693" priority="155">
      <formula>LEN(TRIM(J10))=0</formula>
    </cfRule>
  </conditionalFormatting>
  <conditionalFormatting sqref="I61:J62">
    <cfRule type="containsBlanks" dxfId="3692" priority="154">
      <formula>LEN(TRIM(I61))=0</formula>
    </cfRule>
  </conditionalFormatting>
  <conditionalFormatting sqref="H85:J85">
    <cfRule type="containsBlanks" dxfId="3691" priority="153">
      <formula>LEN(TRIM(H85))=0</formula>
    </cfRule>
  </conditionalFormatting>
  <conditionalFormatting sqref="I170:L170 F187:N187 N189 K191:N191 G138 H129:H130 H122:H124 K122 H218:H219 H134:H135 H132 F157:F159 F153:F155 K161 F161:F163 H167 K172:K184 H237:H238 L157:N159 L153:N155">
    <cfRule type="containsBlanks" dxfId="3690" priority="152">
      <formula>LEN(TRIM(F122))=0</formula>
    </cfRule>
  </conditionalFormatting>
  <conditionalFormatting sqref="M170:N170">
    <cfRule type="containsBlanks" dxfId="3689" priority="151">
      <formula>LEN(TRIM(M170))=0</formula>
    </cfRule>
  </conditionalFormatting>
  <conditionalFormatting sqref="G120">
    <cfRule type="containsBlanks" dxfId="3688" priority="150">
      <formula>LEN(TRIM(G120))=0</formula>
    </cfRule>
  </conditionalFormatting>
  <conditionalFormatting sqref="J140">
    <cfRule type="containsBlanks" dxfId="3687" priority="96">
      <formula>LEN(TRIM(J140))=0</formula>
    </cfRule>
  </conditionalFormatting>
  <conditionalFormatting sqref="J26">
    <cfRule type="containsBlanks" dxfId="3686" priority="148">
      <formula>LEN(TRIM(J26))=0</formula>
    </cfRule>
  </conditionalFormatting>
  <conditionalFormatting sqref="J27">
    <cfRule type="containsBlanks" dxfId="3685" priority="149">
      <formula>LEN(TRIM(J27))=0</formula>
    </cfRule>
  </conditionalFormatting>
  <conditionalFormatting sqref="O169">
    <cfRule type="containsBlanks" dxfId="3684" priority="147">
      <formula>LEN(TRIM(O169))=0</formula>
    </cfRule>
  </conditionalFormatting>
  <conditionalFormatting sqref="J56">
    <cfRule type="containsBlanks" dxfId="3683" priority="146">
      <formula>LEN(TRIM(J56))=0</formula>
    </cfRule>
  </conditionalFormatting>
  <conditionalFormatting sqref="J144">
    <cfRule type="containsBlanks" dxfId="3682" priority="92">
      <formula>LEN(TRIM(J144))=0</formula>
    </cfRule>
  </conditionalFormatting>
  <conditionalFormatting sqref="F23">
    <cfRule type="expression" dxfId="3681" priority="145">
      <formula>$N$14="Don't know"</formula>
    </cfRule>
  </conditionalFormatting>
  <conditionalFormatting sqref="F23">
    <cfRule type="expression" dxfId="3680" priority="144">
      <formula>$N$14="Not applicable"</formula>
    </cfRule>
  </conditionalFormatting>
  <conditionalFormatting sqref="F23">
    <cfRule type="expression" dxfId="3679" priority="143">
      <formula>$N$14="No"</formula>
    </cfRule>
  </conditionalFormatting>
  <conditionalFormatting sqref="L20">
    <cfRule type="containsBlanks" dxfId="3678" priority="139">
      <formula>LEN(TRIM(L20))=0</formula>
    </cfRule>
    <cfRule type="expression" dxfId="3677" priority="142">
      <formula>$M$14="Don't know"</formula>
    </cfRule>
  </conditionalFormatting>
  <conditionalFormatting sqref="L20">
    <cfRule type="expression" dxfId="3676" priority="141">
      <formula>$M$14="Not applicable"</formula>
    </cfRule>
  </conditionalFormatting>
  <conditionalFormatting sqref="L20">
    <cfRule type="expression" dxfId="3675" priority="140">
      <formula>$M$14="No"</formula>
    </cfRule>
  </conditionalFormatting>
  <conditionalFormatting sqref="L21">
    <cfRule type="expression" dxfId="3674" priority="138">
      <formula>$N$14="Don't know"</formula>
    </cfRule>
  </conditionalFormatting>
  <conditionalFormatting sqref="L21">
    <cfRule type="expression" dxfId="3673" priority="137">
      <formula>$N$14="Not applicable"</formula>
    </cfRule>
  </conditionalFormatting>
  <conditionalFormatting sqref="L21">
    <cfRule type="expression" dxfId="3672" priority="136">
      <formula>$N$14="No"</formula>
    </cfRule>
  </conditionalFormatting>
  <conditionalFormatting sqref="L22">
    <cfRule type="expression" dxfId="3671" priority="135">
      <formula>$N$14="Don't know"</formula>
    </cfRule>
  </conditionalFormatting>
  <conditionalFormatting sqref="L22">
    <cfRule type="expression" dxfId="3670" priority="134">
      <formula>$N$14="Not applicable"</formula>
    </cfRule>
  </conditionalFormatting>
  <conditionalFormatting sqref="L22">
    <cfRule type="expression" dxfId="3669" priority="133">
      <formula>$N$14="No"</formula>
    </cfRule>
  </conditionalFormatting>
  <conditionalFormatting sqref="L8">
    <cfRule type="expression" dxfId="3668" priority="132">
      <formula>$N$14="Don't know"</formula>
    </cfRule>
  </conditionalFormatting>
  <conditionalFormatting sqref="L8">
    <cfRule type="expression" dxfId="3667" priority="131">
      <formula>$N$14="Not applicable"</formula>
    </cfRule>
  </conditionalFormatting>
  <conditionalFormatting sqref="L8">
    <cfRule type="expression" dxfId="3666" priority="130">
      <formula>$N$14="No"</formula>
    </cfRule>
  </conditionalFormatting>
  <conditionalFormatting sqref="J25">
    <cfRule type="containsBlanks" dxfId="3665" priority="129">
      <formula>LEN(TRIM(J25))=0</formula>
    </cfRule>
  </conditionalFormatting>
  <conditionalFormatting sqref="J58">
    <cfRule type="containsBlanks" dxfId="3664" priority="128">
      <formula>LEN(TRIM(J58))=0</formula>
    </cfRule>
  </conditionalFormatting>
  <conditionalFormatting sqref="N65">
    <cfRule type="containsBlanks" dxfId="3663" priority="127">
      <formula>LEN(TRIM(N65))=0</formula>
    </cfRule>
  </conditionalFormatting>
  <conditionalFormatting sqref="H86:J86">
    <cfRule type="containsBlanks" dxfId="3662" priority="126">
      <formula>LEN(TRIM(H86))=0</formula>
    </cfRule>
  </conditionalFormatting>
  <conditionalFormatting sqref="K186">
    <cfRule type="containsBlanks" dxfId="3661" priority="73">
      <formula>LEN(TRIM(K186))=0</formula>
    </cfRule>
  </conditionalFormatting>
  <conditionalFormatting sqref="H126">
    <cfRule type="expression" dxfId="3660" priority="124">
      <formula>$N$128="Don't know"</formula>
    </cfRule>
    <cfRule type="expression" dxfId="3659" priority="125">
      <formula>$N$128="No"</formula>
    </cfRule>
  </conditionalFormatting>
  <conditionalFormatting sqref="H126">
    <cfRule type="containsBlanks" dxfId="3658" priority="123">
      <formula>LEN(TRIM(H126))=0</formula>
    </cfRule>
  </conditionalFormatting>
  <conditionalFormatting sqref="H127">
    <cfRule type="expression" dxfId="3657" priority="121">
      <formula>$N$128="Don't know"</formula>
    </cfRule>
    <cfRule type="expression" dxfId="3656" priority="122">
      <formula>$N$128="No"</formula>
    </cfRule>
  </conditionalFormatting>
  <conditionalFormatting sqref="H127">
    <cfRule type="containsBlanks" dxfId="3655" priority="120">
      <formula>LEN(TRIM(H127))=0</formula>
    </cfRule>
  </conditionalFormatting>
  <conditionalFormatting sqref="H128">
    <cfRule type="expression" dxfId="3654" priority="118">
      <formula>$N$128="Don't know"</formula>
    </cfRule>
    <cfRule type="expression" dxfId="3653" priority="119">
      <formula>$N$128="No"</formula>
    </cfRule>
  </conditionalFormatting>
  <conditionalFormatting sqref="H128">
    <cfRule type="containsBlanks" dxfId="3652" priority="117">
      <formula>LEN(TRIM(H128))=0</formula>
    </cfRule>
  </conditionalFormatting>
  <conditionalFormatting sqref="H133">
    <cfRule type="expression" dxfId="3651" priority="115">
      <formula>$N$128="Don't know"</formula>
    </cfRule>
    <cfRule type="expression" dxfId="3650" priority="116">
      <formula>$N$128="No"</formula>
    </cfRule>
  </conditionalFormatting>
  <conditionalFormatting sqref="H133">
    <cfRule type="containsBlanks" dxfId="3649" priority="114">
      <formula>LEN(TRIM(H133))=0</formula>
    </cfRule>
  </conditionalFormatting>
  <conditionalFormatting sqref="H131">
    <cfRule type="expression" dxfId="3648" priority="112">
      <formula>$N$128="Don't know"</formula>
    </cfRule>
    <cfRule type="expression" dxfId="3647" priority="113">
      <formula>$N$128="No"</formula>
    </cfRule>
  </conditionalFormatting>
  <conditionalFormatting sqref="H131">
    <cfRule type="containsBlanks" dxfId="3646" priority="111">
      <formula>LEN(TRIM(H131))=0</formula>
    </cfRule>
  </conditionalFormatting>
  <conditionalFormatting sqref="G139">
    <cfRule type="containsBlanks" dxfId="3645" priority="110">
      <formula>LEN(TRIM(G139))=0</formula>
    </cfRule>
  </conditionalFormatting>
  <conditionalFormatting sqref="G140">
    <cfRule type="containsBlanks" dxfId="3644" priority="109">
      <formula>LEN(TRIM(G140))=0</formula>
    </cfRule>
  </conditionalFormatting>
  <conditionalFormatting sqref="G141">
    <cfRule type="containsBlanks" dxfId="3643" priority="108">
      <formula>LEN(TRIM(G141))=0</formula>
    </cfRule>
  </conditionalFormatting>
  <conditionalFormatting sqref="G142">
    <cfRule type="containsBlanks" dxfId="3642" priority="107">
      <formula>LEN(TRIM(G142))=0</formula>
    </cfRule>
  </conditionalFormatting>
  <conditionalFormatting sqref="G143">
    <cfRule type="containsBlanks" dxfId="3641" priority="106">
      <formula>LEN(TRIM(G143))=0</formula>
    </cfRule>
  </conditionalFormatting>
  <conditionalFormatting sqref="G144">
    <cfRule type="containsBlanks" dxfId="3640" priority="105">
      <formula>LEN(TRIM(G144))=0</formula>
    </cfRule>
  </conditionalFormatting>
  <conditionalFormatting sqref="G145">
    <cfRule type="containsBlanks" dxfId="3639" priority="104">
      <formula>LEN(TRIM(G145))=0</formula>
    </cfRule>
  </conditionalFormatting>
  <conditionalFormatting sqref="G146">
    <cfRule type="containsBlanks" dxfId="3638" priority="103">
      <formula>LEN(TRIM(G146))=0</formula>
    </cfRule>
  </conditionalFormatting>
  <conditionalFormatting sqref="G147">
    <cfRule type="containsBlanks" dxfId="3637" priority="102">
      <formula>LEN(TRIM(G147))=0</formula>
    </cfRule>
  </conditionalFormatting>
  <conditionalFormatting sqref="G148">
    <cfRule type="containsBlanks" dxfId="3636" priority="101">
      <formula>LEN(TRIM(G148))=0</formula>
    </cfRule>
  </conditionalFormatting>
  <conditionalFormatting sqref="G149">
    <cfRule type="containsBlanks" dxfId="3635" priority="100">
      <formula>LEN(TRIM(G149))=0</formula>
    </cfRule>
  </conditionalFormatting>
  <conditionalFormatting sqref="G150">
    <cfRule type="containsBlanks" dxfId="3634" priority="99">
      <formula>LEN(TRIM(G150))=0</formula>
    </cfRule>
  </conditionalFormatting>
  <conditionalFormatting sqref="J138">
    <cfRule type="containsBlanks" dxfId="3633" priority="98">
      <formula>LEN(TRIM(J138))=0</formula>
    </cfRule>
  </conditionalFormatting>
  <conditionalFormatting sqref="J139">
    <cfRule type="containsBlanks" dxfId="3632" priority="97">
      <formula>LEN(TRIM(J139))=0</formula>
    </cfRule>
  </conditionalFormatting>
  <conditionalFormatting sqref="J142">
    <cfRule type="containsBlanks" dxfId="3631" priority="94">
      <formula>LEN(TRIM(J142))=0</formula>
    </cfRule>
  </conditionalFormatting>
  <conditionalFormatting sqref="J141">
    <cfRule type="containsBlanks" dxfId="3630" priority="95">
      <formula>LEN(TRIM(J141))=0</formula>
    </cfRule>
  </conditionalFormatting>
  <conditionalFormatting sqref="J143">
    <cfRule type="containsBlanks" dxfId="3629" priority="93">
      <formula>LEN(TRIM(J143))=0</formula>
    </cfRule>
  </conditionalFormatting>
  <conditionalFormatting sqref="J146">
    <cfRule type="containsBlanks" dxfId="3628" priority="90">
      <formula>LEN(TRIM(J146))=0</formula>
    </cfRule>
  </conditionalFormatting>
  <conditionalFormatting sqref="J145">
    <cfRule type="containsBlanks" dxfId="3627" priority="91">
      <formula>LEN(TRIM(J145))=0</formula>
    </cfRule>
  </conditionalFormatting>
  <conditionalFormatting sqref="J147">
    <cfRule type="containsBlanks" dxfId="3626" priority="89">
      <formula>LEN(TRIM(J147))=0</formula>
    </cfRule>
  </conditionalFormatting>
  <conditionalFormatting sqref="J148">
    <cfRule type="containsBlanks" dxfId="3625" priority="88">
      <formula>LEN(TRIM(J148))=0</formula>
    </cfRule>
  </conditionalFormatting>
  <conditionalFormatting sqref="J149">
    <cfRule type="containsBlanks" dxfId="3624" priority="87">
      <formula>LEN(TRIM(J149))=0</formula>
    </cfRule>
  </conditionalFormatting>
  <conditionalFormatting sqref="J150">
    <cfRule type="containsBlanks" dxfId="3623" priority="86">
      <formula>LEN(TRIM(J150))=0</formula>
    </cfRule>
  </conditionalFormatting>
  <conditionalFormatting sqref="J151">
    <cfRule type="containsBlanks" dxfId="3622" priority="85">
      <formula>LEN(TRIM(J151))=0</formula>
    </cfRule>
  </conditionalFormatting>
  <conditionalFormatting sqref="L158:M158">
    <cfRule type="expression" dxfId="3621" priority="83">
      <formula>$F$163="Don't know"</formula>
    </cfRule>
    <cfRule type="expression" dxfId="3620" priority="84">
      <formula>$F$163="No"</formula>
    </cfRule>
  </conditionalFormatting>
  <conditionalFormatting sqref="L159:M159">
    <cfRule type="expression" dxfId="3619" priority="81">
      <formula>$F$163="Don't know"</formula>
    </cfRule>
    <cfRule type="expression" dxfId="3618" priority="82">
      <formula>$F$163="No"</formula>
    </cfRule>
  </conditionalFormatting>
  <conditionalFormatting sqref="L153:M155">
    <cfRule type="expression" dxfId="3617" priority="79">
      <formula>$F$163="Don't know"</formula>
    </cfRule>
    <cfRule type="expression" dxfId="3616" priority="80">
      <formula>$F$163="No"</formula>
    </cfRule>
  </conditionalFormatting>
  <conditionalFormatting sqref="L154:M154">
    <cfRule type="expression" dxfId="3615" priority="77">
      <formula>$F$163="Don't know"</formula>
    </cfRule>
    <cfRule type="expression" dxfId="3614" priority="78">
      <formula>$F$163="No"</formula>
    </cfRule>
  </conditionalFormatting>
  <conditionalFormatting sqref="L155:M155">
    <cfRule type="expression" dxfId="3613" priority="75">
      <formula>$F$163="Don't know"</formula>
    </cfRule>
    <cfRule type="expression" dxfId="3612" priority="76">
      <formula>$F$163="No"</formula>
    </cfRule>
  </conditionalFormatting>
  <conditionalFormatting sqref="H221">
    <cfRule type="containsBlanks" dxfId="3611" priority="72">
      <formula>LEN(TRIM(H221))=0</formula>
    </cfRule>
  </conditionalFormatting>
  <conditionalFormatting sqref="H222">
    <cfRule type="containsBlanks" dxfId="3610" priority="71">
      <formula>LEN(TRIM(H222))=0</formula>
    </cfRule>
  </conditionalFormatting>
  <conditionalFormatting sqref="H224">
    <cfRule type="containsBlanks" dxfId="3609" priority="70">
      <formula>LEN(TRIM(H224))=0</formula>
    </cfRule>
  </conditionalFormatting>
  <conditionalFormatting sqref="H225">
    <cfRule type="containsBlanks" dxfId="3608" priority="69">
      <formula>LEN(TRIM(H225))=0</formula>
    </cfRule>
  </conditionalFormatting>
  <conditionalFormatting sqref="H226">
    <cfRule type="containsBlanks" dxfId="3607" priority="68">
      <formula>LEN(TRIM(H226))=0</formula>
    </cfRule>
  </conditionalFormatting>
  <conditionalFormatting sqref="H228">
    <cfRule type="containsBlanks" dxfId="3606" priority="67">
      <formula>LEN(TRIM(H228))=0</formula>
    </cfRule>
  </conditionalFormatting>
  <conditionalFormatting sqref="H229">
    <cfRule type="containsBlanks" dxfId="3605" priority="66">
      <formula>LEN(TRIM(H229))=0</formula>
    </cfRule>
  </conditionalFormatting>
  <conditionalFormatting sqref="H231">
    <cfRule type="containsBlanks" dxfId="3604" priority="65">
      <formula>LEN(TRIM(H231))=0</formula>
    </cfRule>
  </conditionalFormatting>
  <conditionalFormatting sqref="H233">
    <cfRule type="containsBlanks" dxfId="3603" priority="64">
      <formula>LEN(TRIM(H233))=0</formula>
    </cfRule>
  </conditionalFormatting>
  <conditionalFormatting sqref="H235">
    <cfRule type="containsBlanks" dxfId="3602" priority="63">
      <formula>LEN(TRIM(H235))=0</formula>
    </cfRule>
  </conditionalFormatting>
  <conditionalFormatting sqref="O8">
    <cfRule type="containsBlanks" dxfId="3601" priority="62">
      <formula>LEN(TRIM(O8))=0</formula>
    </cfRule>
  </conditionalFormatting>
  <conditionalFormatting sqref="O65">
    <cfRule type="containsBlanks" dxfId="3600" priority="61">
      <formula>LEN(TRIM(O65))=0</formula>
    </cfRule>
  </conditionalFormatting>
  <conditionalFormatting sqref="O221:O222">
    <cfRule type="containsBlanks" dxfId="3599" priority="57">
      <formula>LEN(TRIM(O221))=0</formula>
    </cfRule>
  </conditionalFormatting>
  <conditionalFormatting sqref="O156">
    <cfRule type="containsBlanks" dxfId="3598" priority="60">
      <formula>LEN(TRIM(O156))=0</formula>
    </cfRule>
  </conditionalFormatting>
  <conditionalFormatting sqref="O165:O166">
    <cfRule type="containsBlanks" dxfId="3597" priority="59">
      <formula>LEN(TRIM(O165))=0</formula>
    </cfRule>
  </conditionalFormatting>
  <conditionalFormatting sqref="O189:O190">
    <cfRule type="containsBlanks" dxfId="3596" priority="58">
      <formula>LEN(TRIM(O189))=0</formula>
    </cfRule>
  </conditionalFormatting>
  <conditionalFormatting sqref="L154:M154">
    <cfRule type="expression" dxfId="3595" priority="55">
      <formula>$F$163="Don't know"</formula>
    </cfRule>
    <cfRule type="expression" dxfId="3594" priority="56">
      <formula>$F$163="No"</formula>
    </cfRule>
  </conditionalFormatting>
  <conditionalFormatting sqref="L154:M154">
    <cfRule type="expression" dxfId="3593" priority="53">
      <formula>$F$163="Don't know"</formula>
    </cfRule>
    <cfRule type="expression" dxfId="3592" priority="54">
      <formula>$F$163="No"</formula>
    </cfRule>
  </conditionalFormatting>
  <conditionalFormatting sqref="L155:M155">
    <cfRule type="expression" dxfId="3591" priority="51">
      <formula>$F$163="Don't know"</formula>
    </cfRule>
    <cfRule type="expression" dxfId="3590" priority="52">
      <formula>$F$163="No"</formula>
    </cfRule>
  </conditionalFormatting>
  <conditionalFormatting sqref="L155:M155">
    <cfRule type="expression" dxfId="3589" priority="49">
      <formula>$F$163="Don't know"</formula>
    </cfRule>
    <cfRule type="expression" dxfId="3588" priority="50">
      <formula>$F$163="No"</formula>
    </cfRule>
  </conditionalFormatting>
  <conditionalFormatting sqref="L157:M159">
    <cfRule type="expression" dxfId="3587" priority="47">
      <formula>$F$163="Don't know"</formula>
    </cfRule>
    <cfRule type="expression" dxfId="3586" priority="48">
      <formula>$F$163="No"</formula>
    </cfRule>
  </conditionalFormatting>
  <conditionalFormatting sqref="L157:M159">
    <cfRule type="expression" dxfId="3585" priority="45">
      <formula>$F$163="Don't know"</formula>
    </cfRule>
    <cfRule type="expression" dxfId="3584" priority="46">
      <formula>$F$163="No"</formula>
    </cfRule>
  </conditionalFormatting>
  <conditionalFormatting sqref="L158:M158">
    <cfRule type="expression" dxfId="3583" priority="43">
      <formula>$F$163="Don't know"</formula>
    </cfRule>
    <cfRule type="expression" dxfId="3582" priority="44">
      <formula>$F$163="No"</formula>
    </cfRule>
  </conditionalFormatting>
  <conditionalFormatting sqref="L158:M158">
    <cfRule type="expression" dxfId="3581" priority="41">
      <formula>$F$163="Don't know"</formula>
    </cfRule>
    <cfRule type="expression" dxfId="3580" priority="42">
      <formula>$F$163="No"</formula>
    </cfRule>
  </conditionalFormatting>
  <conditionalFormatting sqref="L159:M159">
    <cfRule type="expression" dxfId="3579" priority="39">
      <formula>$F$163="Don't know"</formula>
    </cfRule>
    <cfRule type="expression" dxfId="3578" priority="40">
      <formula>$F$163="No"</formula>
    </cfRule>
  </conditionalFormatting>
  <conditionalFormatting sqref="L159:M159">
    <cfRule type="expression" dxfId="3577" priority="37">
      <formula>$F$163="Don't know"</formula>
    </cfRule>
    <cfRule type="expression" dxfId="3576" priority="38">
      <formula>$F$163="No"</formula>
    </cfRule>
  </conditionalFormatting>
  <conditionalFormatting sqref="G61">
    <cfRule type="containsBlanks" dxfId="3575" priority="36">
      <formula>LEN(TRIM(G61))=0</formula>
    </cfRule>
  </conditionalFormatting>
  <conditionalFormatting sqref="F71">
    <cfRule type="containsBlanks" dxfId="3574" priority="35">
      <formula>LEN(TRIM(F71))=0</formula>
    </cfRule>
  </conditionalFormatting>
  <conditionalFormatting sqref="O20">
    <cfRule type="containsBlanks" dxfId="3573" priority="34">
      <formula>LEN(TRIM(O20))=0</formula>
    </cfRule>
  </conditionalFormatting>
  <conditionalFormatting sqref="O26:O31">
    <cfRule type="containsBlanks" dxfId="3572" priority="33">
      <formula>LEN(TRIM(O26))=0</formula>
    </cfRule>
  </conditionalFormatting>
  <conditionalFormatting sqref="O128:O135">
    <cfRule type="containsBlanks" dxfId="3571" priority="32">
      <formula>LEN(TRIM(O128))=0</formula>
    </cfRule>
  </conditionalFormatting>
  <conditionalFormatting sqref="O224:O231">
    <cfRule type="containsBlanks" dxfId="3570" priority="31">
      <formula>LEN(TRIM(O224))=0</formula>
    </cfRule>
  </conditionalFormatting>
  <conditionalFormatting sqref="O235:O236">
    <cfRule type="containsBlanks" dxfId="3569" priority="30">
      <formula>LEN(TRIM(O235))=0</formula>
    </cfRule>
  </conditionalFormatting>
  <conditionalFormatting sqref="J35:K35">
    <cfRule type="containsBlanks" dxfId="3568" priority="29">
      <formula>LEN(TRIM(J35))=0</formula>
    </cfRule>
  </conditionalFormatting>
  <conditionalFormatting sqref="J37:K37">
    <cfRule type="containsBlanks" dxfId="3567" priority="28">
      <formula>LEN(TRIM(J37))=0</formula>
    </cfRule>
  </conditionalFormatting>
  <conditionalFormatting sqref="J38:K38">
    <cfRule type="containsBlanks" dxfId="3566" priority="27">
      <formula>LEN(TRIM(J38))=0</formula>
    </cfRule>
  </conditionalFormatting>
  <conditionalFormatting sqref="J40:K40">
    <cfRule type="containsBlanks" dxfId="3565" priority="26">
      <formula>LEN(TRIM(J40))=0</formula>
    </cfRule>
  </conditionalFormatting>
  <conditionalFormatting sqref="J45:K45">
    <cfRule type="containsBlanks" dxfId="3564" priority="25">
      <formula>LEN(TRIM(J45))=0</formula>
    </cfRule>
  </conditionalFormatting>
  <conditionalFormatting sqref="J46:K46">
    <cfRule type="containsBlanks" dxfId="3563" priority="24">
      <formula>LEN(TRIM(J46))=0</formula>
    </cfRule>
  </conditionalFormatting>
  <conditionalFormatting sqref="J47:K47">
    <cfRule type="containsBlanks" dxfId="3562" priority="23">
      <formula>LEN(TRIM(J47))=0</formula>
    </cfRule>
  </conditionalFormatting>
  <conditionalFormatting sqref="J49:K49">
    <cfRule type="containsBlanks" dxfId="3561" priority="22">
      <formula>LEN(TRIM(J49))=0</formula>
    </cfRule>
  </conditionalFormatting>
  <conditionalFormatting sqref="J51:K51">
    <cfRule type="containsBlanks" dxfId="3560" priority="21">
      <formula>LEN(TRIM(J51))=0</formula>
    </cfRule>
  </conditionalFormatting>
  <conditionalFormatting sqref="J53:K53">
    <cfRule type="containsBlanks" dxfId="3559" priority="20">
      <formula>LEN(TRIM(J53))=0</formula>
    </cfRule>
  </conditionalFormatting>
  <conditionalFormatting sqref="J54:K54">
    <cfRule type="containsBlanks" dxfId="3558" priority="19">
      <formula>LEN(TRIM(J54))=0</formula>
    </cfRule>
  </conditionalFormatting>
  <conditionalFormatting sqref="J55:K55">
    <cfRule type="containsBlanks" dxfId="3557" priority="18">
      <formula>LEN(TRIM(J55))=0</formula>
    </cfRule>
  </conditionalFormatting>
  <conditionalFormatting sqref="K196:L196">
    <cfRule type="containsBlanks" dxfId="3556" priority="17">
      <formula>LEN(TRIM(K196))=0</formula>
    </cfRule>
  </conditionalFormatting>
  <conditionalFormatting sqref="K197:L197">
    <cfRule type="containsBlanks" dxfId="3555" priority="16">
      <formula>LEN(TRIM(K197))=0</formula>
    </cfRule>
  </conditionalFormatting>
  <conditionalFormatting sqref="K198:L198">
    <cfRule type="containsBlanks" dxfId="3554" priority="15">
      <formula>LEN(TRIM(K198))=0</formula>
    </cfRule>
  </conditionalFormatting>
  <conditionalFormatting sqref="K199:L199">
    <cfRule type="containsBlanks" dxfId="3553" priority="14">
      <formula>LEN(TRIM(K199))=0</formula>
    </cfRule>
  </conditionalFormatting>
  <conditionalFormatting sqref="H199:I199">
    <cfRule type="containsBlanks" dxfId="3552" priority="13">
      <formula>LEN(TRIM(H199))=0</formula>
    </cfRule>
  </conditionalFormatting>
  <conditionalFormatting sqref="H201:I201">
    <cfRule type="containsBlanks" dxfId="3551" priority="12">
      <formula>LEN(TRIM(H201))=0</formula>
    </cfRule>
  </conditionalFormatting>
  <conditionalFormatting sqref="K201:L201">
    <cfRule type="containsBlanks" dxfId="3550" priority="11">
      <formula>LEN(TRIM(K201))=0</formula>
    </cfRule>
  </conditionalFormatting>
  <conditionalFormatting sqref="K202:L202">
    <cfRule type="containsBlanks" dxfId="3549" priority="10">
      <formula>LEN(TRIM(K202))=0</formula>
    </cfRule>
  </conditionalFormatting>
  <conditionalFormatting sqref="K203:L203">
    <cfRule type="containsBlanks" dxfId="3548" priority="9">
      <formula>LEN(TRIM(K203))=0</formula>
    </cfRule>
  </conditionalFormatting>
  <conditionalFormatting sqref="K205:L205">
    <cfRule type="containsBlanks" dxfId="3547" priority="8">
      <formula>LEN(TRIM(K205))=0</formula>
    </cfRule>
  </conditionalFormatting>
  <conditionalFormatting sqref="K206:L210">
    <cfRule type="containsBlanks" dxfId="3546" priority="7">
      <formula>LEN(TRIM(K206))=0</formula>
    </cfRule>
  </conditionalFormatting>
  <conditionalFormatting sqref="H206:I206">
    <cfRule type="containsBlanks" dxfId="3545" priority="6">
      <formula>LEN(TRIM(H206))=0</formula>
    </cfRule>
  </conditionalFormatting>
  <conditionalFormatting sqref="H208:I208">
    <cfRule type="containsBlanks" dxfId="3544" priority="5">
      <formula>LEN(TRIM(H208))=0</formula>
    </cfRule>
  </conditionalFormatting>
  <conditionalFormatting sqref="H210:I210">
    <cfRule type="containsBlanks" dxfId="3543" priority="4">
      <formula>LEN(TRIM(H210))=0</formula>
    </cfRule>
  </conditionalFormatting>
  <conditionalFormatting sqref="H212:I214">
    <cfRule type="containsBlanks" dxfId="3542" priority="3">
      <formula>LEN(TRIM(H212))=0</formula>
    </cfRule>
  </conditionalFormatting>
  <conditionalFormatting sqref="K212:L214">
    <cfRule type="containsBlanks" dxfId="3541" priority="2">
      <formula>LEN(TRIM(K212))=0</formula>
    </cfRule>
  </conditionalFormatting>
  <conditionalFormatting sqref="H197:I197">
    <cfRule type="containsBlanks" dxfId="3540" priority="1">
      <formula>LEN(TRIM(H197))=0</formula>
    </cfRule>
  </conditionalFormatting>
  <hyperlinks>
    <hyperlink ref="F1:G1" location="'All Countries - Summary (2017)'!A1" display="Summary Page" xr:uid="{F98434C8-91AC-4A96-8D1F-169344557107}"/>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1B8B3-E8B2-48D6-B4C8-B95EF4091DDA}">
  <sheetPr>
    <tabColor theme="8" tint="0.59999389629810485"/>
    <pageSetUpPr fitToPage="1"/>
  </sheetPr>
  <dimension ref="A1:AO31"/>
  <sheetViews>
    <sheetView topLeftCell="A6" zoomScaleNormal="100" zoomScaleSheetLayoutView="70" workbookViewId="0">
      <pane xSplit="2" ySplit="1" topLeftCell="C13" activePane="bottomRight" state="frozen"/>
      <selection pane="bottomRight" activeCell="C27" sqref="C27"/>
      <selection pane="bottomLeft" activeCell="A7" sqref="A7"/>
      <selection pane="topRight" activeCell="D6" sqref="D6"/>
    </sheetView>
  </sheetViews>
  <sheetFormatPr defaultRowHeight="15"/>
  <cols>
    <col min="1" max="1" width="5.140625" customWidth="1"/>
    <col min="2" max="2" width="37" customWidth="1"/>
    <col min="3" max="3" width="58.28515625" customWidth="1"/>
    <col min="4" max="4" width="14.7109375" customWidth="1"/>
    <col min="5" max="5" width="12.5703125" customWidth="1"/>
    <col min="6" max="6" width="9.7109375" customWidth="1"/>
    <col min="7" max="7" width="10.5703125" customWidth="1"/>
    <col min="8" max="8" width="12" customWidth="1"/>
    <col min="9" max="9" width="9.7109375" customWidth="1"/>
    <col min="10" max="10" width="10.28515625" customWidth="1"/>
    <col min="11" max="11" width="9.7109375" customWidth="1"/>
    <col min="12" max="12" width="10.85546875" customWidth="1"/>
    <col min="13" max="13" width="9.5703125" customWidth="1"/>
    <col min="14" max="14" width="10" customWidth="1"/>
    <col min="15" max="15" width="11.28515625" customWidth="1"/>
    <col min="16" max="17" width="9.7109375" customWidth="1"/>
    <col min="18" max="18" width="10.28515625" customWidth="1"/>
    <col min="19" max="19" width="9.7109375" customWidth="1"/>
    <col min="20" max="20" width="12.140625" customWidth="1"/>
    <col min="21" max="21" width="9.7109375" customWidth="1"/>
    <col min="22" max="22" width="10.28515625" customWidth="1"/>
    <col min="23" max="23" width="10.140625" customWidth="1"/>
    <col min="24" max="24" width="8.85546875" customWidth="1"/>
    <col min="25" max="25" width="13.140625" customWidth="1"/>
    <col min="26" max="26" width="9.5703125" customWidth="1"/>
    <col min="27" max="27" width="9.7109375" customWidth="1"/>
    <col min="28" max="28" width="13.42578125" customWidth="1"/>
    <col min="29" max="29" width="10.28515625" customWidth="1"/>
    <col min="30" max="30" width="10.7109375" customWidth="1"/>
    <col min="31" max="31" width="10.28515625" customWidth="1"/>
    <col min="32" max="32" width="11.140625" customWidth="1"/>
    <col min="33" max="33" width="11.42578125" customWidth="1"/>
    <col min="34" max="34" width="10.140625" customWidth="1"/>
    <col min="35" max="35" width="11.5703125" customWidth="1"/>
    <col min="36" max="36" width="10.7109375" customWidth="1"/>
    <col min="37" max="37" width="10.28515625" customWidth="1"/>
    <col min="38" max="38" width="10.85546875" customWidth="1"/>
    <col min="39" max="39" width="11.5703125" customWidth="1"/>
    <col min="40" max="40" width="12.5703125" customWidth="1"/>
    <col min="41" max="41" width="7.5703125" customWidth="1"/>
    <col min="42" max="42" width="12" customWidth="1"/>
    <col min="44" max="44" width="12.5703125" customWidth="1"/>
    <col min="45" max="45" width="10.42578125" customWidth="1"/>
    <col min="46" max="46" width="23" customWidth="1"/>
    <col min="47" max="51" width="23.7109375" customWidth="1"/>
  </cols>
  <sheetData>
    <row r="1" spans="1:41" ht="67.5" hidden="1" customHeight="1">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932"/>
      <c r="AO1" s="932"/>
    </row>
    <row r="2" spans="1:41" ht="37.5" hidden="1" customHeight="1" thickBot="1">
      <c r="A2" s="1" t="s">
        <v>0</v>
      </c>
      <c r="B2" s="2"/>
      <c r="C2" s="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row>
    <row r="3" spans="1:41" ht="34.5" hidden="1" customHeight="1" thickBot="1">
      <c r="A3" s="1"/>
      <c r="B3" s="5"/>
      <c r="C3" s="5"/>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row>
    <row r="4" spans="1:41" ht="42" hidden="1" customHeight="1">
      <c r="A4" s="933" t="s">
        <v>3</v>
      </c>
      <c r="B4" s="933"/>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row>
    <row r="5" spans="1:41" ht="165" hidden="1" customHeight="1" thickBot="1">
      <c r="A5" s="934" t="s">
        <v>4</v>
      </c>
      <c r="B5" s="935"/>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5"/>
      <c r="AO5" s="935"/>
    </row>
    <row r="6" spans="1:41" ht="40.9" customHeight="1" thickBot="1">
      <c r="A6" s="953" t="s">
        <v>312</v>
      </c>
      <c r="B6" s="954"/>
      <c r="C6" s="153" t="s">
        <v>313</v>
      </c>
      <c r="D6" s="154" t="s">
        <v>5</v>
      </c>
      <c r="E6" s="155" t="s">
        <v>6</v>
      </c>
      <c r="F6" s="155" t="s">
        <v>7</v>
      </c>
      <c r="G6" s="155" t="s">
        <v>8</v>
      </c>
      <c r="H6" s="155" t="s">
        <v>9</v>
      </c>
      <c r="I6" s="156" t="s">
        <v>10</v>
      </c>
      <c r="J6" s="156" t="s">
        <v>11</v>
      </c>
      <c r="K6" s="156" t="s">
        <v>12</v>
      </c>
      <c r="L6" s="156" t="s">
        <v>13</v>
      </c>
      <c r="M6" s="156" t="s">
        <v>14</v>
      </c>
      <c r="N6" s="156" t="s">
        <v>15</v>
      </c>
      <c r="O6" s="156" t="s">
        <v>16</v>
      </c>
      <c r="P6" s="156" t="s">
        <v>17</v>
      </c>
      <c r="Q6" s="158" t="s">
        <v>18</v>
      </c>
      <c r="R6" s="156" t="s">
        <v>19</v>
      </c>
      <c r="S6" s="156" t="s">
        <v>20</v>
      </c>
      <c r="T6" s="156" t="s">
        <v>21</v>
      </c>
      <c r="U6" s="156" t="s">
        <v>22</v>
      </c>
      <c r="V6" s="156" t="s">
        <v>23</v>
      </c>
      <c r="W6" s="156" t="s">
        <v>24</v>
      </c>
      <c r="X6" s="156" t="s">
        <v>25</v>
      </c>
      <c r="Y6" s="156" t="s">
        <v>26</v>
      </c>
      <c r="Z6" s="156" t="s">
        <v>27</v>
      </c>
      <c r="AA6" s="156" t="s">
        <v>28</v>
      </c>
      <c r="AB6" s="156" t="s">
        <v>29</v>
      </c>
      <c r="AC6" s="156" t="s">
        <v>30</v>
      </c>
      <c r="AD6" s="156" t="s">
        <v>31</v>
      </c>
      <c r="AE6" s="156" t="s">
        <v>32</v>
      </c>
      <c r="AF6" s="156" t="s">
        <v>2</v>
      </c>
      <c r="AG6" s="156" t="s">
        <v>33</v>
      </c>
      <c r="AH6" s="156" t="s">
        <v>34</v>
      </c>
      <c r="AI6" s="156" t="s">
        <v>35</v>
      </c>
      <c r="AJ6" s="156" t="s">
        <v>36</v>
      </c>
      <c r="AK6" s="156" t="s">
        <v>37</v>
      </c>
      <c r="AL6" s="156" t="s">
        <v>38</v>
      </c>
      <c r="AM6" s="156" t="s">
        <v>39</v>
      </c>
      <c r="AN6" s="157" t="s">
        <v>40</v>
      </c>
      <c r="AO6" s="752"/>
    </row>
    <row r="7" spans="1:41" ht="24" customHeight="1" thickBot="1">
      <c r="A7" s="845" t="s">
        <v>314</v>
      </c>
      <c r="B7" s="847"/>
      <c r="C7" s="717"/>
      <c r="D7" s="136"/>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8"/>
      <c r="AO7" s="28"/>
    </row>
    <row r="8" spans="1:41" ht="135.6" customHeight="1">
      <c r="A8" s="91">
        <v>1</v>
      </c>
      <c r="B8" s="93" t="s">
        <v>315</v>
      </c>
      <c r="C8" s="106" t="s">
        <v>316</v>
      </c>
      <c r="D8" s="148"/>
      <c r="E8" s="103">
        <v>2.0144059200000002E-2</v>
      </c>
      <c r="F8" s="103">
        <v>3.7292004099999998E-2</v>
      </c>
      <c r="G8" s="103">
        <v>6.1153031999999996E-2</v>
      </c>
      <c r="H8" s="103">
        <v>2.8106883800000003E-2</v>
      </c>
      <c r="I8" s="103">
        <v>3.3652548300000001E-2</v>
      </c>
      <c r="J8" s="103">
        <v>7.1669142300000002E-2</v>
      </c>
      <c r="K8" s="103">
        <v>0.11773697500000001</v>
      </c>
      <c r="L8" s="103">
        <v>3.11351671E-2</v>
      </c>
      <c r="M8" s="103">
        <v>0.10822469379999999</v>
      </c>
      <c r="N8" s="103">
        <v>5.0353270700000001E-2</v>
      </c>
      <c r="O8" s="103">
        <v>9.4694761500000002E-2</v>
      </c>
      <c r="P8" s="103">
        <v>4.9530691799999998E-2</v>
      </c>
      <c r="Q8" s="103">
        <v>0.19097217599999999</v>
      </c>
      <c r="R8" s="103">
        <v>5.9797016299999999E-2</v>
      </c>
      <c r="S8" s="103">
        <v>7.0817381900000004E-2</v>
      </c>
      <c r="T8" s="103">
        <v>0.14930457</v>
      </c>
      <c r="U8" s="103">
        <v>2.7305759499999999E-2</v>
      </c>
      <c r="V8" s="103">
        <v>3.34669436E-2</v>
      </c>
      <c r="W8" s="103">
        <v>3.3698762299999997E-2</v>
      </c>
      <c r="X8" s="103">
        <v>6.2939261600000004E-2</v>
      </c>
      <c r="Y8" s="103">
        <v>0.15610535580000001</v>
      </c>
      <c r="Z8" s="103">
        <v>0.10765644019999999</v>
      </c>
      <c r="AA8" s="103">
        <v>4.4571850099999998E-2</v>
      </c>
      <c r="AB8" s="103">
        <v>1.2230059600000001E-2</v>
      </c>
      <c r="AC8" s="103">
        <v>5.5183011800000001E-2</v>
      </c>
      <c r="AD8" s="103">
        <v>4.5859681499999999E-2</v>
      </c>
      <c r="AE8" s="103">
        <v>5.2992660899999995E-2</v>
      </c>
      <c r="AF8" s="103">
        <v>3.7414756200000003E-2</v>
      </c>
      <c r="AG8" s="103">
        <v>7.3775988100000009E-2</v>
      </c>
      <c r="AH8" s="103">
        <v>6.2089424500000004E-2</v>
      </c>
      <c r="AI8" s="103">
        <v>4.2033291200000003E-2</v>
      </c>
      <c r="AJ8" s="103">
        <v>7.42916889E-2</v>
      </c>
      <c r="AK8" s="103">
        <v>5.7212902500000003E-2</v>
      </c>
      <c r="AL8" s="103">
        <v>5.6143732500000001E-2</v>
      </c>
      <c r="AM8" s="103">
        <v>6.792696849999999E-2</v>
      </c>
      <c r="AN8" s="116">
        <v>8.14999005E-2</v>
      </c>
      <c r="AO8" s="806"/>
    </row>
    <row r="9" spans="1:41" ht="132" customHeight="1">
      <c r="A9" s="25">
        <v>2</v>
      </c>
      <c r="B9" s="150" t="s">
        <v>317</v>
      </c>
      <c r="C9" s="108" t="s">
        <v>318</v>
      </c>
      <c r="D9" s="39"/>
      <c r="E9" s="141">
        <v>1822.22344324388</v>
      </c>
      <c r="F9" s="141">
        <v>5789.8615106894849</v>
      </c>
      <c r="G9" s="140">
        <v>9143.6776369963191</v>
      </c>
      <c r="H9" s="141">
        <v>3676.923378297357</v>
      </c>
      <c r="I9" s="141">
        <v>2061.4330648986224</v>
      </c>
      <c r="J9" s="141">
        <v>1650.0920959225634</v>
      </c>
      <c r="K9" s="141">
        <v>721.20817128563783</v>
      </c>
      <c r="L9" s="141">
        <v>3314.7445844551985</v>
      </c>
      <c r="M9" s="141">
        <v>5983.1375659140449</v>
      </c>
      <c r="N9" s="141">
        <v>3481.2253102351365</v>
      </c>
      <c r="O9" s="141">
        <v>13920.994262776281</v>
      </c>
      <c r="P9" s="141">
        <v>795.82641521917844</v>
      </c>
      <c r="Q9" s="141">
        <v>6868.1076063714081</v>
      </c>
      <c r="R9" s="141">
        <v>1719.3781762292424</v>
      </c>
      <c r="S9" s="141">
        <v>4096.1737885445646</v>
      </c>
      <c r="T9" s="141">
        <v>7278.142302948987</v>
      </c>
      <c r="U9" s="141">
        <v>2066.6723577108337</v>
      </c>
      <c r="V9" s="141">
        <v>1665.4625961420124</v>
      </c>
      <c r="W9" s="141">
        <v>6025.8852144435814</v>
      </c>
      <c r="X9" s="141">
        <v>2960.7996989482617</v>
      </c>
      <c r="Y9" s="141">
        <v>1338.8075858880691</v>
      </c>
      <c r="Z9" s="141">
        <v>1064.4165105203042</v>
      </c>
      <c r="AA9" s="141">
        <v>1952.9460097440665</v>
      </c>
      <c r="AB9" s="141">
        <v>1092.6881583374009</v>
      </c>
      <c r="AC9" s="142">
        <v>2470.9880206473822</v>
      </c>
      <c r="AD9" s="140">
        <v>905.86804861484825</v>
      </c>
      <c r="AE9" s="98">
        <v>5325.5689975442738</v>
      </c>
      <c r="AF9" s="98">
        <v>5311.2192894690952</v>
      </c>
      <c r="AG9" s="98">
        <v>9153.5435202753906</v>
      </c>
      <c r="AH9" s="98">
        <v>1811.2235314436241</v>
      </c>
      <c r="AI9" s="98">
        <v>2384.1772990127442</v>
      </c>
      <c r="AJ9" s="98">
        <v>2556.65610810614</v>
      </c>
      <c r="AK9" s="98">
        <v>1453.4322468317698</v>
      </c>
      <c r="AL9" s="98">
        <v>1657.9763337832574</v>
      </c>
      <c r="AM9" s="98">
        <v>3195.5929777975307</v>
      </c>
      <c r="AN9" s="117">
        <v>1682.8392991761405</v>
      </c>
      <c r="AO9" s="806"/>
    </row>
    <row r="10" spans="1:41" ht="18" customHeight="1">
      <c r="A10" s="53"/>
      <c r="B10" s="100" t="s">
        <v>319</v>
      </c>
      <c r="C10" s="143"/>
      <c r="D10" s="92"/>
      <c r="E10" s="128">
        <v>2016</v>
      </c>
      <c r="F10" s="128">
        <v>2017</v>
      </c>
      <c r="G10" s="128">
        <v>2017</v>
      </c>
      <c r="H10" s="128">
        <v>2017</v>
      </c>
      <c r="I10" s="128">
        <v>2017</v>
      </c>
      <c r="J10" s="128">
        <v>2017</v>
      </c>
      <c r="K10" s="128">
        <v>2016</v>
      </c>
      <c r="L10" s="128">
        <v>2017</v>
      </c>
      <c r="M10" s="128">
        <v>2017</v>
      </c>
      <c r="N10" s="128">
        <v>2017</v>
      </c>
      <c r="O10" s="128">
        <v>2017</v>
      </c>
      <c r="P10" s="128">
        <v>2017</v>
      </c>
      <c r="Q10" s="128">
        <v>2017</v>
      </c>
      <c r="R10" s="128">
        <v>2017</v>
      </c>
      <c r="S10" s="128">
        <v>2017</v>
      </c>
      <c r="T10" s="128">
        <v>2017</v>
      </c>
      <c r="U10" s="128">
        <v>2017</v>
      </c>
      <c r="V10" s="128">
        <v>2017</v>
      </c>
      <c r="W10" s="128">
        <v>2016</v>
      </c>
      <c r="X10" s="128">
        <v>2017</v>
      </c>
      <c r="Y10" s="128">
        <v>2016</v>
      </c>
      <c r="Z10" s="128">
        <v>2017</v>
      </c>
      <c r="AA10" s="128">
        <v>2017</v>
      </c>
      <c r="AB10" s="128">
        <v>2017</v>
      </c>
      <c r="AC10" s="128">
        <v>2017</v>
      </c>
      <c r="AD10" s="126">
        <v>2017</v>
      </c>
      <c r="AE10" s="99">
        <v>2016</v>
      </c>
      <c r="AF10" s="99">
        <v>2017</v>
      </c>
      <c r="AG10" s="99">
        <v>2017</v>
      </c>
      <c r="AH10" s="99">
        <v>2017</v>
      </c>
      <c r="AI10" s="99">
        <v>2017</v>
      </c>
      <c r="AJ10" s="99">
        <v>2016</v>
      </c>
      <c r="AK10" s="99">
        <v>2017</v>
      </c>
      <c r="AL10" s="99">
        <v>2017</v>
      </c>
      <c r="AM10" s="99">
        <v>2011</v>
      </c>
      <c r="AN10" s="99">
        <v>2017</v>
      </c>
      <c r="AO10" s="806"/>
    </row>
    <row r="11" spans="1:41" ht="148.9" customHeight="1">
      <c r="A11" s="25">
        <v>3</v>
      </c>
      <c r="B11" s="150" t="s">
        <v>320</v>
      </c>
      <c r="C11" s="147" t="s">
        <v>321</v>
      </c>
      <c r="D11" s="26"/>
      <c r="E11" s="16">
        <v>0.35799999999999998</v>
      </c>
      <c r="F11" s="16">
        <v>0.36599999999999999</v>
      </c>
      <c r="G11" s="16">
        <v>0.29399999999999998</v>
      </c>
      <c r="H11" s="16">
        <v>0.24299999999999999</v>
      </c>
      <c r="I11" s="16">
        <v>0.40100000000000002</v>
      </c>
      <c r="J11" s="16">
        <v>0.40100000000000002</v>
      </c>
      <c r="K11" s="16">
        <v>0.64900000000000002</v>
      </c>
      <c r="L11" s="16">
        <v>0.375</v>
      </c>
      <c r="M11" s="16">
        <v>0.35</v>
      </c>
      <c r="N11" s="16">
        <v>0.46299999999999997</v>
      </c>
      <c r="O11" s="16">
        <v>0.30499999999999999</v>
      </c>
      <c r="P11" s="16">
        <v>0.63900000000000001</v>
      </c>
      <c r="Q11" s="16">
        <v>0.38200000000000001</v>
      </c>
      <c r="R11" s="16">
        <v>0.29600000000000004</v>
      </c>
      <c r="S11" s="16">
        <v>0.24199999999999999</v>
      </c>
      <c r="T11" s="16">
        <v>0.59299999999999997</v>
      </c>
      <c r="U11" s="16">
        <v>0.55200000000000005</v>
      </c>
      <c r="V11" s="16">
        <v>0.58499999999999996</v>
      </c>
      <c r="W11" s="16">
        <v>0.21899999999999997</v>
      </c>
      <c r="X11" s="16">
        <v>0.36099999999999999</v>
      </c>
      <c r="Y11" s="16">
        <v>0.70700000000000007</v>
      </c>
      <c r="Z11" s="16">
        <v>0.50700000000000001</v>
      </c>
      <c r="AA11" s="16">
        <v>0.436</v>
      </c>
      <c r="AB11" s="16">
        <v>0.46100000000000002</v>
      </c>
      <c r="AC11" s="16">
        <v>0.252</v>
      </c>
      <c r="AD11" s="16">
        <v>0.44500000000000001</v>
      </c>
      <c r="AE11" s="16">
        <v>0.46</v>
      </c>
      <c r="AF11" s="16">
        <v>0.29499999999999998</v>
      </c>
      <c r="AG11" s="16">
        <v>0.21600000000000003</v>
      </c>
      <c r="AH11" s="16">
        <v>0.39100000000000001</v>
      </c>
      <c r="AI11" s="16">
        <v>0.46700000000000003</v>
      </c>
      <c r="AJ11" s="16">
        <v>0.28199999999999997</v>
      </c>
      <c r="AK11" s="16">
        <v>0.55100000000000005</v>
      </c>
      <c r="AL11" s="16">
        <v>0.19699999999999998</v>
      </c>
      <c r="AM11" s="16">
        <v>0.54400000000000004</v>
      </c>
      <c r="AN11" s="119">
        <v>0.72299999999999998</v>
      </c>
      <c r="AO11" s="806"/>
    </row>
    <row r="12" spans="1:41" ht="17.25" customHeight="1" thickBot="1">
      <c r="A12" s="53"/>
      <c r="B12" s="195" t="s">
        <v>322</v>
      </c>
      <c r="C12" s="105"/>
      <c r="D12" s="94"/>
      <c r="E12" s="126">
        <v>2011</v>
      </c>
      <c r="F12" s="126">
        <v>2008</v>
      </c>
      <c r="G12" s="126">
        <v>2016</v>
      </c>
      <c r="H12" s="126">
        <v>2016</v>
      </c>
      <c r="I12" s="126">
        <v>2015</v>
      </c>
      <c r="J12" s="126">
        <v>2014</v>
      </c>
      <c r="K12" s="126">
        <v>2014</v>
      </c>
      <c r="L12" s="126">
        <v>2014</v>
      </c>
      <c r="M12" s="126">
        <v>2015</v>
      </c>
      <c r="N12" s="126">
        <v>2015</v>
      </c>
      <c r="O12" s="126">
        <v>2016</v>
      </c>
      <c r="P12" s="126">
        <v>2012</v>
      </c>
      <c r="Q12" s="126">
        <v>2016</v>
      </c>
      <c r="R12" s="126">
        <v>2010</v>
      </c>
      <c r="S12" s="126">
        <v>2012</v>
      </c>
      <c r="T12" s="126">
        <v>2014</v>
      </c>
      <c r="U12" s="126">
        <v>2012</v>
      </c>
      <c r="V12" s="126">
        <v>2012</v>
      </c>
      <c r="W12" s="126">
        <v>2011</v>
      </c>
      <c r="X12" s="126">
        <v>2015</v>
      </c>
      <c r="Y12" s="126">
        <v>2012</v>
      </c>
      <c r="Z12" s="126">
        <v>2010</v>
      </c>
      <c r="AA12" s="126">
        <v>2009</v>
      </c>
      <c r="AB12" s="126">
        <v>2014</v>
      </c>
      <c r="AC12" s="128">
        <v>2010</v>
      </c>
      <c r="AD12" s="130">
        <v>2014</v>
      </c>
      <c r="AE12" s="129">
        <v>2009</v>
      </c>
      <c r="AF12" s="128">
        <v>2013</v>
      </c>
      <c r="AG12" s="128">
        <v>2015</v>
      </c>
      <c r="AH12" s="128">
        <v>2013</v>
      </c>
      <c r="AI12" s="128">
        <v>2011</v>
      </c>
      <c r="AJ12" s="128">
        <v>2011</v>
      </c>
      <c r="AK12" s="128">
        <v>2015</v>
      </c>
      <c r="AL12" s="128">
        <v>2012</v>
      </c>
      <c r="AM12" s="128">
        <v>2015</v>
      </c>
      <c r="AN12" s="130">
        <v>2011</v>
      </c>
      <c r="AO12" s="806"/>
    </row>
    <row r="13" spans="1:41" ht="26.45" customHeight="1" thickBot="1">
      <c r="A13" s="842" t="s">
        <v>323</v>
      </c>
      <c r="B13" s="844"/>
      <c r="C13" s="729"/>
      <c r="D13" s="139"/>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1"/>
      <c r="AO13" s="715"/>
    </row>
    <row r="14" spans="1:41" ht="22.5" customHeight="1">
      <c r="A14" s="62">
        <v>4</v>
      </c>
      <c r="B14" s="104" t="s">
        <v>324</v>
      </c>
      <c r="C14" s="950" t="s">
        <v>325</v>
      </c>
      <c r="D14" s="109"/>
      <c r="E14" s="737"/>
      <c r="F14" s="737"/>
      <c r="G14" s="737"/>
      <c r="H14" s="737"/>
      <c r="I14" s="737"/>
      <c r="J14" s="737"/>
      <c r="K14" s="737"/>
      <c r="L14" s="737"/>
      <c r="M14" s="737"/>
      <c r="N14" s="737"/>
      <c r="O14" s="737"/>
      <c r="P14" s="737"/>
      <c r="Q14" s="737"/>
      <c r="R14" s="737"/>
      <c r="S14" s="737"/>
      <c r="T14" s="737"/>
      <c r="U14" s="737"/>
      <c r="V14" s="737"/>
      <c r="W14" s="737"/>
      <c r="X14" s="737"/>
      <c r="Y14" s="737"/>
      <c r="Z14" s="737"/>
      <c r="AA14" s="737"/>
      <c r="AB14" s="737"/>
      <c r="AC14" s="737"/>
      <c r="AD14" s="737"/>
      <c r="AE14" s="737"/>
      <c r="AF14" s="737"/>
      <c r="AG14" s="737"/>
      <c r="AH14" s="737"/>
      <c r="AI14" s="737"/>
      <c r="AJ14" s="737"/>
      <c r="AK14" s="737"/>
      <c r="AL14" s="737"/>
      <c r="AM14" s="737"/>
      <c r="AN14" s="131"/>
      <c r="AO14" s="806"/>
    </row>
    <row r="15" spans="1:41" ht="129.6" customHeight="1">
      <c r="A15" s="46"/>
      <c r="B15" s="765" t="s">
        <v>326</v>
      </c>
      <c r="C15" s="951"/>
      <c r="D15" s="37"/>
      <c r="E15" s="805">
        <v>7</v>
      </c>
      <c r="F15" s="805">
        <v>13</v>
      </c>
      <c r="G15" s="805">
        <v>63</v>
      </c>
      <c r="H15" s="805">
        <v>22</v>
      </c>
      <c r="I15" s="805">
        <v>30</v>
      </c>
      <c r="J15" s="805">
        <v>38</v>
      </c>
      <c r="K15" s="805">
        <v>21</v>
      </c>
      <c r="L15" s="805">
        <v>23</v>
      </c>
      <c r="M15" s="805">
        <v>43</v>
      </c>
      <c r="N15" s="805">
        <v>40</v>
      </c>
      <c r="O15" s="805">
        <v>53</v>
      </c>
      <c r="P15" s="805">
        <v>8</v>
      </c>
      <c r="Q15" s="805">
        <v>57</v>
      </c>
      <c r="R15" s="805">
        <v>12</v>
      </c>
      <c r="S15" s="805">
        <v>46</v>
      </c>
      <c r="T15" s="805">
        <v>47</v>
      </c>
      <c r="U15" s="805">
        <v>19</v>
      </c>
      <c r="V15" s="805">
        <v>8</v>
      </c>
      <c r="W15" s="805">
        <v>41</v>
      </c>
      <c r="X15" s="805">
        <v>42</v>
      </c>
      <c r="Y15" s="805">
        <v>26</v>
      </c>
      <c r="Z15" s="805">
        <v>20</v>
      </c>
      <c r="AA15" s="805">
        <v>28</v>
      </c>
      <c r="AB15" s="805">
        <v>25</v>
      </c>
      <c r="AC15" s="805">
        <v>24</v>
      </c>
      <c r="AD15" s="805">
        <v>26</v>
      </c>
      <c r="AE15" s="805">
        <v>18</v>
      </c>
      <c r="AF15" s="805">
        <v>27</v>
      </c>
      <c r="AG15" s="805">
        <v>54</v>
      </c>
      <c r="AH15" s="805">
        <v>58</v>
      </c>
      <c r="AI15" s="805">
        <v>49</v>
      </c>
      <c r="AJ15" s="805">
        <v>36</v>
      </c>
      <c r="AK15" s="805">
        <v>23</v>
      </c>
      <c r="AL15" s="805">
        <v>46</v>
      </c>
      <c r="AM15" s="805">
        <v>33</v>
      </c>
      <c r="AN15" s="132">
        <v>3</v>
      </c>
      <c r="AO15" s="806"/>
    </row>
    <row r="16" spans="1:41" ht="99" customHeight="1">
      <c r="A16" s="25">
        <v>5</v>
      </c>
      <c r="B16" s="92" t="s">
        <v>327</v>
      </c>
      <c r="C16" s="144" t="s">
        <v>328</v>
      </c>
      <c r="D16" s="37"/>
      <c r="E16" s="196">
        <v>0.39749200000000001</v>
      </c>
      <c r="F16" s="196">
        <v>0.2068159</v>
      </c>
      <c r="G16" s="196">
        <v>0.8836193</v>
      </c>
      <c r="H16" s="196">
        <v>0.72497290000000003</v>
      </c>
      <c r="I16" s="196">
        <v>0.48927989999999999</v>
      </c>
      <c r="J16" s="196">
        <v>0.3487191</v>
      </c>
      <c r="K16" s="196">
        <v>0.47561809999999999</v>
      </c>
      <c r="L16" s="196">
        <v>0.57089260000000008</v>
      </c>
      <c r="M16" s="196">
        <v>0.8844240000000001</v>
      </c>
      <c r="N16" s="196">
        <v>0.38811990000000002</v>
      </c>
      <c r="O16" s="196">
        <v>0.80720479999999994</v>
      </c>
      <c r="P16" s="196">
        <v>0.36003089999999999</v>
      </c>
      <c r="Q16" s="196">
        <v>0.74244770000000004</v>
      </c>
      <c r="R16" s="196">
        <v>0.34355629999999998</v>
      </c>
      <c r="S16" s="196">
        <v>0.59600870000000006</v>
      </c>
      <c r="T16" s="196">
        <v>0.61822630000000001</v>
      </c>
      <c r="U16" s="196">
        <v>0.31864969999999998</v>
      </c>
      <c r="V16" s="101" t="s">
        <v>60</v>
      </c>
      <c r="W16" s="196">
        <v>0.75829060000000004</v>
      </c>
      <c r="X16" s="101" t="s">
        <v>60</v>
      </c>
      <c r="Y16" s="196">
        <v>0.3820752</v>
      </c>
      <c r="Z16" s="196">
        <v>0.35255220000000004</v>
      </c>
      <c r="AA16" s="196">
        <v>0.36556310000000003</v>
      </c>
      <c r="AB16" s="196">
        <v>0.31487330000000002</v>
      </c>
      <c r="AC16" s="196">
        <v>0.75040019999999996</v>
      </c>
      <c r="AD16" s="196">
        <v>0.19851250000000001</v>
      </c>
      <c r="AE16" s="196">
        <v>0.53488239999999998</v>
      </c>
      <c r="AF16" s="196">
        <v>0.41116190000000002</v>
      </c>
      <c r="AG16" s="196">
        <v>0.92102500000000009</v>
      </c>
      <c r="AH16" s="196">
        <v>0.38356070000000003</v>
      </c>
      <c r="AI16" s="196">
        <v>0.48386589999999996</v>
      </c>
      <c r="AJ16" s="196">
        <v>0.30269999999999997</v>
      </c>
      <c r="AK16" s="196" t="s">
        <v>60</v>
      </c>
      <c r="AL16" s="196" t="s">
        <v>60</v>
      </c>
      <c r="AM16" s="196" t="s">
        <v>60</v>
      </c>
      <c r="AN16" s="133">
        <v>0.46650440000000004</v>
      </c>
      <c r="AO16" s="806"/>
    </row>
    <row r="17" spans="1:41" s="85" customFormat="1" ht="25.5" customHeight="1">
      <c r="A17" s="102"/>
      <c r="B17" s="100" t="s">
        <v>329</v>
      </c>
      <c r="C17" s="108"/>
      <c r="D17" s="37"/>
      <c r="E17" s="97">
        <v>2017</v>
      </c>
      <c r="F17" s="97">
        <v>2011</v>
      </c>
      <c r="G17" s="97">
        <v>2015</v>
      </c>
      <c r="H17" s="97">
        <v>2016</v>
      </c>
      <c r="I17" s="97">
        <v>2015</v>
      </c>
      <c r="J17" s="97">
        <v>2016</v>
      </c>
      <c r="K17" s="97">
        <v>2016</v>
      </c>
      <c r="L17" s="97">
        <v>2016</v>
      </c>
      <c r="M17" s="97">
        <v>2016</v>
      </c>
      <c r="N17" s="97">
        <v>2016</v>
      </c>
      <c r="O17" s="97">
        <v>2016</v>
      </c>
      <c r="P17" s="97">
        <v>2015</v>
      </c>
      <c r="Q17" s="97">
        <v>2016</v>
      </c>
      <c r="R17" s="97">
        <v>2015</v>
      </c>
      <c r="S17" s="97">
        <v>2017</v>
      </c>
      <c r="T17" s="97">
        <v>2016</v>
      </c>
      <c r="U17" s="97">
        <v>2014</v>
      </c>
      <c r="V17" s="97" t="s">
        <v>60</v>
      </c>
      <c r="W17" s="97">
        <v>2016</v>
      </c>
      <c r="X17" s="97" t="s">
        <v>60</v>
      </c>
      <c r="Y17" s="97">
        <v>2016</v>
      </c>
      <c r="Z17" s="97">
        <v>2016</v>
      </c>
      <c r="AA17" s="97">
        <v>2016</v>
      </c>
      <c r="AB17" s="97">
        <v>2015</v>
      </c>
      <c r="AC17" s="97">
        <v>2017</v>
      </c>
      <c r="AD17" s="97">
        <v>2016</v>
      </c>
      <c r="AE17" s="97">
        <v>2013</v>
      </c>
      <c r="AF17" s="97">
        <v>2016</v>
      </c>
      <c r="AG17" s="97">
        <v>2015</v>
      </c>
      <c r="AH17" s="97">
        <v>2016</v>
      </c>
      <c r="AI17" s="97">
        <v>2016</v>
      </c>
      <c r="AJ17" s="97">
        <v>2013</v>
      </c>
      <c r="AK17" s="97" t="s">
        <v>60</v>
      </c>
      <c r="AL17" s="97" t="s">
        <v>60</v>
      </c>
      <c r="AM17" s="97" t="s">
        <v>60</v>
      </c>
      <c r="AN17" s="127">
        <v>2013</v>
      </c>
      <c r="AO17" s="96"/>
    </row>
    <row r="18" spans="1:41" ht="127.9" customHeight="1" thickBot="1">
      <c r="A18" s="25">
        <v>6</v>
      </c>
      <c r="B18" s="92" t="s">
        <v>330</v>
      </c>
      <c r="C18" s="145" t="s">
        <v>331</v>
      </c>
      <c r="D18" s="94"/>
      <c r="E18" s="711" t="s">
        <v>60</v>
      </c>
      <c r="F18" s="123">
        <v>1.9E-2</v>
      </c>
      <c r="G18" s="123">
        <v>2E-3</v>
      </c>
      <c r="H18" s="121">
        <v>0</v>
      </c>
      <c r="I18" s="121">
        <v>0.01</v>
      </c>
      <c r="J18" s="123">
        <v>8.0000000000000002E-3</v>
      </c>
      <c r="K18" s="123">
        <v>1.0999999999999999E-2</v>
      </c>
      <c r="L18" s="123">
        <v>3.6999999999999998E-2</v>
      </c>
      <c r="M18" s="123">
        <v>6.0000000000000001E-3</v>
      </c>
      <c r="N18" s="123">
        <v>2.8000000000000001E-2</v>
      </c>
      <c r="O18" s="123">
        <v>8.9999999999999993E-3</v>
      </c>
      <c r="P18" s="123">
        <v>7.0000000000000001E-3</v>
      </c>
      <c r="Q18" s="123">
        <v>6.0000000000000001E-3</v>
      </c>
      <c r="R18" s="123">
        <v>8.9999999999999993E-3</v>
      </c>
      <c r="S18" s="123">
        <v>1.7000000000000001E-2</v>
      </c>
      <c r="T18" s="123">
        <v>4.0000000000000001E-3</v>
      </c>
      <c r="U18" s="123">
        <v>1.4999999999999999E-2</v>
      </c>
      <c r="V18" s="123">
        <v>1.9E-2</v>
      </c>
      <c r="W18" s="123">
        <v>2E-3</v>
      </c>
      <c r="X18" s="123">
        <v>4.8000000000000001E-2</v>
      </c>
      <c r="Y18" s="123">
        <v>3.0000000000000001E-3</v>
      </c>
      <c r="Z18" s="123">
        <v>9.6000000000000002E-2</v>
      </c>
      <c r="AA18" s="123">
        <v>1.2E-2</v>
      </c>
      <c r="AB18" s="123">
        <v>0.125</v>
      </c>
      <c r="AC18" s="123">
        <v>2E-3</v>
      </c>
      <c r="AD18" s="123">
        <v>3.0000000000000001E-3</v>
      </c>
      <c r="AE18" s="123">
        <v>2.8000000000000001E-2</v>
      </c>
      <c r="AF18" s="123">
        <v>1E-3</v>
      </c>
      <c r="AG18" s="123">
        <v>1E-3</v>
      </c>
      <c r="AH18" s="123">
        <v>2.7E-2</v>
      </c>
      <c r="AI18" s="123">
        <v>4.0000000000000001E-3</v>
      </c>
      <c r="AJ18" s="123">
        <v>4.4999999999999998E-2</v>
      </c>
      <c r="AK18" s="123">
        <v>2.1000000000000001E-2</v>
      </c>
      <c r="AL18" s="123">
        <v>5.8999999999999997E-2</v>
      </c>
      <c r="AM18" s="123">
        <v>0.115</v>
      </c>
      <c r="AN18" s="133">
        <v>0.13300000000000001</v>
      </c>
      <c r="AO18" s="806"/>
    </row>
    <row r="19" spans="1:41" ht="25.5" customHeight="1" thickBot="1">
      <c r="A19" s="845" t="s">
        <v>332</v>
      </c>
      <c r="B19" s="847"/>
      <c r="C19" s="717"/>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4"/>
      <c r="AO19" s="28"/>
    </row>
    <row r="20" spans="1:41" ht="24" customHeight="1">
      <c r="A20" s="53">
        <v>7</v>
      </c>
      <c r="B20" s="94" t="s">
        <v>333</v>
      </c>
      <c r="C20" s="952" t="s">
        <v>334</v>
      </c>
      <c r="D20" s="124"/>
      <c r="E20" s="125"/>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c r="AN20" s="134"/>
      <c r="AO20" s="806"/>
    </row>
    <row r="21" spans="1:41" ht="33.6" customHeight="1">
      <c r="A21" s="60"/>
      <c r="B21" s="152" t="s">
        <v>335</v>
      </c>
      <c r="C21" s="952"/>
      <c r="D21" s="26"/>
      <c r="E21" s="58">
        <v>0.26666666666666666</v>
      </c>
      <c r="F21" s="58" t="s">
        <v>71</v>
      </c>
      <c r="G21" s="58">
        <v>0.64444444444444438</v>
      </c>
      <c r="H21" s="58">
        <v>0.62698412698412698</v>
      </c>
      <c r="I21" s="58">
        <v>0.68888888888888888</v>
      </c>
      <c r="J21" s="58" t="s">
        <v>71</v>
      </c>
      <c r="K21" s="58">
        <v>0.70940170940170943</v>
      </c>
      <c r="L21" s="58">
        <v>0.38888888888888884</v>
      </c>
      <c r="M21" s="58" t="s">
        <v>71</v>
      </c>
      <c r="N21" s="58">
        <v>0.28888888888888892</v>
      </c>
      <c r="O21" s="58">
        <v>0.60317460317460314</v>
      </c>
      <c r="P21" s="58">
        <v>0.33333333333333326</v>
      </c>
      <c r="Q21" s="58">
        <v>0.61805555555555547</v>
      </c>
      <c r="R21" s="58">
        <v>0.3925925925925926</v>
      </c>
      <c r="S21" s="58">
        <v>0.34126984126984117</v>
      </c>
      <c r="T21" s="58">
        <v>0.32407407407407407</v>
      </c>
      <c r="U21" s="58" t="s">
        <v>71</v>
      </c>
      <c r="V21" s="58">
        <v>0.22222222222222221</v>
      </c>
      <c r="W21" s="58">
        <v>0.61111111111111105</v>
      </c>
      <c r="X21" s="58">
        <v>0.54861111111111105</v>
      </c>
      <c r="Y21" s="58">
        <v>0.38095238095238093</v>
      </c>
      <c r="Z21" s="58">
        <v>0.19191919191919191</v>
      </c>
      <c r="AA21" s="58">
        <v>0.51388888888888884</v>
      </c>
      <c r="AB21" s="58">
        <v>0.44444444444444442</v>
      </c>
      <c r="AC21" s="58">
        <v>0.43518518518518517</v>
      </c>
      <c r="AD21" s="58">
        <v>0.45238095238095233</v>
      </c>
      <c r="AE21" s="58">
        <v>0.37037037037037029</v>
      </c>
      <c r="AF21" s="58">
        <v>0.48717948717948723</v>
      </c>
      <c r="AG21" s="58">
        <v>0.46464646464646464</v>
      </c>
      <c r="AH21" s="58">
        <v>0.65656565656565657</v>
      </c>
      <c r="AI21" s="58">
        <v>0.65925925925925921</v>
      </c>
      <c r="AJ21" s="58">
        <v>0.42962962962962953</v>
      </c>
      <c r="AK21" s="58">
        <v>0.64646464646464652</v>
      </c>
      <c r="AL21" s="58">
        <v>0.35042735042735046</v>
      </c>
      <c r="AM21" s="58">
        <v>0.30158730158730157</v>
      </c>
      <c r="AN21" s="135">
        <v>0.41666666666666663</v>
      </c>
      <c r="AO21" s="20"/>
    </row>
    <row r="22" spans="1:41" ht="33.6" customHeight="1">
      <c r="A22" s="60"/>
      <c r="B22" s="152" t="s">
        <v>336</v>
      </c>
      <c r="C22" s="952"/>
      <c r="D22" s="37"/>
      <c r="E22" s="58">
        <v>0.64444444444444438</v>
      </c>
      <c r="F22" s="58" t="s">
        <v>71</v>
      </c>
      <c r="G22" s="58">
        <v>0.35555555555555557</v>
      </c>
      <c r="H22" s="58">
        <v>0.91269841269841256</v>
      </c>
      <c r="I22" s="58">
        <v>0.78518518518518521</v>
      </c>
      <c r="J22" s="58" t="s">
        <v>71</v>
      </c>
      <c r="K22" s="58">
        <v>0.76923076923076916</v>
      </c>
      <c r="L22" s="58">
        <v>0.71717171717171713</v>
      </c>
      <c r="M22" s="58" t="s">
        <v>71</v>
      </c>
      <c r="N22" s="58">
        <v>0.62222222222222212</v>
      </c>
      <c r="O22" s="58">
        <v>0.76190476190476186</v>
      </c>
      <c r="P22" s="58">
        <v>0.44444444444444442</v>
      </c>
      <c r="Q22" s="58">
        <v>0.79861111111111116</v>
      </c>
      <c r="R22" s="58">
        <v>0.83703703703703691</v>
      </c>
      <c r="S22" s="58">
        <v>0.7142857142857143</v>
      </c>
      <c r="T22" s="58">
        <v>0.61111111111111105</v>
      </c>
      <c r="U22" s="58" t="s">
        <v>71</v>
      </c>
      <c r="V22" s="58">
        <v>0.75555555555555554</v>
      </c>
      <c r="W22" s="58">
        <v>0.61111111111111105</v>
      </c>
      <c r="X22" s="58">
        <v>0.74305555555555558</v>
      </c>
      <c r="Y22" s="58">
        <v>0.80952380952380965</v>
      </c>
      <c r="Z22" s="58">
        <v>0.74747474747474751</v>
      </c>
      <c r="AA22" s="58">
        <v>0.73611111111111116</v>
      </c>
      <c r="AB22" s="58">
        <v>0.75555555555555554</v>
      </c>
      <c r="AC22" s="58">
        <v>0.75</v>
      </c>
      <c r="AD22" s="58">
        <v>0.80952380952380965</v>
      </c>
      <c r="AE22" s="58">
        <v>0.62037037037037035</v>
      </c>
      <c r="AF22" s="58">
        <v>0.61538461538461531</v>
      </c>
      <c r="AG22" s="58">
        <v>0.62962962962962965</v>
      </c>
      <c r="AH22" s="58">
        <v>0.92929292929292928</v>
      </c>
      <c r="AI22" s="58">
        <v>0.85185185185185175</v>
      </c>
      <c r="AJ22" s="58">
        <v>0.79166666666666652</v>
      </c>
      <c r="AK22" s="58">
        <v>0.83838383838383834</v>
      </c>
      <c r="AL22" s="58">
        <v>0.70940170940170943</v>
      </c>
      <c r="AM22" s="58">
        <v>0.73809523809523814</v>
      </c>
      <c r="AN22" s="135">
        <v>0.87962962962962943</v>
      </c>
      <c r="AO22" s="20"/>
    </row>
    <row r="23" spans="1:41" ht="32.450000000000003" customHeight="1">
      <c r="A23" s="60"/>
      <c r="B23" s="152" t="s">
        <v>337</v>
      </c>
      <c r="C23" s="952"/>
      <c r="D23" s="37"/>
      <c r="E23" s="58">
        <v>0.54074074074074074</v>
      </c>
      <c r="F23" s="58" t="s">
        <v>71</v>
      </c>
      <c r="G23" s="58">
        <v>7.4074074074074084E-2</v>
      </c>
      <c r="H23" s="58">
        <v>0.80158730158730152</v>
      </c>
      <c r="I23" s="58">
        <v>0.79259259259259252</v>
      </c>
      <c r="J23" s="58" t="s">
        <v>71</v>
      </c>
      <c r="K23" s="58">
        <v>0.76068376068376065</v>
      </c>
      <c r="L23" s="58">
        <v>0.40404040404040409</v>
      </c>
      <c r="M23" s="58" t="s">
        <v>71</v>
      </c>
      <c r="N23" s="58">
        <v>0.56666666666666654</v>
      </c>
      <c r="O23" s="58">
        <v>0.54761904761904767</v>
      </c>
      <c r="P23" s="58">
        <v>0.38383838383838381</v>
      </c>
      <c r="Q23" s="58">
        <v>0.74305555555555558</v>
      </c>
      <c r="R23" s="58">
        <v>0.874074074074074</v>
      </c>
      <c r="S23" s="58">
        <v>0.59523809523809523</v>
      </c>
      <c r="T23" s="58">
        <v>0.61111111111111105</v>
      </c>
      <c r="U23" s="58" t="s">
        <v>71</v>
      </c>
      <c r="V23" s="58">
        <v>0.88888888888888884</v>
      </c>
      <c r="W23" s="58">
        <v>0.1444444444444444</v>
      </c>
      <c r="X23" s="58">
        <v>0.72916666666666652</v>
      </c>
      <c r="Y23" s="58">
        <v>0.73809523809523814</v>
      </c>
      <c r="Z23" s="58">
        <v>0.78787878787878796</v>
      </c>
      <c r="AA23" s="58">
        <v>0.63888888888888884</v>
      </c>
      <c r="AB23" s="58">
        <v>0.68888888888888888</v>
      </c>
      <c r="AC23" s="58">
        <v>0.63888888888888884</v>
      </c>
      <c r="AD23" s="58">
        <v>0.69841269841269837</v>
      </c>
      <c r="AE23" s="58">
        <v>0.58333333333333326</v>
      </c>
      <c r="AF23" s="58">
        <v>0.5213675213675214</v>
      </c>
      <c r="AG23" s="58">
        <v>0.4747474747474747</v>
      </c>
      <c r="AH23" s="58">
        <v>0.89898989898989912</v>
      </c>
      <c r="AI23" s="58">
        <v>0.75555555555555554</v>
      </c>
      <c r="AJ23" s="58">
        <v>0.72916666666666652</v>
      </c>
      <c r="AK23" s="58">
        <v>0.81818181818181812</v>
      </c>
      <c r="AL23" s="58">
        <v>0.66666666666666652</v>
      </c>
      <c r="AM23" s="58">
        <v>0.55555555555555558</v>
      </c>
      <c r="AN23" s="135">
        <v>0.7222222222222221</v>
      </c>
      <c r="AO23" s="20"/>
    </row>
    <row r="24" spans="1:41" ht="31.9" customHeight="1">
      <c r="A24" s="60"/>
      <c r="B24" s="152" t="s">
        <v>338</v>
      </c>
      <c r="C24" s="952"/>
      <c r="D24" s="37"/>
      <c r="E24" s="58">
        <v>0.66666666666666652</v>
      </c>
      <c r="F24" s="58" t="s">
        <v>71</v>
      </c>
      <c r="G24" s="58">
        <v>0.66666666666666652</v>
      </c>
      <c r="H24" s="58">
        <v>0.88095238095238104</v>
      </c>
      <c r="I24" s="58">
        <v>0.83703703703703691</v>
      </c>
      <c r="J24" s="58" t="s">
        <v>71</v>
      </c>
      <c r="K24" s="58">
        <v>0.81196581196581208</v>
      </c>
      <c r="L24" s="58">
        <v>0.94949494949494939</v>
      </c>
      <c r="M24" s="58" t="s">
        <v>71</v>
      </c>
      <c r="N24" s="58">
        <v>0.78888888888888886</v>
      </c>
      <c r="O24" s="58">
        <v>0.7857142857142857</v>
      </c>
      <c r="P24" s="58">
        <v>0.68686868686868674</v>
      </c>
      <c r="Q24" s="58">
        <v>0.92361111111111116</v>
      </c>
      <c r="R24" s="58">
        <v>0.90476190476190466</v>
      </c>
      <c r="S24" s="58">
        <v>0.82539682539682546</v>
      </c>
      <c r="T24" s="58">
        <v>0.7222222222222221</v>
      </c>
      <c r="U24" s="58" t="s">
        <v>71</v>
      </c>
      <c r="V24" s="58">
        <v>0.79999999999999982</v>
      </c>
      <c r="W24" s="58">
        <v>0.84444444444444444</v>
      </c>
      <c r="X24" s="58">
        <v>0.77083333333333326</v>
      </c>
      <c r="Y24" s="58">
        <v>0.7857142857142857</v>
      </c>
      <c r="Z24" s="58">
        <v>0.83838383838383834</v>
      </c>
      <c r="AA24" s="58">
        <v>0.8472222222222221</v>
      </c>
      <c r="AB24" s="58">
        <v>0.87777777777777788</v>
      </c>
      <c r="AC24" s="58">
        <v>0.77777777777777768</v>
      </c>
      <c r="AD24" s="58">
        <v>0.7857142857142857</v>
      </c>
      <c r="AE24" s="58">
        <v>0.81481481481481477</v>
      </c>
      <c r="AF24" s="58">
        <v>0.72649572649572647</v>
      </c>
      <c r="AG24" s="58">
        <v>0.70085470085470081</v>
      </c>
      <c r="AH24" s="58">
        <v>0.89898989898989912</v>
      </c>
      <c r="AI24" s="58">
        <v>0.90370370370370368</v>
      </c>
      <c r="AJ24" s="58">
        <v>0.84027777777777768</v>
      </c>
      <c r="AK24" s="58">
        <v>0.86868686868686862</v>
      </c>
      <c r="AL24" s="58">
        <v>0.71794871794871795</v>
      </c>
      <c r="AM24" s="58">
        <v>0.80952380952380965</v>
      </c>
      <c r="AN24" s="135">
        <v>0.90740740740740733</v>
      </c>
      <c r="AO24" s="20"/>
    </row>
    <row r="25" spans="1:41" ht="31.15" customHeight="1">
      <c r="A25" s="60"/>
      <c r="B25" s="152" t="s">
        <v>339</v>
      </c>
      <c r="C25" s="952"/>
      <c r="D25" s="37"/>
      <c r="E25" s="58">
        <v>0.15079365079365079</v>
      </c>
      <c r="F25" s="58" t="s">
        <v>71</v>
      </c>
      <c r="G25" s="58">
        <v>0.13580246913580246</v>
      </c>
      <c r="H25" s="58">
        <v>0.65811965811965822</v>
      </c>
      <c r="I25" s="58">
        <v>0.22222222222222221</v>
      </c>
      <c r="J25" s="58" t="s">
        <v>71</v>
      </c>
      <c r="K25" s="58">
        <v>0.31623931623931623</v>
      </c>
      <c r="L25" s="58">
        <v>0.17777777777777778</v>
      </c>
      <c r="M25" s="58" t="s">
        <v>71</v>
      </c>
      <c r="N25" s="58">
        <v>9.9999999999999978E-2</v>
      </c>
      <c r="O25" s="58">
        <v>0.64285714285714279</v>
      </c>
      <c r="P25" s="58">
        <v>0.22222222222222221</v>
      </c>
      <c r="Q25" s="58">
        <v>0.76388888888888884</v>
      </c>
      <c r="R25" s="58">
        <v>0.19259259259259259</v>
      </c>
      <c r="S25" s="58">
        <v>0.34126984126984117</v>
      </c>
      <c r="T25" s="58">
        <v>0.37962962962962959</v>
      </c>
      <c r="U25" s="58" t="s">
        <v>71</v>
      </c>
      <c r="V25" s="58">
        <v>0.31111111111111106</v>
      </c>
      <c r="W25" s="58">
        <v>0.83333333333333326</v>
      </c>
      <c r="X25" s="58">
        <v>0.30555555555555552</v>
      </c>
      <c r="Y25" s="58">
        <v>0.23931623931623927</v>
      </c>
      <c r="Z25" s="58">
        <v>0.49494949494949486</v>
      </c>
      <c r="AA25" s="58">
        <v>0.26666666666666666</v>
      </c>
      <c r="AB25" s="58">
        <v>0.24444444444444446</v>
      </c>
      <c r="AC25" s="58">
        <v>0.5</v>
      </c>
      <c r="AD25" s="58">
        <v>0.15079365079365079</v>
      </c>
      <c r="AE25" s="58">
        <v>0.12037037037037038</v>
      </c>
      <c r="AF25" s="58">
        <v>0.4358974358974359</v>
      </c>
      <c r="AG25" s="58">
        <v>0.44444444444444442</v>
      </c>
      <c r="AH25" s="58">
        <v>0.61616161616161624</v>
      </c>
      <c r="AI25" s="58">
        <v>0.37301587301587297</v>
      </c>
      <c r="AJ25" s="58">
        <v>0.34027777777777779</v>
      </c>
      <c r="AK25" s="58">
        <v>0.2121212121212121</v>
      </c>
      <c r="AL25" s="58">
        <v>0.35042735042735046</v>
      </c>
      <c r="AM25" s="58">
        <v>0.26984126984126983</v>
      </c>
      <c r="AN25" s="135">
        <v>0.33333333333333326</v>
      </c>
      <c r="AO25" s="20"/>
    </row>
    <row r="26" spans="1:41" ht="32.450000000000003" customHeight="1">
      <c r="A26" s="60"/>
      <c r="B26" s="152" t="s">
        <v>340</v>
      </c>
      <c r="C26" s="952"/>
      <c r="D26" s="37"/>
      <c r="E26" s="58">
        <v>3.4188034188034191E-2</v>
      </c>
      <c r="F26" s="58" t="s">
        <v>71</v>
      </c>
      <c r="G26" s="58">
        <v>7.4074074074074084E-2</v>
      </c>
      <c r="H26" s="58">
        <v>0.59523809523809523</v>
      </c>
      <c r="I26" s="58">
        <v>0.12698412698412698</v>
      </c>
      <c r="J26" s="58" t="s">
        <v>71</v>
      </c>
      <c r="K26" s="58">
        <v>0.18803418803418803</v>
      </c>
      <c r="L26" s="58">
        <v>0.16161616161616163</v>
      </c>
      <c r="M26" s="58" t="s">
        <v>71</v>
      </c>
      <c r="N26" s="58">
        <v>4.9382716049382713E-2</v>
      </c>
      <c r="O26" s="58">
        <v>0.15079365079365079</v>
      </c>
      <c r="P26" s="58">
        <v>7.0707070707070718E-2</v>
      </c>
      <c r="Q26" s="58">
        <v>0.28472222222222221</v>
      </c>
      <c r="R26" s="58">
        <v>0.13333333333333336</v>
      </c>
      <c r="S26" s="58">
        <v>0.21428571428571427</v>
      </c>
      <c r="T26" s="58">
        <v>0.1388888888888889</v>
      </c>
      <c r="U26" s="58" t="s">
        <v>71</v>
      </c>
      <c r="V26" s="58">
        <v>0.17777777777777778</v>
      </c>
      <c r="W26" s="58">
        <v>0.61111111111111105</v>
      </c>
      <c r="X26" s="58">
        <v>0.10416666666666666</v>
      </c>
      <c r="Y26" s="58">
        <v>0.17948717948717949</v>
      </c>
      <c r="Z26" s="58">
        <v>0.1111111111111111</v>
      </c>
      <c r="AA26" s="58">
        <v>0.14074074074074072</v>
      </c>
      <c r="AB26" s="58">
        <v>6.666666666666668E-2</v>
      </c>
      <c r="AC26" s="58">
        <v>0.49074074074074076</v>
      </c>
      <c r="AD26" s="58">
        <v>4.7619047619047616E-2</v>
      </c>
      <c r="AE26" s="58">
        <v>6.4814814814814797E-2</v>
      </c>
      <c r="AF26" s="58">
        <v>0.26495726495726496</v>
      </c>
      <c r="AG26" s="58">
        <v>0.36363636363636359</v>
      </c>
      <c r="AH26" s="58">
        <v>0.59595959595959591</v>
      </c>
      <c r="AI26" s="58">
        <v>0.31746031746031744</v>
      </c>
      <c r="AJ26" s="58">
        <v>0.2638888888888889</v>
      </c>
      <c r="AK26" s="58">
        <v>0.16161616161616163</v>
      </c>
      <c r="AL26" s="58">
        <v>0.27350427350427353</v>
      </c>
      <c r="AM26" s="58">
        <v>0.18253968253968253</v>
      </c>
      <c r="AN26" s="135">
        <v>0.19444444444444442</v>
      </c>
      <c r="AO26" s="20"/>
    </row>
    <row r="27" spans="1:41" ht="128.25" customHeight="1" thickBot="1">
      <c r="A27" s="56">
        <v>8</v>
      </c>
      <c r="B27" s="796" t="s">
        <v>341</v>
      </c>
      <c r="C27" s="146" t="s">
        <v>342</v>
      </c>
      <c r="D27" s="94"/>
      <c r="E27" s="110"/>
      <c r="F27" s="112"/>
      <c r="G27" s="112"/>
      <c r="H27" s="112"/>
      <c r="I27" s="112"/>
      <c r="J27" s="112"/>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5"/>
      <c r="AO27" s="118"/>
    </row>
    <row r="28" spans="1:41" ht="27" customHeight="1" thickBot="1">
      <c r="A28" s="845" t="s">
        <v>343</v>
      </c>
      <c r="B28" s="846"/>
      <c r="C28" s="718"/>
      <c r="D28" s="111"/>
      <c r="E28" s="111"/>
      <c r="F28" s="113"/>
      <c r="G28" s="113"/>
      <c r="H28" s="113"/>
      <c r="I28" s="113"/>
      <c r="J28" s="113"/>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4"/>
      <c r="AO28" s="115"/>
    </row>
    <row r="29" spans="1:41" ht="145.15" customHeight="1">
      <c r="A29" s="53">
        <v>9</v>
      </c>
      <c r="B29" s="95" t="s">
        <v>344</v>
      </c>
      <c r="C29" s="106" t="s">
        <v>345</v>
      </c>
      <c r="D29" s="148"/>
      <c r="E29" s="19">
        <v>0.251</v>
      </c>
      <c r="F29" s="19">
        <v>0.38</v>
      </c>
      <c r="G29" s="712" t="s">
        <v>60</v>
      </c>
      <c r="H29" s="19">
        <v>0.192</v>
      </c>
      <c r="I29" s="19">
        <v>0.35699999999999998</v>
      </c>
      <c r="J29" s="19">
        <v>0.253</v>
      </c>
      <c r="K29" s="19">
        <v>0.33</v>
      </c>
      <c r="L29" s="19">
        <v>0.33800000000000002</v>
      </c>
      <c r="M29" s="712" t="s">
        <v>60</v>
      </c>
      <c r="N29" s="19">
        <v>0.29299999999999998</v>
      </c>
      <c r="O29" s="712" t="s">
        <v>60</v>
      </c>
      <c r="P29" s="19">
        <v>0.4</v>
      </c>
      <c r="Q29" s="712" t="s">
        <v>60</v>
      </c>
      <c r="R29" s="19">
        <v>0.24</v>
      </c>
      <c r="S29" s="19">
        <v>0.34</v>
      </c>
      <c r="T29" s="712" t="s">
        <v>60</v>
      </c>
      <c r="U29" s="19">
        <v>0.26</v>
      </c>
      <c r="V29" s="19">
        <v>0.35499999999999998</v>
      </c>
      <c r="W29" s="19">
        <v>0.192</v>
      </c>
      <c r="X29" s="19">
        <v>0.17199999999999999</v>
      </c>
      <c r="Y29" s="19">
        <v>0.25600000000000001</v>
      </c>
      <c r="Z29" s="19">
        <v>0.19</v>
      </c>
      <c r="AA29" s="19">
        <v>0.26600000000000001</v>
      </c>
      <c r="AB29" s="19">
        <v>0.26400000000000001</v>
      </c>
      <c r="AC29" s="19">
        <v>0.25700000000000001</v>
      </c>
      <c r="AD29" s="19">
        <v>0.20799999999999999</v>
      </c>
      <c r="AE29" s="19">
        <v>0.25600000000000001</v>
      </c>
      <c r="AF29" s="19">
        <v>0.28899999999999998</v>
      </c>
      <c r="AG29" s="19">
        <v>0.31900000000000001</v>
      </c>
      <c r="AH29" s="19">
        <v>0.24099999999999999</v>
      </c>
      <c r="AI29" s="19">
        <v>0.26900000000000002</v>
      </c>
      <c r="AJ29" s="19">
        <v>0.27900000000000003</v>
      </c>
      <c r="AK29" s="19">
        <v>0.34599999999999997</v>
      </c>
      <c r="AL29" s="19">
        <v>0.33200000000000002</v>
      </c>
      <c r="AM29" s="19">
        <v>0.23499999999999999</v>
      </c>
      <c r="AN29" s="122">
        <v>0.115</v>
      </c>
      <c r="AO29" s="806"/>
    </row>
    <row r="30" spans="1:41" ht="118.15" customHeight="1" thickBot="1">
      <c r="A30" s="56">
        <v>10</v>
      </c>
      <c r="B30" s="151" t="s">
        <v>346</v>
      </c>
      <c r="C30" s="107" t="s">
        <v>347</v>
      </c>
      <c r="D30" s="149"/>
      <c r="E30" s="112">
        <v>0.14099999999999999</v>
      </c>
      <c r="F30" s="112">
        <v>0.26800000000000002</v>
      </c>
      <c r="G30" s="112" t="s">
        <v>60</v>
      </c>
      <c r="H30" s="112">
        <v>0.45100000000000001</v>
      </c>
      <c r="I30" s="112">
        <v>0.157</v>
      </c>
      <c r="J30" s="112">
        <v>0.22399999999999998</v>
      </c>
      <c r="K30" s="112">
        <v>0.16399999999999998</v>
      </c>
      <c r="L30" s="112">
        <v>0.21600000000000003</v>
      </c>
      <c r="M30" s="112" t="s">
        <v>60</v>
      </c>
      <c r="N30" s="110">
        <v>0.20600000000000002</v>
      </c>
      <c r="O30" s="112" t="s">
        <v>60</v>
      </c>
      <c r="P30" s="112">
        <v>0.10300000000000001</v>
      </c>
      <c r="Q30" s="112" t="s">
        <v>60</v>
      </c>
      <c r="R30" s="112">
        <v>0.253</v>
      </c>
      <c r="S30" s="112">
        <v>0.223</v>
      </c>
      <c r="T30" s="112" t="s">
        <v>60</v>
      </c>
      <c r="U30" s="112">
        <v>0.11</v>
      </c>
      <c r="V30" s="112">
        <v>0.24399999999999999</v>
      </c>
      <c r="W30" s="112">
        <v>0.39600000000000002</v>
      </c>
      <c r="X30" s="112">
        <v>0.44799999999999995</v>
      </c>
      <c r="Y30" s="112">
        <v>0.32299999999999995</v>
      </c>
      <c r="Z30" s="112">
        <v>0.45700000000000002</v>
      </c>
      <c r="AA30" s="112">
        <v>0.13100000000000001</v>
      </c>
      <c r="AB30" s="112">
        <v>0.308</v>
      </c>
      <c r="AC30" s="112">
        <v>0.39100000000000001</v>
      </c>
      <c r="AD30" s="112">
        <v>0.13100000000000001</v>
      </c>
      <c r="AE30" s="112">
        <v>0.14699999999999999</v>
      </c>
      <c r="AF30" s="112">
        <v>0.21199999999999999</v>
      </c>
      <c r="AG30" s="112">
        <v>0.25900000000000001</v>
      </c>
      <c r="AH30" s="112">
        <v>0.28600000000000003</v>
      </c>
      <c r="AI30" s="112">
        <v>0.157</v>
      </c>
      <c r="AJ30" s="112">
        <v>0.29199999999999998</v>
      </c>
      <c r="AK30" s="112">
        <v>0.23199999999999998</v>
      </c>
      <c r="AL30" s="110">
        <v>0.27300000000000002</v>
      </c>
      <c r="AM30" s="112">
        <v>0.35</v>
      </c>
      <c r="AN30" s="120">
        <v>0.48700000000000004</v>
      </c>
      <c r="AO30" s="118"/>
    </row>
    <row r="31" spans="1:41">
      <c r="A31" s="14"/>
      <c r="C31" s="14"/>
      <c r="N31" s="14"/>
      <c r="AL31" s="14"/>
    </row>
  </sheetData>
  <mergeCells count="10">
    <mergeCell ref="A7:B7"/>
    <mergeCell ref="A28:B28"/>
    <mergeCell ref="A19:B19"/>
    <mergeCell ref="A13:B13"/>
    <mergeCell ref="D1:AO1"/>
    <mergeCell ref="A4:AO4"/>
    <mergeCell ref="A5:AO5"/>
    <mergeCell ref="C14:C15"/>
    <mergeCell ref="C20:C26"/>
    <mergeCell ref="A6:B6"/>
  </mergeCells>
  <pageMargins left="0.5" right="0.5" top="0.75" bottom="0.75" header="0.3" footer="0.3"/>
  <pageSetup scale="32" fitToWidth="0"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7F58242-2726-4318-93BB-46A816EE1B30}">
            <xm:f>NOT(ISERROR(SEARCH(#REF!,E6)))</xm:f>
            <xm:f>#REF!</xm:f>
            <x14:dxf>
              <font>
                <color auto="1"/>
              </font>
              <fill>
                <patternFill>
                  <bgColor theme="0"/>
                </patternFill>
              </fill>
            </x14:dxf>
          </x14:cfRule>
          <x14:cfRule type="containsText" priority="2" operator="containsText" id="{9B320769-B52D-418F-B0E6-D430BB72EAF4}">
            <xm:f>NOT(ISERROR(SEARCH(#REF!,E6)))</xm:f>
            <xm:f>#REF!</xm:f>
            <x14:dxf>
              <font>
                <b/>
                <i val="0"/>
                <color theme="0"/>
              </font>
              <fill>
                <patternFill>
                  <bgColor rgb="FF00B050"/>
                </patternFill>
              </fill>
            </x14:dxf>
          </x14:cfRule>
          <x14:cfRule type="containsText" priority="3" operator="containsText" id="{0468683E-0EAF-46D8-A4B7-F3BA7787C657}">
            <xm:f>NOT(ISERROR(SEARCH(#REF!,E6)))</xm:f>
            <xm:f>#REF!</xm:f>
            <x14:dxf>
              <font>
                <b/>
                <i val="0"/>
                <color theme="0"/>
              </font>
              <fill>
                <patternFill>
                  <bgColor rgb="FF0070C0"/>
                </patternFill>
              </fill>
            </x14:dxf>
          </x14:cfRule>
          <x14:cfRule type="containsText" priority="4" operator="containsText" id="{AC0A469A-10FF-48C7-A045-4293B9BB7BC3}">
            <xm:f>NOT(ISERROR(SEARCH(#REF!,E6)))</xm:f>
            <xm:f>#REF!</xm:f>
            <x14:dxf>
              <font>
                <b/>
                <i val="0"/>
                <color theme="0"/>
              </font>
              <fill>
                <patternFill>
                  <bgColor rgb="FFC00000"/>
                </patternFill>
              </fill>
            </x14:dxf>
          </x14:cfRule>
          <xm:sqref>E6:AM6</xm:sqref>
        </x14:conditionalFormatting>
        <x14:conditionalFormatting xmlns:xm="http://schemas.microsoft.com/office/excel/2006/main">
          <x14:cfRule type="containsText" priority="5" operator="containsText" id="{524B6F8C-A606-4AAA-A1DA-2632598E04AF}">
            <xm:f>NOT(ISERROR(SEARCH(#REF!,AN6)))</xm:f>
            <xm:f>#REF!</xm:f>
            <x14:dxf>
              <font>
                <color auto="1"/>
              </font>
              <fill>
                <patternFill>
                  <bgColor theme="0"/>
                </patternFill>
              </fill>
            </x14:dxf>
          </x14:cfRule>
          <xm:sqref>AN6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A7CDF-C993-43E3-BCE7-02C9C039362B}">
  <sheetPr>
    <tabColor rgb="FF0099CC"/>
  </sheetPr>
  <dimension ref="A1:Q241"/>
  <sheetViews>
    <sheetView showGridLines="0" zoomScaleNormal="100" workbookViewId="0">
      <selection activeCell="B5" sqref="B5:N5"/>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3.7109375" style="382" customWidth="1"/>
    <col min="15" max="15" width="60.28515625" style="382" customWidth="1"/>
    <col min="16" max="16" width="60.42578125" style="382" customWidth="1"/>
    <col min="17" max="16384" width="9.140625" style="382"/>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2204</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7.5" customHeight="1" thickBot="1">
      <c r="B6" s="1370"/>
      <c r="C6" s="1370"/>
      <c r="D6" s="1370"/>
      <c r="E6" s="1370"/>
      <c r="F6" s="1370"/>
      <c r="G6" s="1370"/>
      <c r="H6" s="1370"/>
      <c r="I6" s="1370"/>
      <c r="J6" s="1370"/>
      <c r="K6" s="1370"/>
      <c r="L6" s="1370"/>
      <c r="M6" s="237"/>
      <c r="N6" s="715"/>
      <c r="O6" s="238" t="s">
        <v>949</v>
      </c>
      <c r="P6" s="239" t="s">
        <v>1826</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957</v>
      </c>
      <c r="P8" s="1215"/>
    </row>
    <row r="9" spans="2:16" ht="21.75" customHeight="1">
      <c r="B9" s="9" t="s">
        <v>216</v>
      </c>
      <c r="C9" s="879" t="s">
        <v>958</v>
      </c>
      <c r="D9" s="879"/>
      <c r="E9" s="880"/>
      <c r="F9" s="1113" t="s">
        <v>2205</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957</v>
      </c>
      <c r="P10" s="1003"/>
    </row>
    <row r="11" spans="2:16" ht="46.5" customHeight="1">
      <c r="B11" s="244" t="s">
        <v>216</v>
      </c>
      <c r="C11" s="1011" t="s">
        <v>963</v>
      </c>
      <c r="D11" s="1011"/>
      <c r="E11" s="1369"/>
      <c r="F11" s="797" t="s">
        <v>954</v>
      </c>
      <c r="G11" s="245" t="s">
        <v>964</v>
      </c>
      <c r="H11" s="1073" t="s">
        <v>307</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2206</v>
      </c>
      <c r="I12" s="1074"/>
      <c r="J12" s="1074"/>
      <c r="K12" s="1074"/>
      <c r="L12" s="1074"/>
      <c r="M12" s="1074"/>
      <c r="N12" s="1074"/>
      <c r="O12" s="1004"/>
      <c r="P12" s="1004"/>
    </row>
    <row r="13" spans="2:16" ht="46.5" customHeight="1">
      <c r="B13" s="10" t="s">
        <v>220</v>
      </c>
      <c r="C13" s="879" t="s">
        <v>968</v>
      </c>
      <c r="D13" s="879"/>
      <c r="E13" s="880"/>
      <c r="F13" s="797" t="s">
        <v>954</v>
      </c>
      <c r="G13" s="739" t="s">
        <v>964</v>
      </c>
      <c r="H13" s="1073" t="s">
        <v>2207</v>
      </c>
      <c r="I13" s="1074"/>
      <c r="J13" s="1074"/>
      <c r="K13" s="1074"/>
      <c r="L13" s="1074"/>
      <c r="M13" s="1074"/>
      <c r="N13" s="1074"/>
      <c r="O13" s="1004"/>
      <c r="P13" s="1004"/>
    </row>
    <row r="14" spans="2:16" ht="46.5" customHeight="1">
      <c r="B14" s="10" t="s">
        <v>222</v>
      </c>
      <c r="C14" s="879" t="s">
        <v>970</v>
      </c>
      <c r="D14" s="879"/>
      <c r="E14" s="880"/>
      <c r="F14" s="797" t="s">
        <v>954</v>
      </c>
      <c r="G14" s="739" t="s">
        <v>971</v>
      </c>
      <c r="H14" s="1073" t="s">
        <v>118</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78</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2208</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2209</v>
      </c>
      <c r="I17" s="1074"/>
      <c r="J17" s="1074"/>
      <c r="K17" s="1074"/>
      <c r="L17" s="1074"/>
      <c r="M17" s="1074"/>
      <c r="N17" s="1074"/>
      <c r="O17" s="1004"/>
      <c r="P17" s="1004"/>
    </row>
    <row r="18" spans="2:16" ht="46.5" customHeight="1">
      <c r="B18" s="10" t="s">
        <v>229</v>
      </c>
      <c r="C18" s="1011" t="s">
        <v>981</v>
      </c>
      <c r="D18" s="1011"/>
      <c r="E18" s="1011"/>
      <c r="F18" s="797" t="s">
        <v>954</v>
      </c>
      <c r="G18" s="739" t="s">
        <v>979</v>
      </c>
      <c r="H18" s="1073" t="s">
        <v>2210</v>
      </c>
      <c r="I18" s="1074"/>
      <c r="J18" s="1074"/>
      <c r="K18" s="1074"/>
      <c r="L18" s="1074"/>
      <c r="M18" s="1074"/>
      <c r="N18" s="1074"/>
      <c r="O18" s="1004"/>
      <c r="P18" s="1004"/>
    </row>
    <row r="19" spans="2:16" ht="46.5" customHeight="1">
      <c r="B19" s="10" t="s">
        <v>230</v>
      </c>
      <c r="C19" s="1011" t="s">
        <v>982</v>
      </c>
      <c r="D19" s="1011"/>
      <c r="E19" s="1011"/>
      <c r="F19" s="797" t="s">
        <v>969</v>
      </c>
      <c r="G19" s="739" t="s">
        <v>979</v>
      </c>
      <c r="H19" s="1073"/>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985</v>
      </c>
      <c r="M20" s="1359" t="s">
        <v>1271</v>
      </c>
      <c r="N20" s="1362"/>
      <c r="O20" s="246" t="s">
        <v>957</v>
      </c>
      <c r="P20" s="247"/>
    </row>
    <row r="21" spans="2:16" ht="34.5" customHeight="1">
      <c r="B21" s="242" t="s">
        <v>373</v>
      </c>
      <c r="C21" s="879" t="s">
        <v>1273</v>
      </c>
      <c r="D21" s="879"/>
      <c r="E21" s="879"/>
      <c r="F21" s="879"/>
      <c r="G21" s="879"/>
      <c r="H21" s="879"/>
      <c r="I21" s="879"/>
      <c r="J21" s="879"/>
      <c r="K21" s="879"/>
      <c r="L21" s="797" t="s">
        <v>954</v>
      </c>
      <c r="M21" s="1360"/>
      <c r="N21" s="1363"/>
      <c r="O21" s="246" t="s">
        <v>957</v>
      </c>
      <c r="P21" s="247"/>
    </row>
    <row r="22" spans="2:16" ht="33.75" customHeight="1">
      <c r="B22" s="248" t="s">
        <v>216</v>
      </c>
      <c r="C22" s="879" t="s">
        <v>988</v>
      </c>
      <c r="D22" s="879"/>
      <c r="E22" s="879"/>
      <c r="F22" s="879"/>
      <c r="G22" s="879"/>
      <c r="H22" s="879"/>
      <c r="I22" s="879"/>
      <c r="J22" s="879"/>
      <c r="K22" s="879"/>
      <c r="L22" s="797" t="s">
        <v>954</v>
      </c>
      <c r="M22" s="1360"/>
      <c r="N22" s="1363"/>
      <c r="O22" s="246" t="s">
        <v>957</v>
      </c>
      <c r="P22" s="247"/>
    </row>
    <row r="23" spans="2:16" ht="47.25" customHeight="1" thickBot="1">
      <c r="B23" s="249" t="s">
        <v>376</v>
      </c>
      <c r="C23" s="913" t="s">
        <v>989</v>
      </c>
      <c r="D23" s="913"/>
      <c r="E23" s="1006"/>
      <c r="F23" s="797" t="s">
        <v>954</v>
      </c>
      <c r="G23" s="1365" t="s">
        <v>990</v>
      </c>
      <c r="H23" s="1366"/>
      <c r="I23" s="1367" t="s">
        <v>2211</v>
      </c>
      <c r="J23" s="1368"/>
      <c r="K23" s="250" t="s">
        <v>991</v>
      </c>
      <c r="L23" s="251" t="s">
        <v>2212</v>
      </c>
      <c r="M23" s="1361"/>
      <c r="N23" s="1364"/>
      <c r="O23" s="252"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1889" t="s">
        <v>2213</v>
      </c>
      <c r="M25" s="1890"/>
      <c r="N25" s="1891"/>
      <c r="O25" s="258"/>
      <c r="P25" s="738"/>
    </row>
    <row r="26" spans="2:16" ht="80.25" customHeight="1">
      <c r="B26" s="242" t="s">
        <v>385</v>
      </c>
      <c r="C26" s="879" t="s">
        <v>1278</v>
      </c>
      <c r="D26" s="879"/>
      <c r="E26" s="879"/>
      <c r="F26" s="879"/>
      <c r="G26" s="879"/>
      <c r="H26" s="879"/>
      <c r="I26" s="880"/>
      <c r="J26" s="402">
        <v>1463928</v>
      </c>
      <c r="K26" s="1343"/>
      <c r="L26" s="1892"/>
      <c r="M26" s="1893"/>
      <c r="N26" s="1894"/>
      <c r="O26" s="810"/>
      <c r="P26" s="247"/>
    </row>
    <row r="27" spans="2:16" ht="34.5" customHeight="1">
      <c r="B27" s="242" t="s">
        <v>387</v>
      </c>
      <c r="C27" s="879" t="s">
        <v>1003</v>
      </c>
      <c r="D27" s="879"/>
      <c r="E27" s="879"/>
      <c r="F27" s="880"/>
      <c r="G27" s="259" t="s">
        <v>1004</v>
      </c>
      <c r="H27" s="260">
        <v>42736</v>
      </c>
      <c r="I27" s="259" t="s">
        <v>1005</v>
      </c>
      <c r="J27" s="260">
        <v>43070</v>
      </c>
      <c r="K27" s="1343"/>
      <c r="L27" s="1892"/>
      <c r="M27" s="1893"/>
      <c r="N27" s="1894"/>
      <c r="O27" s="810"/>
      <c r="P27" s="247"/>
    </row>
    <row r="28" spans="2:16" ht="33" customHeight="1">
      <c r="B28" s="262" t="s">
        <v>216</v>
      </c>
      <c r="C28" s="875" t="s">
        <v>1006</v>
      </c>
      <c r="D28" s="875"/>
      <c r="E28" s="875"/>
      <c r="F28" s="875"/>
      <c r="G28" s="990"/>
      <c r="H28" s="1354" t="s">
        <v>2214</v>
      </c>
      <c r="I28" s="1355"/>
      <c r="J28" s="1356"/>
      <c r="K28" s="1343"/>
      <c r="L28" s="1892"/>
      <c r="M28" s="1893"/>
      <c r="N28" s="1894"/>
      <c r="O28" s="810"/>
      <c r="P28" s="247"/>
    </row>
    <row r="29" spans="2:16" ht="23.25" customHeight="1">
      <c r="B29" s="262" t="s">
        <v>218</v>
      </c>
      <c r="C29" s="875" t="s">
        <v>1008</v>
      </c>
      <c r="D29" s="875"/>
      <c r="E29" s="875"/>
      <c r="F29" s="875"/>
      <c r="G29" s="990"/>
      <c r="H29" s="1091" t="s">
        <v>2215</v>
      </c>
      <c r="I29" s="1094"/>
      <c r="J29" s="1095"/>
      <c r="K29" s="1344"/>
      <c r="L29" s="1895"/>
      <c r="M29" s="1896"/>
      <c r="N29" s="1897"/>
      <c r="O29" s="810"/>
      <c r="P29" s="247"/>
    </row>
    <row r="30" spans="2:16" ht="68.25" customHeight="1">
      <c r="B30" s="262" t="s">
        <v>220</v>
      </c>
      <c r="C30" s="879" t="s">
        <v>1010</v>
      </c>
      <c r="D30" s="879"/>
      <c r="E30" s="879"/>
      <c r="F30" s="879"/>
      <c r="G30" s="879"/>
      <c r="H30" s="879"/>
      <c r="I30" s="879"/>
      <c r="J30" s="879"/>
      <c r="K30" s="879"/>
      <c r="L30" s="879"/>
      <c r="M30" s="879"/>
      <c r="N30" s="885"/>
      <c r="O30" s="1325"/>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1284</v>
      </c>
      <c r="D33" s="1317"/>
      <c r="E33" s="1317"/>
      <c r="F33" s="1317"/>
      <c r="G33" s="1317"/>
      <c r="H33" s="1317"/>
      <c r="I33" s="1318"/>
      <c r="J33" s="390">
        <v>179030</v>
      </c>
      <c r="K33" s="391">
        <v>222060.39999999997</v>
      </c>
      <c r="L33" s="1580">
        <f>ABS(J33-K33)/J33</f>
        <v>0.24035301346143084</v>
      </c>
      <c r="M33" s="1581"/>
      <c r="N33" s="1582"/>
      <c r="O33" s="1335"/>
      <c r="P33" s="1335"/>
    </row>
    <row r="34" spans="2:16" ht="21" customHeight="1">
      <c r="B34" s="248"/>
      <c r="C34" s="1317" t="s">
        <v>1017</v>
      </c>
      <c r="D34" s="1317"/>
      <c r="E34" s="1317"/>
      <c r="F34" s="1317"/>
      <c r="G34" s="1317"/>
      <c r="H34" s="1317"/>
      <c r="I34" s="1318"/>
      <c r="J34" s="390" t="s">
        <v>60</v>
      </c>
      <c r="K34" s="391" t="s">
        <v>60</v>
      </c>
      <c r="L34" s="1627" t="s">
        <v>60</v>
      </c>
      <c r="M34" s="1628"/>
      <c r="N34" s="1629"/>
      <c r="O34" s="1335"/>
      <c r="P34" s="1335"/>
    </row>
    <row r="35" spans="2:16" ht="31.5" customHeight="1">
      <c r="B35" s="248"/>
      <c r="C35" s="1317" t="s">
        <v>1018</v>
      </c>
      <c r="D35" s="1317"/>
      <c r="E35" s="1317"/>
      <c r="F35" s="197" t="s">
        <v>1019</v>
      </c>
      <c r="G35" s="1337"/>
      <c r="H35" s="1338"/>
      <c r="I35" s="1339"/>
      <c r="J35" s="390" t="s">
        <v>60</v>
      </c>
      <c r="K35" s="391" t="s">
        <v>60</v>
      </c>
      <c r="L35" s="1627" t="s">
        <v>60</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90">
        <v>78751</v>
      </c>
      <c r="K37" s="391">
        <v>111030.19999999998</v>
      </c>
      <c r="L37" s="1630">
        <f>ABS(J37-K37)/J37</f>
        <v>0.40988939822986353</v>
      </c>
      <c r="M37" s="1631"/>
      <c r="N37" s="1632"/>
      <c r="O37" s="1335"/>
      <c r="P37" s="1335"/>
    </row>
    <row r="38" spans="2:16" ht="27.75" customHeight="1">
      <c r="B38" s="248"/>
      <c r="C38" s="1317" t="s">
        <v>1021</v>
      </c>
      <c r="D38" s="1317"/>
      <c r="E38" s="1317"/>
      <c r="F38" s="197" t="s">
        <v>1019</v>
      </c>
      <c r="G38" s="1337"/>
      <c r="H38" s="1338"/>
      <c r="I38" s="1339"/>
      <c r="J38" s="390" t="s">
        <v>60</v>
      </c>
      <c r="K38" s="391" t="s">
        <v>60</v>
      </c>
      <c r="L38" s="1627" t="s">
        <v>60</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90" t="s">
        <v>60</v>
      </c>
      <c r="K40" s="391" t="s">
        <v>60</v>
      </c>
      <c r="L40" s="1627" t="s">
        <v>60</v>
      </c>
      <c r="M40" s="1628"/>
      <c r="N40" s="1629"/>
      <c r="O40" s="1335"/>
      <c r="P40" s="1335"/>
    </row>
    <row r="41" spans="2:16" ht="21" customHeight="1">
      <c r="B41" s="248"/>
      <c r="C41" s="1009" t="s">
        <v>1024</v>
      </c>
      <c r="D41" s="1009"/>
      <c r="E41" s="1009"/>
      <c r="F41" s="1009"/>
      <c r="G41" s="1009"/>
      <c r="H41" s="1009"/>
      <c r="I41" s="1028"/>
      <c r="J41" s="390">
        <v>151149</v>
      </c>
      <c r="K41" s="391">
        <v>179356.5</v>
      </c>
      <c r="L41" s="1580">
        <f t="shared" ref="L41:L51" si="0">ABS(J41-K41)/J41</f>
        <v>0.18662048706905107</v>
      </c>
      <c r="M41" s="1581"/>
      <c r="N41" s="1582"/>
      <c r="O41" s="1335"/>
      <c r="P41" s="1335"/>
    </row>
    <row r="42" spans="2:16" ht="21" customHeight="1">
      <c r="B42" s="248"/>
      <c r="C42" s="1317" t="s">
        <v>1025</v>
      </c>
      <c r="D42" s="1317"/>
      <c r="E42" s="1317"/>
      <c r="F42" s="1317"/>
      <c r="G42" s="1317"/>
      <c r="H42" s="1317"/>
      <c r="I42" s="1318"/>
      <c r="J42" s="390" t="s">
        <v>60</v>
      </c>
      <c r="K42" s="391" t="s">
        <v>60</v>
      </c>
      <c r="L42" s="1627" t="s">
        <v>60</v>
      </c>
      <c r="M42" s="1628"/>
      <c r="N42" s="1629"/>
      <c r="O42" s="1335"/>
      <c r="P42" s="1335"/>
    </row>
    <row r="43" spans="2:16" ht="32.25" customHeight="1">
      <c r="B43" s="248"/>
      <c r="C43" s="1317" t="s">
        <v>1026</v>
      </c>
      <c r="D43" s="1317"/>
      <c r="E43" s="1317"/>
      <c r="F43" s="197" t="s">
        <v>1027</v>
      </c>
      <c r="G43" s="1337"/>
      <c r="H43" s="1338"/>
      <c r="I43" s="1339"/>
      <c r="J43" s="390" t="s">
        <v>60</v>
      </c>
      <c r="K43" s="391" t="s">
        <v>60</v>
      </c>
      <c r="L43" s="1627" t="s">
        <v>60</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90">
        <v>33116</v>
      </c>
      <c r="K45" s="390">
        <v>76497</v>
      </c>
      <c r="L45" s="1580">
        <f t="shared" si="0"/>
        <v>1.3099710109916656</v>
      </c>
      <c r="M45" s="1581"/>
      <c r="N45" s="1582"/>
      <c r="O45" s="1335"/>
      <c r="P45" s="1335"/>
    </row>
    <row r="46" spans="2:16" ht="21" customHeight="1">
      <c r="B46" s="248"/>
      <c r="C46" s="1317" t="s">
        <v>1030</v>
      </c>
      <c r="D46" s="1317"/>
      <c r="E46" s="1317"/>
      <c r="F46" s="1317"/>
      <c r="G46" s="1317"/>
      <c r="H46" s="1317"/>
      <c r="I46" s="1318"/>
      <c r="J46" s="390" t="s">
        <v>60</v>
      </c>
      <c r="K46" s="391" t="s">
        <v>60</v>
      </c>
      <c r="L46" s="1627" t="s">
        <v>60</v>
      </c>
      <c r="M46" s="1628"/>
      <c r="N46" s="1629"/>
      <c r="O46" s="1335"/>
      <c r="P46" s="1335"/>
    </row>
    <row r="47" spans="2:16" ht="30" customHeight="1">
      <c r="B47" s="248"/>
      <c r="C47" s="1317" t="s">
        <v>1031</v>
      </c>
      <c r="D47" s="1317"/>
      <c r="E47" s="1317"/>
      <c r="F47" s="197" t="s">
        <v>1027</v>
      </c>
      <c r="G47" s="1067"/>
      <c r="H47" s="1068"/>
      <c r="I47" s="1069"/>
      <c r="J47" s="390" t="s">
        <v>60</v>
      </c>
      <c r="K47" s="391" t="s">
        <v>60</v>
      </c>
      <c r="L47" s="1627" t="s">
        <v>60</v>
      </c>
      <c r="M47" s="1628"/>
      <c r="N47" s="1629"/>
      <c r="O47" s="1335"/>
      <c r="P47" s="1335"/>
    </row>
    <row r="48" spans="2:16" ht="21" customHeight="1">
      <c r="B48" s="248" t="s">
        <v>413</v>
      </c>
      <c r="C48" s="1317" t="s">
        <v>1032</v>
      </c>
      <c r="D48" s="1317"/>
      <c r="E48" s="1317"/>
      <c r="F48" s="1317"/>
      <c r="G48" s="1317"/>
      <c r="H48" s="1317"/>
      <c r="I48" s="1318"/>
      <c r="J48" s="390">
        <v>24398</v>
      </c>
      <c r="K48" s="391">
        <v>38248.68</v>
      </c>
      <c r="L48" s="1580">
        <f t="shared" si="0"/>
        <v>0.56769735224198703</v>
      </c>
      <c r="M48" s="1581"/>
      <c r="N48" s="1582"/>
      <c r="O48" s="1335"/>
      <c r="P48" s="1335"/>
    </row>
    <row r="49" spans="2:17" ht="21" customHeight="1">
      <c r="B49" s="248" t="s">
        <v>415</v>
      </c>
      <c r="C49" s="1317" t="s">
        <v>1033</v>
      </c>
      <c r="D49" s="1317"/>
      <c r="E49" s="1317"/>
      <c r="F49" s="1317"/>
      <c r="G49" s="1317"/>
      <c r="H49" s="1317"/>
      <c r="I49" s="1318"/>
      <c r="J49" s="390" t="s">
        <v>60</v>
      </c>
      <c r="K49" s="391" t="s">
        <v>60</v>
      </c>
      <c r="L49" s="1627" t="s">
        <v>60</v>
      </c>
      <c r="M49" s="1628"/>
      <c r="N49" s="1629"/>
      <c r="O49" s="1335"/>
      <c r="P49" s="1335"/>
    </row>
    <row r="50" spans="2:17" ht="21" customHeight="1">
      <c r="B50" s="248" t="s">
        <v>417</v>
      </c>
      <c r="C50" s="1317" t="s">
        <v>1034</v>
      </c>
      <c r="D50" s="1317"/>
      <c r="E50" s="1317"/>
      <c r="F50" s="1317"/>
      <c r="G50" s="1317"/>
      <c r="H50" s="1317"/>
      <c r="I50" s="1318"/>
      <c r="J50" s="390">
        <v>1209026.4326319378</v>
      </c>
      <c r="K50" s="391">
        <v>5765030</v>
      </c>
      <c r="L50" s="1580">
        <f t="shared" si="0"/>
        <v>3.7683242023502062</v>
      </c>
      <c r="M50" s="1581"/>
      <c r="N50" s="1582"/>
      <c r="O50" s="1335"/>
      <c r="P50" s="1335"/>
    </row>
    <row r="51" spans="2:17" ht="21" customHeight="1">
      <c r="B51" s="248" t="s">
        <v>418</v>
      </c>
      <c r="C51" s="1317" t="s">
        <v>1035</v>
      </c>
      <c r="D51" s="1317"/>
      <c r="E51" s="1317"/>
      <c r="F51" s="1317"/>
      <c r="G51" s="1317"/>
      <c r="H51" s="1317"/>
      <c r="I51" s="1318"/>
      <c r="J51" s="390">
        <v>4043.5673680622654</v>
      </c>
      <c r="K51" s="390">
        <v>19216.77</v>
      </c>
      <c r="L51" s="1580">
        <f t="shared" si="0"/>
        <v>3.7524297855853326</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90" t="s">
        <v>60</v>
      </c>
      <c r="K53" s="391" t="s">
        <v>60</v>
      </c>
      <c r="L53" s="1627" t="s">
        <v>60</v>
      </c>
      <c r="M53" s="1628"/>
      <c r="N53" s="1629"/>
      <c r="O53" s="1335"/>
      <c r="P53" s="1335"/>
    </row>
    <row r="54" spans="2:17" ht="21" customHeight="1">
      <c r="B54" s="248"/>
      <c r="C54" s="1317" t="s">
        <v>1038</v>
      </c>
      <c r="D54" s="1317"/>
      <c r="E54" s="1317"/>
      <c r="F54" s="1317"/>
      <c r="G54" s="1317"/>
      <c r="H54" s="1317"/>
      <c r="I54" s="1318"/>
      <c r="J54" s="390" t="s">
        <v>60</v>
      </c>
      <c r="K54" s="391" t="s">
        <v>60</v>
      </c>
      <c r="L54" s="1627" t="s">
        <v>60</v>
      </c>
      <c r="M54" s="1628"/>
      <c r="N54" s="1629"/>
      <c r="O54" s="1335"/>
      <c r="P54" s="1335"/>
    </row>
    <row r="55" spans="2:17" ht="21" customHeight="1">
      <c r="B55" s="248" t="s">
        <v>420</v>
      </c>
      <c r="C55" s="1317" t="s">
        <v>1039</v>
      </c>
      <c r="D55" s="1317"/>
      <c r="E55" s="1317"/>
      <c r="F55" s="1317"/>
      <c r="G55" s="1317"/>
      <c r="H55" s="1317"/>
      <c r="I55" s="1318"/>
      <c r="J55" s="390" t="s">
        <v>60</v>
      </c>
      <c r="K55" s="391" t="s">
        <v>60</v>
      </c>
      <c r="L55" s="1627" t="s">
        <v>60</v>
      </c>
      <c r="M55" s="1628"/>
      <c r="N55" s="1629"/>
      <c r="O55" s="1336"/>
      <c r="P55" s="1336"/>
    </row>
    <row r="56" spans="2:17" ht="78" customHeight="1" thickBot="1">
      <c r="B56" s="265" t="s">
        <v>422</v>
      </c>
      <c r="C56" s="1309" t="s">
        <v>1286</v>
      </c>
      <c r="D56" s="1309"/>
      <c r="E56" s="1309"/>
      <c r="F56" s="1309"/>
      <c r="G56" s="1309"/>
      <c r="H56" s="1309"/>
      <c r="I56" s="1309"/>
      <c r="J56" s="1310" t="s">
        <v>969</v>
      </c>
      <c r="K56" s="1311"/>
      <c r="L56" s="266" t="s">
        <v>1041</v>
      </c>
      <c r="M56" s="1396" t="s">
        <v>2216</v>
      </c>
      <c r="N56" s="1397"/>
      <c r="O56" s="253"/>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969</v>
      </c>
      <c r="K58" s="1311"/>
      <c r="L58" s="266" t="s">
        <v>1041</v>
      </c>
      <c r="M58" s="1396" t="s">
        <v>2217</v>
      </c>
      <c r="N58" s="1397"/>
      <c r="O58" s="268"/>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0</v>
      </c>
      <c r="H61" s="273" t="s">
        <v>2218</v>
      </c>
      <c r="I61" s="1209"/>
      <c r="J61" s="1210"/>
      <c r="K61" s="1275"/>
      <c r="L61" s="1276"/>
      <c r="M61" s="1276"/>
      <c r="N61" s="1277"/>
      <c r="O61" s="1305"/>
      <c r="P61" s="1305"/>
    </row>
    <row r="62" spans="2:17" ht="82.5" customHeight="1">
      <c r="B62" s="262" t="s">
        <v>218</v>
      </c>
      <c r="C62" s="1307" t="s">
        <v>1053</v>
      </c>
      <c r="D62" s="1307"/>
      <c r="E62" s="1307"/>
      <c r="F62" s="1308"/>
      <c r="G62" s="337">
        <v>0</v>
      </c>
      <c r="H62" s="273" t="s">
        <v>2218</v>
      </c>
      <c r="I62" s="1209"/>
      <c r="J62" s="1210"/>
      <c r="K62" s="1275"/>
      <c r="L62" s="1276"/>
      <c r="M62" s="1276"/>
      <c r="N62" s="1277"/>
      <c r="O62" s="1305"/>
      <c r="P62" s="1305"/>
    </row>
    <row r="63" spans="2:17" ht="54" customHeight="1" thickBot="1">
      <c r="B63" s="248" t="s">
        <v>220</v>
      </c>
      <c r="C63" s="921" t="s">
        <v>1293</v>
      </c>
      <c r="D63" s="921"/>
      <c r="E63" s="921"/>
      <c r="F63" s="956"/>
      <c r="G63" s="338">
        <f>G61+G62</f>
        <v>0</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437" t="s">
        <v>50</v>
      </c>
      <c r="O65" s="268"/>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1080</v>
      </c>
      <c r="G68" s="1251">
        <v>0</v>
      </c>
      <c r="H68" s="1252"/>
      <c r="I68" s="1209" t="s">
        <v>2218</v>
      </c>
      <c r="J68" s="1210"/>
      <c r="K68" s="1275"/>
      <c r="L68" s="1276"/>
      <c r="M68" s="1276"/>
      <c r="N68" s="1277"/>
      <c r="O68" s="1184"/>
      <c r="P68" s="1184"/>
    </row>
    <row r="69" spans="2:16" ht="31.5" customHeight="1">
      <c r="B69" s="278"/>
      <c r="C69" s="1290" t="s">
        <v>1064</v>
      </c>
      <c r="D69" s="1290"/>
      <c r="E69" s="1291"/>
      <c r="F69" s="1096"/>
      <c r="G69" s="1097"/>
      <c r="H69" s="1097"/>
      <c r="I69" s="1097"/>
      <c r="J69" s="1097"/>
      <c r="K69" s="1275"/>
      <c r="L69" s="1276"/>
      <c r="M69" s="1276"/>
      <c r="N69" s="1277"/>
      <c r="O69" s="1184"/>
      <c r="P69" s="1184"/>
    </row>
    <row r="70" spans="2:16" ht="78" customHeight="1">
      <c r="B70" s="262" t="s">
        <v>218</v>
      </c>
      <c r="C70" s="1290" t="s">
        <v>1300</v>
      </c>
      <c r="D70" s="1290"/>
      <c r="E70" s="1291"/>
      <c r="F70" s="797" t="s">
        <v>1080</v>
      </c>
      <c r="G70" s="1251">
        <v>0</v>
      </c>
      <c r="H70" s="1252"/>
      <c r="I70" s="1209" t="s">
        <v>2218</v>
      </c>
      <c r="J70" s="1210"/>
      <c r="K70" s="1275"/>
      <c r="L70" s="1276"/>
      <c r="M70" s="1276"/>
      <c r="N70" s="1277"/>
      <c r="O70" s="1184"/>
      <c r="P70" s="1184"/>
    </row>
    <row r="71" spans="2:16" ht="35.25" customHeight="1">
      <c r="B71" s="278"/>
      <c r="C71" s="1290" t="s">
        <v>1067</v>
      </c>
      <c r="D71" s="1290"/>
      <c r="E71" s="1291"/>
      <c r="F71" s="1096"/>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0</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755</v>
      </c>
      <c r="P74" s="247" t="s">
        <v>2219</v>
      </c>
    </row>
    <row r="75" spans="2:16" s="386" customFormat="1" ht="32.25" customHeight="1">
      <c r="B75" s="262" t="s">
        <v>216</v>
      </c>
      <c r="C75" s="875" t="s">
        <v>118</v>
      </c>
      <c r="D75" s="875"/>
      <c r="E75" s="990"/>
      <c r="F75" s="746" t="s">
        <v>1076</v>
      </c>
      <c r="G75" s="1251">
        <v>0</v>
      </c>
      <c r="H75" s="1252"/>
      <c r="I75" s="1209" t="s">
        <v>2218</v>
      </c>
      <c r="J75" s="1210"/>
      <c r="K75" s="1211"/>
      <c r="L75" s="1212"/>
      <c r="M75" s="1212"/>
      <c r="N75" s="1213"/>
      <c r="O75" s="1183"/>
      <c r="P75" s="1183"/>
    </row>
    <row r="76" spans="2:16" s="386" customFormat="1" ht="63.75" customHeight="1">
      <c r="B76" s="262" t="s">
        <v>218</v>
      </c>
      <c r="C76" s="875" t="s">
        <v>972</v>
      </c>
      <c r="D76" s="875"/>
      <c r="E76" s="990"/>
      <c r="F76" s="746" t="s">
        <v>1076</v>
      </c>
      <c r="G76" s="1251">
        <v>1212922</v>
      </c>
      <c r="H76" s="1252"/>
      <c r="I76" s="1209" t="s">
        <v>2218</v>
      </c>
      <c r="J76" s="1210"/>
      <c r="K76" s="1389" t="s">
        <v>2220</v>
      </c>
      <c r="L76" s="1390"/>
      <c r="M76" s="1390"/>
      <c r="N76" s="1391"/>
      <c r="O76" s="1184"/>
      <c r="P76" s="1184"/>
    </row>
    <row r="77" spans="2:16" s="386" customFormat="1" ht="32.25" customHeight="1">
      <c r="B77" s="262" t="s">
        <v>220</v>
      </c>
      <c r="C77" s="875" t="s">
        <v>1079</v>
      </c>
      <c r="D77" s="875"/>
      <c r="E77" s="990"/>
      <c r="F77" s="746"/>
      <c r="G77" s="1251"/>
      <c r="H77" s="1252"/>
      <c r="I77" s="1209"/>
      <c r="J77" s="1210"/>
      <c r="K77" s="1211"/>
      <c r="L77" s="1212"/>
      <c r="M77" s="1212"/>
      <c r="N77" s="1213"/>
      <c r="O77" s="1184"/>
      <c r="P77" s="1184"/>
    </row>
    <row r="78" spans="2:16" s="386" customFormat="1" ht="32.25" customHeight="1">
      <c r="B78" s="262" t="s">
        <v>222</v>
      </c>
      <c r="C78" s="875" t="s">
        <v>1081</v>
      </c>
      <c r="D78" s="875"/>
      <c r="E78" s="990"/>
      <c r="F78" s="746"/>
      <c r="G78" s="1251"/>
      <c r="H78" s="1252"/>
      <c r="I78" s="1251"/>
      <c r="J78" s="1252"/>
      <c r="K78" s="1251"/>
      <c r="L78" s="1282"/>
      <c r="M78" s="1282"/>
      <c r="N78" s="1283"/>
      <c r="O78" s="1184"/>
      <c r="P78" s="1184"/>
    </row>
    <row r="79" spans="2:16" s="386" customFormat="1" ht="32.25" customHeight="1">
      <c r="B79" s="262" t="s">
        <v>224</v>
      </c>
      <c r="C79" s="875" t="s">
        <v>1082</v>
      </c>
      <c r="D79" s="875"/>
      <c r="E79" s="990"/>
      <c r="F79" s="746"/>
      <c r="G79" s="1251"/>
      <c r="H79" s="1252"/>
      <c r="I79" s="1209"/>
      <c r="J79" s="1210"/>
      <c r="K79" s="1211"/>
      <c r="L79" s="1212"/>
      <c r="M79" s="1212"/>
      <c r="N79" s="1213"/>
      <c r="O79" s="1184"/>
      <c r="P79" s="1184"/>
    </row>
    <row r="80" spans="2:16" ht="53.25" customHeight="1" thickBot="1">
      <c r="B80" s="248" t="s">
        <v>226</v>
      </c>
      <c r="C80" s="921" t="s">
        <v>1307</v>
      </c>
      <c r="D80" s="921"/>
      <c r="E80" s="956"/>
      <c r="F80" s="283"/>
      <c r="G80" s="1262">
        <f>G75+G76+G77+G78+G79</f>
        <v>1212922</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0</v>
      </c>
      <c r="I82" s="1256"/>
      <c r="J82" s="1257"/>
      <c r="K82" s="1273" t="s">
        <v>1086</v>
      </c>
      <c r="L82" s="1274"/>
      <c r="M82" s="1274"/>
      <c r="N82" s="1274"/>
      <c r="O82" s="246"/>
      <c r="P82" s="247"/>
    </row>
    <row r="83" spans="1:16" ht="66.75" customHeight="1">
      <c r="B83" s="285" t="s">
        <v>1309</v>
      </c>
      <c r="C83" s="1253" t="s">
        <v>1088</v>
      </c>
      <c r="D83" s="1253"/>
      <c r="E83" s="1253"/>
      <c r="F83" s="1253"/>
      <c r="G83" s="1254"/>
      <c r="H83" s="1255" t="e">
        <f>G68/G72</f>
        <v>#DIV/0!</v>
      </c>
      <c r="I83" s="1256"/>
      <c r="J83" s="1257"/>
      <c r="K83" s="1258" t="s">
        <v>1089</v>
      </c>
      <c r="L83" s="1259"/>
      <c r="M83" s="1259"/>
      <c r="N83" s="1259"/>
      <c r="O83" s="246"/>
      <c r="P83" s="247"/>
    </row>
    <row r="84" spans="1:16" ht="78.75" customHeight="1">
      <c r="B84" s="286" t="s">
        <v>466</v>
      </c>
      <c r="C84" s="879" t="s">
        <v>1310</v>
      </c>
      <c r="D84" s="879"/>
      <c r="E84" s="1260"/>
      <c r="F84" s="1260"/>
      <c r="G84" s="1261"/>
      <c r="H84" s="1255">
        <f>(G72+G80)/J26</f>
        <v>0.82853938171822661</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032" t="s">
        <v>954</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1164</v>
      </c>
      <c r="I86" s="1097"/>
      <c r="J86" s="1097"/>
      <c r="K86" s="1249" t="s">
        <v>1089</v>
      </c>
      <c r="L86" s="1250"/>
      <c r="M86" s="1250"/>
      <c r="N86" s="1250"/>
      <c r="O86" s="1003"/>
      <c r="P86" s="1003"/>
    </row>
    <row r="87" spans="1:16" ht="23.25" customHeight="1">
      <c r="B87" s="10" t="s">
        <v>216</v>
      </c>
      <c r="C87" s="879" t="s">
        <v>1097</v>
      </c>
      <c r="D87" s="879"/>
      <c r="E87" s="879"/>
      <c r="F87" s="879"/>
      <c r="G87" s="879"/>
      <c r="H87" s="1073" t="s">
        <v>1164</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969</v>
      </c>
      <c r="I90" s="1226" t="s">
        <v>1041</v>
      </c>
      <c r="J90" s="1227"/>
      <c r="K90" s="1886" t="s">
        <v>2221</v>
      </c>
      <c r="L90" s="1887"/>
      <c r="M90" s="1887"/>
      <c r="N90" s="1888"/>
      <c r="O90" s="246" t="s">
        <v>1288</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611"/>
      <c r="G92" s="1612"/>
      <c r="H92" s="1613"/>
      <c r="I92" s="1243"/>
      <c r="J92" s="1244"/>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1319</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969</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969</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969</v>
      </c>
      <c r="H107" s="1199"/>
      <c r="I107" s="1032" t="s">
        <v>954</v>
      </c>
      <c r="J107" s="1199"/>
      <c r="K107" s="745" t="s">
        <v>954</v>
      </c>
      <c r="L107" s="1032" t="s">
        <v>969</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969</v>
      </c>
      <c r="M108" s="1033"/>
      <c r="N108" s="1116"/>
      <c r="O108" s="1184"/>
      <c r="P108" s="1184"/>
    </row>
    <row r="109" spans="2:16" ht="24" customHeight="1">
      <c r="B109" s="291" t="s">
        <v>230</v>
      </c>
      <c r="C109" s="1065" t="s">
        <v>1121</v>
      </c>
      <c r="D109" s="1065"/>
      <c r="E109" s="1065"/>
      <c r="F109" s="1066"/>
      <c r="G109" s="1032" t="s">
        <v>954</v>
      </c>
      <c r="H109" s="1199"/>
      <c r="I109" s="1032" t="s">
        <v>954</v>
      </c>
      <c r="J109" s="1199"/>
      <c r="K109" s="745" t="s">
        <v>969</v>
      </c>
      <c r="L109" s="1032" t="s">
        <v>969</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969</v>
      </c>
      <c r="L110" s="1032" t="s">
        <v>969</v>
      </c>
      <c r="M110" s="1033"/>
      <c r="N110" s="1116"/>
      <c r="O110" s="1184"/>
      <c r="P110" s="1184"/>
    </row>
    <row r="111" spans="2:16" ht="29.25" customHeight="1">
      <c r="B111" s="291" t="s">
        <v>233</v>
      </c>
      <c r="C111" s="1065" t="s">
        <v>1123</v>
      </c>
      <c r="D111" s="1065"/>
      <c r="E111" s="1065"/>
      <c r="F111" s="1066"/>
      <c r="G111" s="1032" t="s">
        <v>1094</v>
      </c>
      <c r="H111" s="1199"/>
      <c r="I111" s="1032" t="s">
        <v>1094</v>
      </c>
      <c r="J111" s="1199"/>
      <c r="K111" s="745" t="s">
        <v>1094</v>
      </c>
      <c r="L111" s="1032" t="s">
        <v>1094</v>
      </c>
      <c r="M111" s="1033"/>
      <c r="N111" s="1116"/>
      <c r="O111" s="1184"/>
      <c r="P111" s="1184"/>
    </row>
    <row r="112" spans="2:16" ht="35.25" customHeight="1">
      <c r="B112" s="291" t="s">
        <v>500</v>
      </c>
      <c r="C112" s="1065" t="s">
        <v>1124</v>
      </c>
      <c r="D112" s="1065"/>
      <c r="E112" s="1065"/>
      <c r="F112" s="1066"/>
      <c r="G112" s="1032" t="s">
        <v>969</v>
      </c>
      <c r="H112" s="1199"/>
      <c r="I112" s="1032" t="s">
        <v>969</v>
      </c>
      <c r="J112" s="1199"/>
      <c r="K112" s="745" t="s">
        <v>954</v>
      </c>
      <c r="L112" s="1032" t="s">
        <v>969</v>
      </c>
      <c r="M112" s="1033"/>
      <c r="N112" s="1116"/>
      <c r="O112" s="1184"/>
      <c r="P112" s="1184"/>
    </row>
    <row r="113" spans="2:16" ht="27.75" customHeight="1">
      <c r="B113" s="291" t="s">
        <v>236</v>
      </c>
      <c r="C113" s="1065" t="s">
        <v>1125</v>
      </c>
      <c r="D113" s="1065"/>
      <c r="E113" s="1065"/>
      <c r="F113" s="1066"/>
      <c r="G113" s="1032" t="s">
        <v>969</v>
      </c>
      <c r="H113" s="1199"/>
      <c r="I113" s="1032" t="s">
        <v>954</v>
      </c>
      <c r="J113" s="1199"/>
      <c r="K113" s="745" t="s">
        <v>954</v>
      </c>
      <c r="L113" s="1032" t="s">
        <v>969</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194" t="s">
        <v>2222</v>
      </c>
      <c r="K120" s="1195"/>
      <c r="L120" s="1195"/>
      <c r="M120" s="1195"/>
      <c r="N120" s="1196"/>
      <c r="O120" s="293" t="s">
        <v>1322</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1135</v>
      </c>
      <c r="D122" s="879"/>
      <c r="E122" s="879"/>
      <c r="F122" s="879"/>
      <c r="G122" s="879"/>
      <c r="H122" s="968" t="s">
        <v>2223</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2224</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969</v>
      </c>
      <c r="I128" s="969"/>
      <c r="J128" s="969"/>
      <c r="K128" s="1179"/>
      <c r="L128" s="1158"/>
      <c r="M128" s="1159"/>
      <c r="N128" s="1160"/>
      <c r="O128" s="1003" t="s">
        <v>1861</v>
      </c>
      <c r="P128" s="1003"/>
    </row>
    <row r="129" spans="1:16" ht="25.5" customHeight="1">
      <c r="B129" s="10" t="s">
        <v>216</v>
      </c>
      <c r="C129" s="879" t="s">
        <v>1143</v>
      </c>
      <c r="D129" s="879"/>
      <c r="E129" s="879"/>
      <c r="F129" s="879"/>
      <c r="G129" s="880"/>
      <c r="H129" s="1032"/>
      <c r="I129" s="1033"/>
      <c r="J129" s="1033"/>
      <c r="K129" s="1179"/>
      <c r="L129" s="1161"/>
      <c r="M129" s="1162"/>
      <c r="N129" s="1163"/>
      <c r="O129" s="1004"/>
      <c r="P129" s="1004"/>
    </row>
    <row r="130" spans="1:16" ht="23.25" customHeight="1">
      <c r="B130" s="10" t="s">
        <v>218</v>
      </c>
      <c r="C130" s="879" t="s">
        <v>1145</v>
      </c>
      <c r="D130" s="879"/>
      <c r="E130" s="879"/>
      <c r="F130" s="879"/>
      <c r="G130" s="880"/>
      <c r="H130" s="1032"/>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t="s">
        <v>1327</v>
      </c>
      <c r="P131" s="1003"/>
    </row>
    <row r="132" spans="1:16" ht="47.25" customHeight="1">
      <c r="B132" s="10" t="s">
        <v>216</v>
      </c>
      <c r="C132" s="879" t="s">
        <v>1147</v>
      </c>
      <c r="D132" s="879"/>
      <c r="E132" s="879"/>
      <c r="F132" s="879"/>
      <c r="G132" s="880"/>
      <c r="H132" s="968"/>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t="s">
        <v>1327</v>
      </c>
      <c r="P133" s="1003"/>
    </row>
    <row r="134" spans="1:16" ht="51.75" customHeight="1">
      <c r="A134" s="295"/>
      <c r="B134" s="9" t="s">
        <v>216</v>
      </c>
      <c r="C134" s="913" t="s">
        <v>1147</v>
      </c>
      <c r="D134" s="913"/>
      <c r="E134" s="913"/>
      <c r="F134" s="913"/>
      <c r="G134" s="1006"/>
      <c r="H134" s="968" t="s">
        <v>2225</v>
      </c>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t="s">
        <v>1164</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t="s">
        <v>1276</v>
      </c>
      <c r="P137" s="1137"/>
    </row>
    <row r="138" spans="1:16" ht="64.5" customHeight="1">
      <c r="B138" s="298" t="s">
        <v>511</v>
      </c>
      <c r="C138" s="1065" t="s">
        <v>1115</v>
      </c>
      <c r="D138" s="1065"/>
      <c r="E138" s="1065"/>
      <c r="F138" s="1066"/>
      <c r="G138" s="1132" t="s">
        <v>1333</v>
      </c>
      <c r="H138" s="1134"/>
      <c r="I138" s="1133"/>
      <c r="J138" s="1132" t="s">
        <v>1157</v>
      </c>
      <c r="K138" s="1134"/>
      <c r="L138" s="1133"/>
      <c r="M138" s="1138"/>
      <c r="N138" s="1136"/>
      <c r="O138" s="1043"/>
      <c r="P138" s="1043"/>
    </row>
    <row r="139" spans="1:16" ht="54.75" customHeight="1">
      <c r="B139" s="298" t="s">
        <v>218</v>
      </c>
      <c r="C139" s="1065" t="s">
        <v>1116</v>
      </c>
      <c r="D139" s="1065"/>
      <c r="E139" s="1065"/>
      <c r="F139" s="1066"/>
      <c r="G139" s="1132" t="s">
        <v>1333</v>
      </c>
      <c r="H139" s="1134"/>
      <c r="I139" s="1133"/>
      <c r="J139" s="1132" t="s">
        <v>1157</v>
      </c>
      <c r="K139" s="1134"/>
      <c r="L139" s="1133"/>
      <c r="M139" s="1138"/>
      <c r="N139" s="1136"/>
      <c r="O139" s="1043"/>
      <c r="P139" s="1043"/>
    </row>
    <row r="140" spans="1:16" ht="49.5" customHeight="1">
      <c r="B140" s="298" t="s">
        <v>220</v>
      </c>
      <c r="C140" s="1065" t="s">
        <v>1117</v>
      </c>
      <c r="D140" s="1065"/>
      <c r="E140" s="1065"/>
      <c r="F140" s="1066"/>
      <c r="G140" s="1132" t="s">
        <v>1333</v>
      </c>
      <c r="H140" s="1134"/>
      <c r="I140" s="1133"/>
      <c r="J140" s="1132" t="s">
        <v>1157</v>
      </c>
      <c r="K140" s="1134"/>
      <c r="L140" s="1133"/>
      <c r="M140" s="1138"/>
      <c r="N140" s="1136"/>
      <c r="O140" s="1043"/>
      <c r="P140" s="1043"/>
    </row>
    <row r="141" spans="1:16" ht="44.25" customHeight="1">
      <c r="B141" s="298" t="s">
        <v>222</v>
      </c>
      <c r="C141" s="1065" t="s">
        <v>1159</v>
      </c>
      <c r="D141" s="1065"/>
      <c r="E141" s="1065"/>
      <c r="F141" s="1066"/>
      <c r="G141" s="1132" t="s">
        <v>1333</v>
      </c>
      <c r="H141" s="1134"/>
      <c r="I141" s="1133"/>
      <c r="J141" s="1132" t="s">
        <v>1335</v>
      </c>
      <c r="K141" s="1134"/>
      <c r="L141" s="1133"/>
      <c r="M141" s="1138"/>
      <c r="N141" s="1136"/>
      <c r="O141" s="1043"/>
      <c r="P141" s="1043"/>
    </row>
    <row r="142" spans="1:16" ht="33.75" customHeight="1">
      <c r="B142" s="298" t="s">
        <v>224</v>
      </c>
      <c r="C142" s="1065" t="s">
        <v>1161</v>
      </c>
      <c r="D142" s="1065"/>
      <c r="E142" s="1065"/>
      <c r="F142" s="1066"/>
      <c r="G142" s="1132" t="s">
        <v>1333</v>
      </c>
      <c r="H142" s="1134"/>
      <c r="I142" s="1133"/>
      <c r="J142" s="1132" t="s">
        <v>1335</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1157</v>
      </c>
      <c r="K143" s="1134"/>
      <c r="L143" s="1133"/>
      <c r="M143" s="1138"/>
      <c r="N143" s="1136"/>
      <c r="O143" s="1043"/>
      <c r="P143" s="1043"/>
    </row>
    <row r="144" spans="1:16" ht="33.75" customHeight="1">
      <c r="B144" s="298" t="s">
        <v>228</v>
      </c>
      <c r="C144" s="1065" t="s">
        <v>1035</v>
      </c>
      <c r="D144" s="1065"/>
      <c r="E144" s="1065"/>
      <c r="F144" s="1066"/>
      <c r="G144" s="1132" t="s">
        <v>1333</v>
      </c>
      <c r="H144" s="1134"/>
      <c r="I144" s="1133"/>
      <c r="J144" s="1132" t="s">
        <v>1335</v>
      </c>
      <c r="K144" s="1134"/>
      <c r="L144" s="1133"/>
      <c r="M144" s="1138"/>
      <c r="N144" s="1136"/>
      <c r="O144" s="1043"/>
      <c r="P144" s="1043"/>
    </row>
    <row r="145" spans="1:16" ht="33.75" customHeight="1">
      <c r="B145" s="298" t="s">
        <v>229</v>
      </c>
      <c r="C145" s="1065" t="s">
        <v>1162</v>
      </c>
      <c r="D145" s="1065"/>
      <c r="E145" s="1065"/>
      <c r="F145" s="1066"/>
      <c r="G145" s="1132" t="s">
        <v>1333</v>
      </c>
      <c r="H145" s="1134"/>
      <c r="I145" s="1133"/>
      <c r="J145" s="1132" t="s">
        <v>1333</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1163</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33.7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3.75" customHeight="1">
      <c r="B149" s="299" t="s">
        <v>500</v>
      </c>
      <c r="C149" s="1065" t="s">
        <v>1124</v>
      </c>
      <c r="D149" s="1065"/>
      <c r="E149" s="1065"/>
      <c r="F149" s="1066"/>
      <c r="G149" s="1132" t="s">
        <v>1333</v>
      </c>
      <c r="H149" s="1134"/>
      <c r="I149" s="1133"/>
      <c r="J149" s="1132" t="s">
        <v>1333</v>
      </c>
      <c r="K149" s="1134"/>
      <c r="L149" s="1133"/>
      <c r="M149" s="1135"/>
      <c r="N149" s="1136"/>
      <c r="O149" s="1044"/>
      <c r="P149" s="1044"/>
    </row>
    <row r="150" spans="1:16" ht="33.75" customHeight="1">
      <c r="B150" s="299" t="s">
        <v>236</v>
      </c>
      <c r="C150" s="1065" t="s">
        <v>1167</v>
      </c>
      <c r="D150" s="1065"/>
      <c r="E150" s="1065"/>
      <c r="F150" s="1066"/>
      <c r="G150" s="1132" t="s">
        <v>1157</v>
      </c>
      <c r="H150" s="1134"/>
      <c r="I150" s="1133"/>
      <c r="J150" s="1132" t="s">
        <v>1157</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1337</v>
      </c>
      <c r="P152" s="1003"/>
    </row>
    <row r="153" spans="1:16" ht="34.5" customHeight="1">
      <c r="A153" s="387"/>
      <c r="B153" s="302" t="s">
        <v>216</v>
      </c>
      <c r="C153" s="879" t="s">
        <v>1174</v>
      </c>
      <c r="D153" s="879"/>
      <c r="E153" s="880"/>
      <c r="F153" s="763" t="s">
        <v>969</v>
      </c>
      <c r="G153" s="1117"/>
      <c r="H153" s="1118"/>
      <c r="I153" s="1118"/>
      <c r="J153" s="1118"/>
      <c r="K153" s="1119"/>
      <c r="L153" s="1132" t="s">
        <v>1080</v>
      </c>
      <c r="M153" s="1134"/>
      <c r="N153" s="1431"/>
      <c r="O153" s="1004"/>
      <c r="P153" s="1004"/>
    </row>
    <row r="154" spans="1:16" ht="34.5" customHeight="1">
      <c r="A154" s="387"/>
      <c r="B154" s="721" t="s">
        <v>218</v>
      </c>
      <c r="C154" s="879" t="s">
        <v>1175</v>
      </c>
      <c r="D154" s="879"/>
      <c r="E154" s="880"/>
      <c r="F154" s="763" t="s">
        <v>969</v>
      </c>
      <c r="G154" s="1117"/>
      <c r="H154" s="1118"/>
      <c r="I154" s="1118"/>
      <c r="J154" s="1118"/>
      <c r="K154" s="1119"/>
      <c r="L154" s="1132" t="s">
        <v>1080</v>
      </c>
      <c r="M154" s="1134"/>
      <c r="N154" s="1431"/>
      <c r="O154" s="1004"/>
      <c r="P154" s="1004"/>
    </row>
    <row r="155" spans="1:16" ht="34.5" customHeight="1">
      <c r="A155" s="387"/>
      <c r="B155" s="303" t="s">
        <v>220</v>
      </c>
      <c r="C155" s="879" t="s">
        <v>1082</v>
      </c>
      <c r="D155" s="879"/>
      <c r="E155" s="880"/>
      <c r="F155" s="763" t="s">
        <v>969</v>
      </c>
      <c r="G155" s="1120"/>
      <c r="H155" s="1121"/>
      <c r="I155" s="1121"/>
      <c r="J155" s="1121"/>
      <c r="K155" s="1122"/>
      <c r="L155" s="1132" t="s">
        <v>1080</v>
      </c>
      <c r="M155" s="1134"/>
      <c r="N155" s="1431"/>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1337</v>
      </c>
      <c r="P156" s="1003"/>
    </row>
    <row r="157" spans="1:16" ht="34.5" customHeight="1">
      <c r="B157" s="244" t="s">
        <v>216</v>
      </c>
      <c r="C157" s="1011" t="s">
        <v>1174</v>
      </c>
      <c r="D157" s="1011"/>
      <c r="E157" s="1011"/>
      <c r="F157" s="763" t="s">
        <v>969</v>
      </c>
      <c r="G157" s="1113"/>
      <c r="H157" s="1114"/>
      <c r="I157" s="1114"/>
      <c r="J157" s="1114"/>
      <c r="K157" s="1115"/>
      <c r="L157" s="1132" t="s">
        <v>1080</v>
      </c>
      <c r="M157" s="1134"/>
      <c r="N157" s="1431"/>
      <c r="O157" s="1004"/>
      <c r="P157" s="1004"/>
    </row>
    <row r="158" spans="1:16" ht="34.5" customHeight="1">
      <c r="B158" s="10" t="s">
        <v>218</v>
      </c>
      <c r="C158" s="879" t="s">
        <v>1175</v>
      </c>
      <c r="D158" s="879"/>
      <c r="E158" s="879"/>
      <c r="F158" s="763" t="s">
        <v>969</v>
      </c>
      <c r="G158" s="1113"/>
      <c r="H158" s="1114"/>
      <c r="I158" s="1114"/>
      <c r="J158" s="1114"/>
      <c r="K158" s="1115"/>
      <c r="L158" s="1132" t="s">
        <v>1080</v>
      </c>
      <c r="M158" s="1134"/>
      <c r="N158" s="1431"/>
      <c r="O158" s="1004"/>
      <c r="P158" s="1004"/>
    </row>
    <row r="159" spans="1:16" ht="34.5" customHeight="1">
      <c r="B159" s="9" t="s">
        <v>220</v>
      </c>
      <c r="C159" s="913" t="s">
        <v>1082</v>
      </c>
      <c r="D159" s="913"/>
      <c r="E159" s="913"/>
      <c r="F159" s="763" t="s">
        <v>969</v>
      </c>
      <c r="G159" s="1123"/>
      <c r="H159" s="1124"/>
      <c r="I159" s="1124"/>
      <c r="J159" s="1124"/>
      <c r="K159" s="1125"/>
      <c r="L159" s="1132" t="s">
        <v>1080</v>
      </c>
      <c r="M159" s="1134"/>
      <c r="N159" s="1431"/>
      <c r="O159" s="1007"/>
      <c r="P159" s="1007"/>
    </row>
    <row r="160" spans="1:16" ht="21" customHeight="1">
      <c r="B160" s="294" t="s">
        <v>545</v>
      </c>
      <c r="C160" s="879" t="s">
        <v>1178</v>
      </c>
      <c r="D160" s="879"/>
      <c r="E160" s="879"/>
      <c r="F160" s="879"/>
      <c r="G160" s="879"/>
      <c r="H160" s="879"/>
      <c r="I160" s="879"/>
      <c r="J160" s="879"/>
      <c r="K160" s="879"/>
      <c r="L160" s="879"/>
      <c r="M160" s="879"/>
      <c r="N160" s="879"/>
      <c r="O160" s="1003" t="s">
        <v>1396</v>
      </c>
      <c r="P160" s="1001"/>
    </row>
    <row r="161" spans="2:16" ht="21.75" customHeight="1">
      <c r="B161" s="10" t="s">
        <v>216</v>
      </c>
      <c r="C161" s="879" t="s">
        <v>1179</v>
      </c>
      <c r="D161" s="879"/>
      <c r="E161" s="880"/>
      <c r="F161" s="1099" t="s">
        <v>954</v>
      </c>
      <c r="G161" s="1100"/>
      <c r="H161" s="1100"/>
      <c r="I161" s="1100"/>
      <c r="J161" s="1101"/>
      <c r="K161" s="1103" t="s">
        <v>1041</v>
      </c>
      <c r="L161" s="1104"/>
      <c r="M161" s="1105"/>
      <c r="N161" s="1106"/>
      <c r="O161" s="1004"/>
      <c r="P161" s="1102"/>
    </row>
    <row r="162" spans="2:16" ht="21.75" customHeight="1">
      <c r="B162" s="10" t="s">
        <v>218</v>
      </c>
      <c r="C162" s="879" t="s">
        <v>1181</v>
      </c>
      <c r="D162" s="879"/>
      <c r="E162" s="880"/>
      <c r="F162" s="1099" t="s">
        <v>969</v>
      </c>
      <c r="G162" s="1100"/>
      <c r="H162" s="1100"/>
      <c r="I162" s="1100"/>
      <c r="J162" s="1101"/>
      <c r="K162" s="1103"/>
      <c r="L162" s="1107"/>
      <c r="M162" s="1108"/>
      <c r="N162" s="1109"/>
      <c r="O162" s="1004"/>
      <c r="P162" s="1102"/>
    </row>
    <row r="163" spans="2:16" ht="30" customHeight="1">
      <c r="B163" s="10" t="s">
        <v>220</v>
      </c>
      <c r="C163" s="879" t="s">
        <v>1182</v>
      </c>
      <c r="D163" s="879"/>
      <c r="E163" s="880"/>
      <c r="F163" s="1099" t="s">
        <v>969</v>
      </c>
      <c r="G163" s="1100"/>
      <c r="H163" s="1100"/>
      <c r="I163" s="1100"/>
      <c r="J163" s="1101"/>
      <c r="K163" s="1103"/>
      <c r="L163" s="1107"/>
      <c r="M163" s="1108"/>
      <c r="N163" s="1109"/>
      <c r="O163" s="1004"/>
      <c r="P163" s="1102"/>
    </row>
    <row r="164" spans="2:16" ht="33" customHeight="1">
      <c r="B164" s="294"/>
      <c r="C164" s="879" t="s">
        <v>1183</v>
      </c>
      <c r="D164" s="879"/>
      <c r="E164" s="880"/>
      <c r="F164" s="1096"/>
      <c r="G164" s="1097"/>
      <c r="H164" s="1097"/>
      <c r="I164" s="1097"/>
      <c r="J164" s="1098"/>
      <c r="K164" s="1103"/>
      <c r="L164" s="1107"/>
      <c r="M164" s="1108"/>
      <c r="N164" s="1109"/>
      <c r="O164" s="1007"/>
      <c r="P164" s="1002"/>
    </row>
    <row r="165" spans="2:16" ht="33" customHeight="1">
      <c r="B165" s="10" t="s">
        <v>222</v>
      </c>
      <c r="C165" s="879" t="s">
        <v>1185</v>
      </c>
      <c r="D165" s="879"/>
      <c r="E165" s="880"/>
      <c r="F165" s="1378"/>
      <c r="G165" s="1379"/>
      <c r="H165" s="1379"/>
      <c r="I165" s="1379"/>
      <c r="J165" s="1380"/>
      <c r="K165" s="1103"/>
      <c r="L165" s="1107"/>
      <c r="M165" s="1108"/>
      <c r="N165" s="1108"/>
      <c r="O165" s="1003" t="s">
        <v>1276</v>
      </c>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969</v>
      </c>
      <c r="I167" s="958"/>
      <c r="J167" s="977"/>
      <c r="K167" s="1103"/>
      <c r="L167" s="1107"/>
      <c r="M167" s="1108"/>
      <c r="N167" s="1109"/>
      <c r="O167" s="1004" t="s">
        <v>1276</v>
      </c>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49.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row>
    <row r="170" spans="2:16" ht="23.25" customHeight="1">
      <c r="B170" s="1087"/>
      <c r="C170" s="978"/>
      <c r="D170" s="978"/>
      <c r="E170" s="978"/>
      <c r="F170" s="978"/>
      <c r="G170" s="978"/>
      <c r="H170" s="1088"/>
      <c r="I170" s="394">
        <v>8.7999999999999995E-2</v>
      </c>
      <c r="J170" s="394">
        <v>0.05</v>
      </c>
      <c r="K170" s="394">
        <v>0.04</v>
      </c>
      <c r="L170" s="394">
        <v>3.9E-2</v>
      </c>
      <c r="M170" s="1669">
        <v>2.3E-2</v>
      </c>
      <c r="N170" s="1670"/>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954</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1094</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954</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969</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362">
        <v>2017</v>
      </c>
      <c r="L186" s="1077"/>
      <c r="M186" s="1082"/>
      <c r="N186" s="1083"/>
      <c r="O186" s="1044"/>
      <c r="P186" s="1044"/>
    </row>
    <row r="187" spans="2:16" ht="23.25" customHeight="1">
      <c r="B187" s="294" t="s">
        <v>574</v>
      </c>
      <c r="C187" s="879" t="s">
        <v>1203</v>
      </c>
      <c r="D187" s="879"/>
      <c r="E187" s="880"/>
      <c r="F187" s="1073" t="s">
        <v>2226</v>
      </c>
      <c r="G187" s="1074"/>
      <c r="H187" s="1074"/>
      <c r="I187" s="1074"/>
      <c r="J187" s="1074"/>
      <c r="K187" s="1074"/>
      <c r="L187" s="1074"/>
      <c r="M187" s="1074"/>
      <c r="N187" s="1074"/>
      <c r="O187" s="1044"/>
      <c r="P187" s="1044"/>
    </row>
    <row r="188" spans="2:16" ht="23.25" customHeight="1">
      <c r="B188" s="309" t="s">
        <v>576</v>
      </c>
      <c r="C188" s="913" t="s">
        <v>1205</v>
      </c>
      <c r="D188" s="913"/>
      <c r="E188" s="1006"/>
      <c r="F188" s="1084" t="s">
        <v>2227</v>
      </c>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1345</v>
      </c>
      <c r="P189" s="1060"/>
    </row>
    <row r="190" spans="2:16" ht="36.75" customHeight="1">
      <c r="B190" s="9" t="s">
        <v>216</v>
      </c>
      <c r="C190" s="879" t="s">
        <v>1208</v>
      </c>
      <c r="D190" s="879"/>
      <c r="E190" s="879"/>
      <c r="F190" s="879"/>
      <c r="G190" s="879"/>
      <c r="H190" s="879"/>
      <c r="I190" s="879"/>
      <c r="J190" s="879"/>
      <c r="K190" s="1062" t="s">
        <v>1346</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954</v>
      </c>
      <c r="L191" s="1033"/>
      <c r="M191" s="1033"/>
      <c r="N191" s="1033"/>
      <c r="O191" s="733" t="s">
        <v>1878</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1401</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1880</v>
      </c>
      <c r="D196" s="1050"/>
      <c r="E196" s="1050"/>
      <c r="F196" s="1050"/>
      <c r="G196" s="1051"/>
      <c r="H196" s="316">
        <v>0</v>
      </c>
      <c r="I196" s="317">
        <v>3</v>
      </c>
      <c r="J196" s="350">
        <f t="shared" ref="J196:J209" si="1">MIN(H196/I196,1)</f>
        <v>0</v>
      </c>
      <c r="K196" s="316">
        <v>53</v>
      </c>
      <c r="L196" s="317">
        <v>305</v>
      </c>
      <c r="M196" s="363">
        <f>MIN(K196/L196,1)</f>
        <v>0.17377049180327869</v>
      </c>
      <c r="N196" s="1052"/>
      <c r="O196" s="1044"/>
      <c r="P196" s="1044"/>
    </row>
    <row r="197" spans="2:16" ht="24.75" customHeight="1">
      <c r="B197" s="244" t="s">
        <v>401</v>
      </c>
      <c r="C197" s="1050" t="s">
        <v>1881</v>
      </c>
      <c r="D197" s="1050"/>
      <c r="E197" s="1050"/>
      <c r="F197" s="1050"/>
      <c r="G197" s="1051"/>
      <c r="H197" s="316" t="s">
        <v>60</v>
      </c>
      <c r="I197" s="317" t="s">
        <v>60</v>
      </c>
      <c r="J197" s="350" t="s">
        <v>71</v>
      </c>
      <c r="K197" s="316">
        <v>73</v>
      </c>
      <c r="L197" s="317">
        <v>353</v>
      </c>
      <c r="M197" s="363">
        <f>MIN(K197/L197,1)</f>
        <v>0.20679886685552407</v>
      </c>
      <c r="N197" s="1053"/>
      <c r="O197" s="1044"/>
      <c r="P197" s="1044"/>
    </row>
    <row r="198" spans="2:16" ht="39" customHeight="1">
      <c r="B198" s="244" t="s">
        <v>404</v>
      </c>
      <c r="C198" s="1050" t="s">
        <v>1224</v>
      </c>
      <c r="D198" s="1050"/>
      <c r="E198" s="1050"/>
      <c r="F198" s="1055"/>
      <c r="G198" s="1056"/>
      <c r="H198" s="316" t="s">
        <v>60</v>
      </c>
      <c r="I198" s="317" t="s">
        <v>60</v>
      </c>
      <c r="J198" s="350" t="s">
        <v>71</v>
      </c>
      <c r="K198" s="316" t="s">
        <v>60</v>
      </c>
      <c r="L198" s="316" t="s">
        <v>60</v>
      </c>
      <c r="M198" s="350" t="s">
        <v>71</v>
      </c>
      <c r="N198" s="1054"/>
      <c r="O198" s="1044"/>
      <c r="P198" s="1044"/>
    </row>
    <row r="199" spans="2:16" ht="24.75" customHeight="1">
      <c r="B199" s="319" t="s">
        <v>218</v>
      </c>
      <c r="C199" s="1031" t="s">
        <v>1225</v>
      </c>
      <c r="D199" s="1031"/>
      <c r="E199" s="1031"/>
      <c r="F199" s="1031"/>
      <c r="G199" s="1057"/>
      <c r="H199" s="316">
        <v>0</v>
      </c>
      <c r="I199" s="317">
        <v>3</v>
      </c>
      <c r="J199" s="350">
        <f t="shared" si="1"/>
        <v>0</v>
      </c>
      <c r="K199" s="316" t="s">
        <v>60</v>
      </c>
      <c r="L199" s="317" t="s">
        <v>60</v>
      </c>
      <c r="M199" s="350" t="s">
        <v>71</v>
      </c>
      <c r="N199" s="320"/>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1023</v>
      </c>
      <c r="D201" s="1009"/>
      <c r="E201" s="1009"/>
      <c r="F201" s="1009"/>
      <c r="G201" s="1028"/>
      <c r="H201" s="316" t="s">
        <v>60</v>
      </c>
      <c r="I201" s="317" t="s">
        <v>60</v>
      </c>
      <c r="J201" s="350" t="s">
        <v>71</v>
      </c>
      <c r="K201" s="316" t="s">
        <v>60</v>
      </c>
      <c r="L201" s="316" t="s">
        <v>60</v>
      </c>
      <c r="M201" s="350" t="s">
        <v>71</v>
      </c>
      <c r="N201" s="1029"/>
      <c r="O201" s="1044"/>
      <c r="P201" s="1044"/>
    </row>
    <row r="202" spans="2:16" ht="24.75" customHeight="1">
      <c r="B202" s="10" t="s">
        <v>401</v>
      </c>
      <c r="C202" s="1009" t="s">
        <v>1353</v>
      </c>
      <c r="D202" s="1009"/>
      <c r="E202" s="1009"/>
      <c r="F202" s="1009"/>
      <c r="G202" s="766"/>
      <c r="H202" s="316">
        <v>0</v>
      </c>
      <c r="I202" s="317">
        <v>3</v>
      </c>
      <c r="J202" s="350">
        <f t="shared" si="1"/>
        <v>0</v>
      </c>
      <c r="K202" s="316">
        <v>86</v>
      </c>
      <c r="L202" s="317">
        <v>377</v>
      </c>
      <c r="M202" s="363">
        <f>MIN(K202/L202,1)</f>
        <v>0.22811671087533156</v>
      </c>
      <c r="N202" s="1049"/>
      <c r="O202" s="1044"/>
      <c r="P202" s="1044"/>
    </row>
    <row r="203" spans="2:16" ht="24.75" customHeight="1">
      <c r="B203" s="10" t="s">
        <v>404</v>
      </c>
      <c r="C203" s="1009" t="s">
        <v>1408</v>
      </c>
      <c r="D203" s="1009"/>
      <c r="E203" s="1009"/>
      <c r="F203" s="1009"/>
      <c r="G203" s="1028"/>
      <c r="H203" s="316" t="s">
        <v>60</v>
      </c>
      <c r="I203" s="317" t="s">
        <v>60</v>
      </c>
      <c r="J203" s="350" t="s">
        <v>71</v>
      </c>
      <c r="K203" s="316" t="s">
        <v>60</v>
      </c>
      <c r="L203" s="316" t="s">
        <v>60</v>
      </c>
      <c r="M203" s="350"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v>0</v>
      </c>
      <c r="I205" s="317">
        <v>2</v>
      </c>
      <c r="J205" s="350">
        <f t="shared" si="1"/>
        <v>0</v>
      </c>
      <c r="K205" s="316">
        <v>85</v>
      </c>
      <c r="L205" s="317">
        <v>321</v>
      </c>
      <c r="M205" s="363">
        <f>MIN(K205/L205,1)</f>
        <v>0.26479750778816197</v>
      </c>
      <c r="N205" s="1029"/>
      <c r="O205" s="1043"/>
      <c r="P205" s="1043"/>
    </row>
    <row r="206" spans="2:16" ht="22.5" customHeight="1">
      <c r="B206" s="10" t="s">
        <v>401</v>
      </c>
      <c r="C206" s="1009" t="s">
        <v>1230</v>
      </c>
      <c r="D206" s="1009"/>
      <c r="E206" s="1009"/>
      <c r="F206" s="1009"/>
      <c r="G206" s="1028"/>
      <c r="H206" s="316" t="s">
        <v>60</v>
      </c>
      <c r="I206" s="317" t="s">
        <v>60</v>
      </c>
      <c r="J206" s="350" t="s">
        <v>71</v>
      </c>
      <c r="K206" s="316" t="s">
        <v>60</v>
      </c>
      <c r="L206" s="316" t="s">
        <v>60</v>
      </c>
      <c r="M206" s="350" t="s">
        <v>71</v>
      </c>
      <c r="N206" s="1030"/>
      <c r="O206" s="1043"/>
      <c r="P206" s="1043"/>
    </row>
    <row r="207" spans="2:16" ht="22.5" customHeight="1">
      <c r="B207" s="319" t="s">
        <v>224</v>
      </c>
      <c r="C207" s="1031" t="s">
        <v>1197</v>
      </c>
      <c r="D207" s="1031"/>
      <c r="E207" s="1031"/>
      <c r="F207" s="1031"/>
      <c r="G207" s="1031"/>
      <c r="H207" s="316">
        <v>0</v>
      </c>
      <c r="I207" s="317">
        <v>3</v>
      </c>
      <c r="J207" s="350">
        <f t="shared" si="1"/>
        <v>0</v>
      </c>
      <c r="K207" s="316">
        <v>53</v>
      </c>
      <c r="L207" s="317">
        <v>306</v>
      </c>
      <c r="M207" s="363">
        <f>MIN(K207/L207,1)</f>
        <v>0.17320261437908496</v>
      </c>
      <c r="N207" s="321"/>
      <c r="O207" s="1043"/>
      <c r="P207" s="1043"/>
    </row>
    <row r="208" spans="2:16" ht="22.5" customHeight="1">
      <c r="B208" s="319" t="s">
        <v>226</v>
      </c>
      <c r="C208" s="1031" t="s">
        <v>1033</v>
      </c>
      <c r="D208" s="1031"/>
      <c r="E208" s="1031"/>
      <c r="F208" s="1031"/>
      <c r="G208" s="1031"/>
      <c r="H208" s="316" t="s">
        <v>60</v>
      </c>
      <c r="I208" s="317" t="s">
        <v>60</v>
      </c>
      <c r="J208" s="350" t="s">
        <v>71</v>
      </c>
      <c r="K208" s="316" t="s">
        <v>60</v>
      </c>
      <c r="L208" s="316" t="s">
        <v>60</v>
      </c>
      <c r="M208" s="350" t="s">
        <v>71</v>
      </c>
      <c r="N208" s="321"/>
      <c r="O208" s="1043"/>
      <c r="P208" s="1043"/>
    </row>
    <row r="209" spans="2:16" ht="22.5" customHeight="1">
      <c r="B209" s="319" t="s">
        <v>228</v>
      </c>
      <c r="C209" s="1031" t="s">
        <v>1034</v>
      </c>
      <c r="D209" s="1031"/>
      <c r="E209" s="1031"/>
      <c r="F209" s="1031"/>
      <c r="G209" s="1031"/>
      <c r="H209" s="316">
        <v>0</v>
      </c>
      <c r="I209" s="317">
        <v>3</v>
      </c>
      <c r="J209" s="350">
        <f t="shared" si="1"/>
        <v>0</v>
      </c>
      <c r="K209" s="316">
        <v>53</v>
      </c>
      <c r="L209" s="317">
        <v>335</v>
      </c>
      <c r="M209" s="363">
        <f t="shared" ref="M209" si="2">MIN(K209/L209,1)</f>
        <v>0.15820895522388059</v>
      </c>
      <c r="N209" s="321"/>
      <c r="O209" s="1043"/>
      <c r="P209" s="1043"/>
    </row>
    <row r="210" spans="2:16" ht="22.5" customHeight="1">
      <c r="B210" s="319" t="s">
        <v>229</v>
      </c>
      <c r="C210" s="1031" t="s">
        <v>1035</v>
      </c>
      <c r="D210" s="1031"/>
      <c r="E210" s="1031"/>
      <c r="F210" s="1031"/>
      <c r="G210" s="1031"/>
      <c r="H210" s="316" t="s">
        <v>60</v>
      </c>
      <c r="I210" s="317" t="s">
        <v>60</v>
      </c>
      <c r="J210" s="350" t="s">
        <v>71</v>
      </c>
      <c r="K210" s="316" t="s">
        <v>60</v>
      </c>
      <c r="L210" s="316" t="s">
        <v>60</v>
      </c>
      <c r="M210" s="350"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16" t="s">
        <v>60</v>
      </c>
      <c r="I212" s="317" t="s">
        <v>60</v>
      </c>
      <c r="J212" s="350" t="s">
        <v>71</v>
      </c>
      <c r="K212" s="316" t="s">
        <v>60</v>
      </c>
      <c r="L212" s="316" t="s">
        <v>60</v>
      </c>
      <c r="M212" s="350" t="s">
        <v>71</v>
      </c>
      <c r="N212" s="1029"/>
      <c r="O212" s="1043"/>
      <c r="P212" s="1043"/>
    </row>
    <row r="213" spans="2:16" ht="22.5" customHeight="1">
      <c r="B213" s="10" t="s">
        <v>401</v>
      </c>
      <c r="C213" s="1009" t="s">
        <v>1038</v>
      </c>
      <c r="D213" s="1009"/>
      <c r="E213" s="1009"/>
      <c r="F213" s="1009"/>
      <c r="G213" s="1028"/>
      <c r="H213" s="316" t="s">
        <v>60</v>
      </c>
      <c r="I213" s="317" t="s">
        <v>60</v>
      </c>
      <c r="J213" s="350" t="s">
        <v>71</v>
      </c>
      <c r="K213" s="316" t="s">
        <v>60</v>
      </c>
      <c r="L213" s="316" t="s">
        <v>60</v>
      </c>
      <c r="M213" s="350" t="s">
        <v>71</v>
      </c>
      <c r="N213" s="1030"/>
      <c r="O213" s="1043"/>
      <c r="P213" s="1043"/>
    </row>
    <row r="214" spans="2:16" ht="22.5" customHeight="1">
      <c r="B214" s="319" t="s">
        <v>231</v>
      </c>
      <c r="C214" s="1031" t="s">
        <v>1125</v>
      </c>
      <c r="D214" s="1031"/>
      <c r="E214" s="1031"/>
      <c r="F214" s="1031"/>
      <c r="G214" s="1031"/>
      <c r="H214" s="316" t="s">
        <v>60</v>
      </c>
      <c r="I214" s="317" t="s">
        <v>60</v>
      </c>
      <c r="J214" s="350" t="s">
        <v>71</v>
      </c>
      <c r="K214" s="316" t="s">
        <v>60</v>
      </c>
      <c r="L214" s="316" t="s">
        <v>60</v>
      </c>
      <c r="M214" s="350" t="s">
        <v>71</v>
      </c>
      <c r="N214" s="321"/>
      <c r="O214" s="1043"/>
      <c r="P214" s="1043"/>
    </row>
    <row r="215" spans="2:16" ht="35.25" customHeight="1">
      <c r="B215" s="9" t="s">
        <v>233</v>
      </c>
      <c r="C215" s="879" t="s">
        <v>1231</v>
      </c>
      <c r="D215" s="879"/>
      <c r="E215" s="879"/>
      <c r="F215" s="879"/>
      <c r="G215" s="880"/>
      <c r="H215" s="364">
        <f>SUM(H196+H199+H202+H205+H207+H209)</f>
        <v>0</v>
      </c>
      <c r="I215" s="364">
        <f>SUM(I196+I199+I202+I205+I207+I209)</f>
        <v>17</v>
      </c>
      <c r="J215" s="350">
        <f>MIN(H215/I215,1)</f>
        <v>0</v>
      </c>
      <c r="K215" s="364">
        <f>SUM(K196+K197+K202+K205+K207+K209)</f>
        <v>403</v>
      </c>
      <c r="L215" s="364">
        <f>SUM(L196+L197+L202+L205+L207+L209)</f>
        <v>1997</v>
      </c>
      <c r="M215" s="363">
        <f>MIN(K215/L215,1)</f>
        <v>0.20180270405608414</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884" t="s">
        <v>2228</v>
      </c>
      <c r="I218" s="1885"/>
      <c r="J218" s="1885"/>
      <c r="K218" s="1023" t="s">
        <v>2229</v>
      </c>
      <c r="L218" s="1025"/>
      <c r="M218" s="1026"/>
      <c r="N218" s="1027"/>
      <c r="O218" s="771" t="s">
        <v>1357</v>
      </c>
      <c r="P218" s="771"/>
    </row>
    <row r="219" spans="2:16" ht="33" customHeight="1">
      <c r="B219" s="809" t="s">
        <v>610</v>
      </c>
      <c r="C219" s="879" t="s">
        <v>1237</v>
      </c>
      <c r="D219" s="879"/>
      <c r="E219" s="879"/>
      <c r="F219" s="879"/>
      <c r="G219" s="880"/>
      <c r="H219" s="968" t="s">
        <v>954</v>
      </c>
      <c r="I219" s="969"/>
      <c r="J219" s="969"/>
      <c r="K219" s="1024"/>
      <c r="L219" s="1013"/>
      <c r="M219" s="1014"/>
      <c r="N219" s="1015"/>
      <c r="O219" s="323" t="s">
        <v>1276</v>
      </c>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t="s">
        <v>1276</v>
      </c>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c r="M224" s="993"/>
      <c r="N224" s="994"/>
      <c r="O224" s="1001" t="s">
        <v>1358</v>
      </c>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t="s">
        <v>1276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1303</v>
      </c>
      <c r="P229" s="1003" t="s">
        <v>1417</v>
      </c>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969</v>
      </c>
      <c r="I233" s="969"/>
      <c r="J233" s="969"/>
      <c r="K233" s="979" t="s">
        <v>1041</v>
      </c>
      <c r="L233" s="982"/>
      <c r="M233" s="983"/>
      <c r="N233" s="984"/>
      <c r="O233" s="985" t="s">
        <v>1360</v>
      </c>
      <c r="P233" s="985"/>
    </row>
    <row r="234" spans="1:16" ht="39" customHeight="1">
      <c r="B234" s="10" t="s">
        <v>216</v>
      </c>
      <c r="C234" s="879" t="s">
        <v>1252</v>
      </c>
      <c r="D234" s="879"/>
      <c r="E234" s="879"/>
      <c r="F234" s="879"/>
      <c r="G234" s="880"/>
      <c r="H234" s="1611"/>
      <c r="I234" s="1612"/>
      <c r="J234" s="1613"/>
      <c r="K234" s="980"/>
      <c r="L234" s="973"/>
      <c r="M234" s="974"/>
      <c r="N234" s="975"/>
      <c r="O234" s="976"/>
      <c r="P234" s="976"/>
    </row>
    <row r="235" spans="1:16" ht="33" customHeight="1">
      <c r="B235" s="760" t="s">
        <v>630</v>
      </c>
      <c r="C235" s="989" t="s">
        <v>1362</v>
      </c>
      <c r="D235" s="875"/>
      <c r="E235" s="875"/>
      <c r="F235" s="875"/>
      <c r="G235" s="990"/>
      <c r="H235" s="968" t="s">
        <v>969</v>
      </c>
      <c r="I235" s="969"/>
      <c r="J235" s="969"/>
      <c r="K235" s="980"/>
      <c r="L235" s="970"/>
      <c r="M235" s="971"/>
      <c r="N235" s="972"/>
      <c r="O235" s="960" t="s">
        <v>1363</v>
      </c>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957" t="s">
        <v>60</v>
      </c>
      <c r="I237" s="958"/>
      <c r="J237" s="958"/>
      <c r="K237" s="958"/>
      <c r="L237" s="958"/>
      <c r="M237" s="958"/>
      <c r="N237" s="959"/>
      <c r="O237" s="761" t="s">
        <v>1363</v>
      </c>
      <c r="P237" s="761"/>
    </row>
    <row r="238" spans="1:16" ht="102.75" customHeight="1">
      <c r="A238" s="387"/>
      <c r="B238" s="720" t="s">
        <v>634</v>
      </c>
      <c r="C238" s="921" t="s">
        <v>1256</v>
      </c>
      <c r="D238" s="921"/>
      <c r="E238" s="921"/>
      <c r="F238" s="921"/>
      <c r="G238" s="956"/>
      <c r="H238" s="160" t="s">
        <v>969</v>
      </c>
      <c r="I238" s="753" t="s">
        <v>1041</v>
      </c>
      <c r="J238" s="958" t="s">
        <v>2230</v>
      </c>
      <c r="K238" s="958"/>
      <c r="L238" s="958"/>
      <c r="M238" s="958"/>
      <c r="N238" s="959"/>
      <c r="O238" s="960" t="s">
        <v>1363</v>
      </c>
      <c r="P238" s="960"/>
    </row>
    <row r="239" spans="1:16" ht="66.75" customHeight="1" thickBot="1">
      <c r="A239" s="387"/>
      <c r="B239" s="326"/>
      <c r="C239" s="962" t="s">
        <v>1257</v>
      </c>
      <c r="D239" s="963"/>
      <c r="E239" s="963"/>
      <c r="F239" s="963"/>
      <c r="G239" s="963"/>
      <c r="H239" s="964"/>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34">
    <cfRule type="expression" dxfId="3539" priority="211">
      <formula>$H$141="Don't know"</formula>
    </cfRule>
    <cfRule type="expression" dxfId="3538" priority="212">
      <formula>$H$141="No"</formula>
    </cfRule>
  </conditionalFormatting>
  <conditionalFormatting sqref="H122:H124 K122">
    <cfRule type="expression" dxfId="3537" priority="209">
      <formula>$N$128="Don't know"</formula>
    </cfRule>
    <cfRule type="expression" dxfId="3536" priority="210">
      <formula>$N$128="No"</formula>
    </cfRule>
  </conditionalFormatting>
  <conditionalFormatting sqref="L157:M159">
    <cfRule type="expression" dxfId="3535" priority="205">
      <formula>$F$163="Don't know"</formula>
    </cfRule>
    <cfRule type="expression" dxfId="3534" priority="208">
      <formula>$F$163="No"</formula>
    </cfRule>
  </conditionalFormatting>
  <conditionalFormatting sqref="L158:M158">
    <cfRule type="expression" dxfId="3533" priority="204">
      <formula>$F$164="Don't know"</formula>
    </cfRule>
    <cfRule type="expression" dxfId="3532" priority="207">
      <formula>$F$164="No"</formula>
    </cfRule>
  </conditionalFormatting>
  <conditionalFormatting sqref="L159:M159">
    <cfRule type="expression" dxfId="3531" priority="203">
      <formula>$F$171="Don't know"</formula>
    </cfRule>
    <cfRule type="expression" dxfId="3530" priority="206">
      <formula>$F$171="No"</formula>
    </cfRule>
  </conditionalFormatting>
  <conditionalFormatting sqref="H11:N11">
    <cfRule type="expression" dxfId="3529" priority="200">
      <formula>$F$17="Not applicable"</formula>
    </cfRule>
    <cfRule type="expression" dxfId="3528" priority="201">
      <formula>$F$17="Don't know"</formula>
    </cfRule>
    <cfRule type="expression" dxfId="3527" priority="202">
      <formula>$F$17="No"</formula>
    </cfRule>
  </conditionalFormatting>
  <conditionalFormatting sqref="H12:N19">
    <cfRule type="expression" dxfId="3526" priority="197">
      <formula>$F12="Not applicable"</formula>
    </cfRule>
    <cfRule type="expression" dxfId="3525" priority="198">
      <formula>$F12="Don't know"</formula>
    </cfRule>
    <cfRule type="expression" dxfId="3524" priority="199">
      <formula>$F12="No"</formula>
    </cfRule>
  </conditionalFormatting>
  <conditionalFormatting sqref="H11:N19 N20 F9:N9 F11:F19">
    <cfRule type="expression" dxfId="3523" priority="196">
      <formula>$N$14="Don't know"</formula>
    </cfRule>
  </conditionalFormatting>
  <conditionalFormatting sqref="H11:N19 N20 F9:N9 F11:F19">
    <cfRule type="expression" dxfId="3522" priority="195">
      <formula>$N$14="Not applicable"</formula>
    </cfRule>
  </conditionalFormatting>
  <conditionalFormatting sqref="H11:N19 N20 F9:N9 F11:F19">
    <cfRule type="expression" dxfId="3521" priority="194">
      <formula>$N$14="No"</formula>
    </cfRule>
  </conditionalFormatting>
  <conditionalFormatting sqref="L153:M155">
    <cfRule type="expression" dxfId="3520" priority="192">
      <formula>$F$163="Don't know"</formula>
    </cfRule>
    <cfRule type="expression" dxfId="3519" priority="193">
      <formula>$F$163="No"</formula>
    </cfRule>
  </conditionalFormatting>
  <conditionalFormatting sqref="L154:M154">
    <cfRule type="expression" dxfId="3518" priority="190">
      <formula>$F$163="Don't know"</formula>
    </cfRule>
    <cfRule type="expression" dxfId="3517" priority="191">
      <formula>$F$163="No"</formula>
    </cfRule>
  </conditionalFormatting>
  <conditionalFormatting sqref="L155:M155">
    <cfRule type="expression" dxfId="3516" priority="188">
      <formula>$F$163="Don't know"</formula>
    </cfRule>
    <cfRule type="expression" dxfId="3515" priority="189">
      <formula>$F$163="No"</formula>
    </cfRule>
  </conditionalFormatting>
  <conditionalFormatting sqref="L21:L22">
    <cfRule type="expression" dxfId="3514" priority="185">
      <formula>$N$14="No"</formula>
    </cfRule>
  </conditionalFormatting>
  <conditionalFormatting sqref="L21:L22">
    <cfRule type="expression" dxfId="3513" priority="187">
      <formula>$N$14="Don't know"</formula>
    </cfRule>
  </conditionalFormatting>
  <conditionalFormatting sqref="L21:L22">
    <cfRule type="expression" dxfId="3512" priority="186">
      <formula>$N$14="Not applicable"</formula>
    </cfRule>
  </conditionalFormatting>
  <conditionalFormatting sqref="I23:J23 H25 F68:J68 H87:N87 H90 H196:I199 H201:I203 H205:I209 H27:H29 L8 F11:F19 L21:L23 F23 G101:L112 K196:L199 K201:L203 K205:L209 G61:H62 F70:J70 O193:O215 J41:K41 F75:J76">
    <cfRule type="containsBlanks" dxfId="3511" priority="184">
      <formula>LEN(TRIM(F8))=0</formula>
    </cfRule>
  </conditionalFormatting>
  <conditionalFormatting sqref="F9:N9">
    <cfRule type="containsBlanks" dxfId="3510" priority="183">
      <formula>LEN(TRIM(F9))=0</formula>
    </cfRule>
  </conditionalFormatting>
  <conditionalFormatting sqref="O10 O74 O90 O98 O120 O128 O131 O133 O160 O167:O168 O191 O229:O231 O233:O235 O224:O225 O218:O219 O171 O137:O152 O20:O23 O237:O238 J45:K45 J37:K37 J33:K33 J50:K51 J48:K48">
    <cfRule type="containsBlanks" dxfId="3509" priority="182">
      <formula>LEN(TRIM(J10))=0</formula>
    </cfRule>
  </conditionalFormatting>
  <conditionalFormatting sqref="H85:J85">
    <cfRule type="containsBlanks" dxfId="3508" priority="181">
      <formula>LEN(TRIM(H85))=0</formula>
    </cfRule>
  </conditionalFormatting>
  <conditionalFormatting sqref="F187:N187 N189 K191:N191 G138 H122:H124 K122 H218:H219 H134:H135 K161 H167 H237:H238 L153:N155 L157:N159 F163 K172:K184 I170:L170">
    <cfRule type="containsBlanks" dxfId="3507" priority="180">
      <formula>LEN(TRIM(F122))=0</formula>
    </cfRule>
  </conditionalFormatting>
  <conditionalFormatting sqref="M170:N170">
    <cfRule type="containsBlanks" dxfId="3506" priority="179">
      <formula>LEN(TRIM(M170))=0</formula>
    </cfRule>
  </conditionalFormatting>
  <conditionalFormatting sqref="O228">
    <cfRule type="containsBlanks" dxfId="3505" priority="178">
      <formula>LEN(TRIM(O228))=0</formula>
    </cfRule>
  </conditionalFormatting>
  <conditionalFormatting sqref="G120">
    <cfRule type="containsBlanks" dxfId="3504" priority="177">
      <formula>LEN(TRIM(G120))=0</formula>
    </cfRule>
  </conditionalFormatting>
  <conditionalFormatting sqref="J26">
    <cfRule type="containsBlanks" dxfId="3503" priority="175">
      <formula>LEN(TRIM(J26))=0</formula>
    </cfRule>
  </conditionalFormatting>
  <conditionalFormatting sqref="J27">
    <cfRule type="containsBlanks" dxfId="3502" priority="176">
      <formula>LEN(TRIM(J27))=0</formula>
    </cfRule>
  </conditionalFormatting>
  <conditionalFormatting sqref="O169">
    <cfRule type="containsBlanks" dxfId="3501" priority="174">
      <formula>LEN(TRIM(O169))=0</formula>
    </cfRule>
  </conditionalFormatting>
  <conditionalFormatting sqref="J56">
    <cfRule type="containsBlanks" dxfId="3500" priority="173">
      <formula>LEN(TRIM(J56))=0</formula>
    </cfRule>
  </conditionalFormatting>
  <conditionalFormatting sqref="F23">
    <cfRule type="expression" dxfId="3499" priority="172">
      <formula>$N$14="Don't know"</formula>
    </cfRule>
  </conditionalFormatting>
  <conditionalFormatting sqref="F23">
    <cfRule type="expression" dxfId="3498" priority="171">
      <formula>$N$14="Not applicable"</formula>
    </cfRule>
  </conditionalFormatting>
  <conditionalFormatting sqref="F23">
    <cfRule type="expression" dxfId="3497" priority="170">
      <formula>$N$14="No"</formula>
    </cfRule>
  </conditionalFormatting>
  <conditionalFormatting sqref="L20">
    <cfRule type="containsBlanks" dxfId="3496" priority="166">
      <formula>LEN(TRIM(L20))=0</formula>
    </cfRule>
    <cfRule type="expression" dxfId="3495" priority="169">
      <formula>$M$14="Don't know"</formula>
    </cfRule>
  </conditionalFormatting>
  <conditionalFormatting sqref="L20">
    <cfRule type="expression" dxfId="3494" priority="168">
      <formula>$M$14="Not applicable"</formula>
    </cfRule>
  </conditionalFormatting>
  <conditionalFormatting sqref="L20">
    <cfRule type="expression" dxfId="3493" priority="167">
      <formula>$M$14="No"</formula>
    </cfRule>
  </conditionalFormatting>
  <conditionalFormatting sqref="L21">
    <cfRule type="expression" dxfId="3492" priority="165">
      <formula>$N$14="Don't know"</formula>
    </cfRule>
  </conditionalFormatting>
  <conditionalFormatting sqref="L21">
    <cfRule type="expression" dxfId="3491" priority="164">
      <formula>$N$14="Not applicable"</formula>
    </cfRule>
  </conditionalFormatting>
  <conditionalFormatting sqref="L21">
    <cfRule type="expression" dxfId="3490" priority="163">
      <formula>$N$14="No"</formula>
    </cfRule>
  </conditionalFormatting>
  <conditionalFormatting sqref="L22">
    <cfRule type="expression" dxfId="3489" priority="162">
      <formula>$N$14="Don't know"</formula>
    </cfRule>
  </conditionalFormatting>
  <conditionalFormatting sqref="L22">
    <cfRule type="expression" dxfId="3488" priority="161">
      <formula>$N$14="Not applicable"</formula>
    </cfRule>
  </conditionalFormatting>
  <conditionalFormatting sqref="L22">
    <cfRule type="expression" dxfId="3487" priority="160">
      <formula>$N$14="No"</formula>
    </cfRule>
  </conditionalFormatting>
  <conditionalFormatting sqref="L8">
    <cfRule type="expression" dxfId="3486" priority="159">
      <formula>$N$14="Don't know"</formula>
    </cfRule>
  </conditionalFormatting>
  <conditionalFormatting sqref="L8">
    <cfRule type="expression" dxfId="3485" priority="158">
      <formula>$N$14="Not applicable"</formula>
    </cfRule>
  </conditionalFormatting>
  <conditionalFormatting sqref="L8">
    <cfRule type="expression" dxfId="3484" priority="157">
      <formula>$N$14="No"</formula>
    </cfRule>
  </conditionalFormatting>
  <conditionalFormatting sqref="N65">
    <cfRule type="containsBlanks" dxfId="3483" priority="156">
      <formula>LEN(TRIM(N65))=0</formula>
    </cfRule>
  </conditionalFormatting>
  <conditionalFormatting sqref="H86:J86">
    <cfRule type="containsBlanks" dxfId="3482" priority="155">
      <formula>LEN(TRIM(H86))=0</formula>
    </cfRule>
  </conditionalFormatting>
  <conditionalFormatting sqref="K186">
    <cfRule type="containsBlanks" dxfId="3481" priority="144">
      <formula>LEN(TRIM(K186))=0</formula>
    </cfRule>
  </conditionalFormatting>
  <conditionalFormatting sqref="L158:M158">
    <cfRule type="expression" dxfId="3480" priority="153">
      <formula>$F$163="Don't know"</formula>
    </cfRule>
    <cfRule type="expression" dxfId="3479" priority="154">
      <formula>$F$163="No"</formula>
    </cfRule>
  </conditionalFormatting>
  <conditionalFormatting sqref="L159:M159">
    <cfRule type="expression" dxfId="3478" priority="151">
      <formula>$F$163="Don't know"</formula>
    </cfRule>
    <cfRule type="expression" dxfId="3477" priority="152">
      <formula>$F$163="No"</formula>
    </cfRule>
  </conditionalFormatting>
  <conditionalFormatting sqref="L153:M155">
    <cfRule type="expression" dxfId="3476" priority="149">
      <formula>$F$163="Don't know"</formula>
    </cfRule>
    <cfRule type="expression" dxfId="3475" priority="150">
      <formula>$F$163="No"</formula>
    </cfRule>
  </conditionalFormatting>
  <conditionalFormatting sqref="L154:M154">
    <cfRule type="expression" dxfId="3474" priority="147">
      <formula>$F$163="Don't know"</formula>
    </cfRule>
    <cfRule type="expression" dxfId="3473" priority="148">
      <formula>$F$163="No"</formula>
    </cfRule>
  </conditionalFormatting>
  <conditionalFormatting sqref="L155:M155">
    <cfRule type="expression" dxfId="3472" priority="145">
      <formula>$F$163="Don't know"</formula>
    </cfRule>
    <cfRule type="expression" dxfId="3471" priority="146">
      <formula>$F$163="No"</formula>
    </cfRule>
  </conditionalFormatting>
  <conditionalFormatting sqref="O8">
    <cfRule type="containsBlanks" dxfId="3470" priority="143">
      <formula>LEN(TRIM(O8))=0</formula>
    </cfRule>
  </conditionalFormatting>
  <conditionalFormatting sqref="O221:O222">
    <cfRule type="containsBlanks" dxfId="3469" priority="139">
      <formula>LEN(TRIM(O221))=0</formula>
    </cfRule>
  </conditionalFormatting>
  <conditionalFormatting sqref="O226:O227">
    <cfRule type="containsBlanks" dxfId="3468" priority="138">
      <formula>LEN(TRIM(O226))=0</formula>
    </cfRule>
  </conditionalFormatting>
  <conditionalFormatting sqref="O156">
    <cfRule type="containsBlanks" dxfId="3467" priority="142">
      <formula>LEN(TRIM(O156))=0</formula>
    </cfRule>
  </conditionalFormatting>
  <conditionalFormatting sqref="O165:O166">
    <cfRule type="containsBlanks" dxfId="3466" priority="141">
      <formula>LEN(TRIM(O165))=0</formula>
    </cfRule>
  </conditionalFormatting>
  <conditionalFormatting sqref="O189:O190">
    <cfRule type="containsBlanks" dxfId="3465" priority="140">
      <formula>LEN(TRIM(O189))=0</formula>
    </cfRule>
  </conditionalFormatting>
  <conditionalFormatting sqref="L154:M154">
    <cfRule type="expression" dxfId="3464" priority="136">
      <formula>$F$163="Don't know"</formula>
    </cfRule>
    <cfRule type="expression" dxfId="3463" priority="137">
      <formula>$F$163="No"</formula>
    </cfRule>
  </conditionalFormatting>
  <conditionalFormatting sqref="L154:M154">
    <cfRule type="expression" dxfId="3462" priority="134">
      <formula>$F$163="Don't know"</formula>
    </cfRule>
    <cfRule type="expression" dxfId="3461" priority="135">
      <formula>$F$163="No"</formula>
    </cfRule>
  </conditionalFormatting>
  <conditionalFormatting sqref="L155:M155">
    <cfRule type="expression" dxfId="3460" priority="132">
      <formula>$F$163="Don't know"</formula>
    </cfRule>
    <cfRule type="expression" dxfId="3459" priority="133">
      <formula>$F$163="No"</formula>
    </cfRule>
  </conditionalFormatting>
  <conditionalFormatting sqref="L155:M155">
    <cfRule type="expression" dxfId="3458" priority="130">
      <formula>$F$163="Don't know"</formula>
    </cfRule>
    <cfRule type="expression" dxfId="3457" priority="131">
      <formula>$F$163="No"</formula>
    </cfRule>
  </conditionalFormatting>
  <conditionalFormatting sqref="L157:M159">
    <cfRule type="expression" dxfId="3456" priority="128">
      <formula>$F$163="Don't know"</formula>
    </cfRule>
    <cfRule type="expression" dxfId="3455" priority="129">
      <formula>$F$163="No"</formula>
    </cfRule>
  </conditionalFormatting>
  <conditionalFormatting sqref="L157:M159">
    <cfRule type="expression" dxfId="3454" priority="126">
      <formula>$F$163="Don't know"</formula>
    </cfRule>
    <cfRule type="expression" dxfId="3453" priority="127">
      <formula>$F$163="No"</formula>
    </cfRule>
  </conditionalFormatting>
  <conditionalFormatting sqref="L158:M158">
    <cfRule type="expression" dxfId="3452" priority="124">
      <formula>$F$163="Don't know"</formula>
    </cfRule>
    <cfRule type="expression" dxfId="3451" priority="125">
      <formula>$F$163="No"</formula>
    </cfRule>
  </conditionalFormatting>
  <conditionalFormatting sqref="L158:M158">
    <cfRule type="expression" dxfId="3450" priority="122">
      <formula>$F$163="Don't know"</formula>
    </cfRule>
    <cfRule type="expression" dxfId="3449" priority="123">
      <formula>$F$163="No"</formula>
    </cfRule>
  </conditionalFormatting>
  <conditionalFormatting sqref="L159:M159">
    <cfRule type="expression" dxfId="3448" priority="120">
      <formula>$F$163="Don't know"</formula>
    </cfRule>
    <cfRule type="expression" dxfId="3447" priority="121">
      <formula>$F$163="No"</formula>
    </cfRule>
  </conditionalFormatting>
  <conditionalFormatting sqref="L159:M159">
    <cfRule type="expression" dxfId="3446" priority="118">
      <formula>$F$163="Don't know"</formula>
    </cfRule>
    <cfRule type="expression" dxfId="3445" priority="119">
      <formula>$F$163="No"</formula>
    </cfRule>
  </conditionalFormatting>
  <conditionalFormatting sqref="F11">
    <cfRule type="expression" dxfId="3444" priority="117">
      <formula>$N$14="Don't know"</formula>
    </cfRule>
  </conditionalFormatting>
  <conditionalFormatting sqref="F11">
    <cfRule type="expression" dxfId="3443" priority="116">
      <formula>$N$14="Not applicable"</formula>
    </cfRule>
  </conditionalFormatting>
  <conditionalFormatting sqref="F11">
    <cfRule type="expression" dxfId="3442" priority="115">
      <formula>$N$14="No"</formula>
    </cfRule>
  </conditionalFormatting>
  <conditionalFormatting sqref="F12">
    <cfRule type="expression" dxfId="3441" priority="114">
      <formula>$N$14="Don't know"</formula>
    </cfRule>
  </conditionalFormatting>
  <conditionalFormatting sqref="F12">
    <cfRule type="expression" dxfId="3440" priority="113">
      <formula>$N$14="Not applicable"</formula>
    </cfRule>
  </conditionalFormatting>
  <conditionalFormatting sqref="F12">
    <cfRule type="expression" dxfId="3439" priority="112">
      <formula>$N$14="No"</formula>
    </cfRule>
  </conditionalFormatting>
  <conditionalFormatting sqref="F13">
    <cfRule type="expression" dxfId="3438" priority="111">
      <formula>$N$14="Don't know"</formula>
    </cfRule>
  </conditionalFormatting>
  <conditionalFormatting sqref="F13">
    <cfRule type="expression" dxfId="3437" priority="110">
      <formula>$N$14="Not applicable"</formula>
    </cfRule>
  </conditionalFormatting>
  <conditionalFormatting sqref="F13">
    <cfRule type="expression" dxfId="3436" priority="109">
      <formula>$N$14="No"</formula>
    </cfRule>
  </conditionalFormatting>
  <conditionalFormatting sqref="F14">
    <cfRule type="expression" dxfId="3435" priority="108">
      <formula>$N$14="Don't know"</formula>
    </cfRule>
  </conditionalFormatting>
  <conditionalFormatting sqref="F14">
    <cfRule type="expression" dxfId="3434" priority="107">
      <formula>$N$14="Not applicable"</formula>
    </cfRule>
  </conditionalFormatting>
  <conditionalFormatting sqref="F14">
    <cfRule type="expression" dxfId="3433" priority="106">
      <formula>$N$14="No"</formula>
    </cfRule>
  </conditionalFormatting>
  <conditionalFormatting sqref="F15">
    <cfRule type="expression" dxfId="3432" priority="105">
      <formula>$N$14="Don't know"</formula>
    </cfRule>
  </conditionalFormatting>
  <conditionalFormatting sqref="F15">
    <cfRule type="expression" dxfId="3431" priority="104">
      <formula>$N$14="Not applicable"</formula>
    </cfRule>
  </conditionalFormatting>
  <conditionalFormatting sqref="F15">
    <cfRule type="expression" dxfId="3430" priority="103">
      <formula>$N$14="No"</formula>
    </cfRule>
  </conditionalFormatting>
  <conditionalFormatting sqref="F16">
    <cfRule type="expression" dxfId="3429" priority="102">
      <formula>$N$14="Don't know"</formula>
    </cfRule>
  </conditionalFormatting>
  <conditionalFormatting sqref="F16">
    <cfRule type="expression" dxfId="3428" priority="101">
      <formula>$N$14="Not applicable"</formula>
    </cfRule>
  </conditionalFormatting>
  <conditionalFormatting sqref="F16">
    <cfRule type="expression" dxfId="3427" priority="100">
      <formula>$N$14="No"</formula>
    </cfRule>
  </conditionalFormatting>
  <conditionalFormatting sqref="F17">
    <cfRule type="expression" dxfId="3426" priority="99">
      <formula>$N$14="Don't know"</formula>
    </cfRule>
  </conditionalFormatting>
  <conditionalFormatting sqref="F17">
    <cfRule type="expression" dxfId="3425" priority="98">
      <formula>$N$14="Not applicable"</formula>
    </cfRule>
  </conditionalFormatting>
  <conditionalFormatting sqref="F17">
    <cfRule type="expression" dxfId="3424" priority="97">
      <formula>$N$14="No"</formula>
    </cfRule>
  </conditionalFormatting>
  <conditionalFormatting sqref="F18">
    <cfRule type="expression" dxfId="3423" priority="96">
      <formula>$N$14="Don't know"</formula>
    </cfRule>
  </conditionalFormatting>
  <conditionalFormatting sqref="F18">
    <cfRule type="expression" dxfId="3422" priority="95">
      <formula>$N$14="Not applicable"</formula>
    </cfRule>
  </conditionalFormatting>
  <conditionalFormatting sqref="F18">
    <cfRule type="expression" dxfId="3421" priority="94">
      <formula>$N$14="No"</formula>
    </cfRule>
  </conditionalFormatting>
  <conditionalFormatting sqref="F19">
    <cfRule type="expression" dxfId="3420" priority="93">
      <formula>$N$14="Don't know"</formula>
    </cfRule>
  </conditionalFormatting>
  <conditionalFormatting sqref="F19">
    <cfRule type="expression" dxfId="3419" priority="92">
      <formula>$N$14="Not applicable"</formula>
    </cfRule>
  </conditionalFormatting>
  <conditionalFormatting sqref="F19">
    <cfRule type="expression" dxfId="3418" priority="91">
      <formula>$N$14="No"</formula>
    </cfRule>
  </conditionalFormatting>
  <conditionalFormatting sqref="L21">
    <cfRule type="expression" dxfId="3417" priority="90">
      <formula>$N$14="Don't know"</formula>
    </cfRule>
  </conditionalFormatting>
  <conditionalFormatting sqref="L21">
    <cfRule type="expression" dxfId="3416" priority="89">
      <formula>$N$14="Not applicable"</formula>
    </cfRule>
  </conditionalFormatting>
  <conditionalFormatting sqref="L21">
    <cfRule type="expression" dxfId="3415" priority="88">
      <formula>$N$14="No"</formula>
    </cfRule>
  </conditionalFormatting>
  <conditionalFormatting sqref="L21">
    <cfRule type="expression" dxfId="3414" priority="87">
      <formula>$N$14="Don't know"</formula>
    </cfRule>
  </conditionalFormatting>
  <conditionalFormatting sqref="L21">
    <cfRule type="expression" dxfId="3413" priority="86">
      <formula>$N$14="Not applicable"</formula>
    </cfRule>
  </conditionalFormatting>
  <conditionalFormatting sqref="L21">
    <cfRule type="expression" dxfId="3412" priority="85">
      <formula>$N$14="No"</formula>
    </cfRule>
  </conditionalFormatting>
  <conditionalFormatting sqref="L22">
    <cfRule type="expression" dxfId="3411" priority="84">
      <formula>$N$14="Don't know"</formula>
    </cfRule>
  </conditionalFormatting>
  <conditionalFormatting sqref="L22">
    <cfRule type="expression" dxfId="3410" priority="83">
      <formula>$N$14="Not applicable"</formula>
    </cfRule>
  </conditionalFormatting>
  <conditionalFormatting sqref="L22">
    <cfRule type="expression" dxfId="3409" priority="82">
      <formula>$N$14="No"</formula>
    </cfRule>
  </conditionalFormatting>
  <conditionalFormatting sqref="L22">
    <cfRule type="expression" dxfId="3408" priority="81">
      <formula>$N$14="Don't know"</formula>
    </cfRule>
  </conditionalFormatting>
  <conditionalFormatting sqref="L22">
    <cfRule type="expression" dxfId="3407" priority="80">
      <formula>$N$14="Not applicable"</formula>
    </cfRule>
  </conditionalFormatting>
  <conditionalFormatting sqref="L22">
    <cfRule type="expression" dxfId="3406" priority="79">
      <formula>$N$14="No"</formula>
    </cfRule>
  </conditionalFormatting>
  <conditionalFormatting sqref="F23">
    <cfRule type="expression" dxfId="3405" priority="78">
      <formula>$N$14="Don't know"</formula>
    </cfRule>
  </conditionalFormatting>
  <conditionalFormatting sqref="F23">
    <cfRule type="expression" dxfId="3404" priority="77">
      <formula>$N$14="Not applicable"</formula>
    </cfRule>
  </conditionalFormatting>
  <conditionalFormatting sqref="F23">
    <cfRule type="expression" dxfId="3403" priority="76">
      <formula>$N$14="No"</formula>
    </cfRule>
  </conditionalFormatting>
  <conditionalFormatting sqref="F23">
    <cfRule type="expression" dxfId="3402" priority="75">
      <formula>$N$14="Don't know"</formula>
    </cfRule>
  </conditionalFormatting>
  <conditionalFormatting sqref="F23">
    <cfRule type="expression" dxfId="3401" priority="74">
      <formula>$N$14="Not applicable"</formula>
    </cfRule>
  </conditionalFormatting>
  <conditionalFormatting sqref="F23">
    <cfRule type="expression" dxfId="3400" priority="73">
      <formula>$N$14="No"</formula>
    </cfRule>
  </conditionalFormatting>
  <conditionalFormatting sqref="J25">
    <cfRule type="containsBlanks" dxfId="3399" priority="72">
      <formula>LEN(TRIM(J25))=0</formula>
    </cfRule>
  </conditionalFormatting>
  <conditionalFormatting sqref="J58">
    <cfRule type="containsBlanks" dxfId="3398" priority="71">
      <formula>LEN(TRIM(J58))=0</formula>
    </cfRule>
  </conditionalFormatting>
  <conditionalFormatting sqref="F68">
    <cfRule type="expression" dxfId="3397" priority="68">
      <formula>$N$14="No"</formula>
    </cfRule>
  </conditionalFormatting>
  <conditionalFormatting sqref="F68">
    <cfRule type="expression" dxfId="3396" priority="70">
      <formula>$N$14="Don't know"</formula>
    </cfRule>
  </conditionalFormatting>
  <conditionalFormatting sqref="F68">
    <cfRule type="expression" dxfId="3395" priority="69">
      <formula>$N$14="Not applicable"</formula>
    </cfRule>
  </conditionalFormatting>
  <conditionalFormatting sqref="F68">
    <cfRule type="expression" dxfId="3394" priority="67">
      <formula>$N$14="Don't know"</formula>
    </cfRule>
  </conditionalFormatting>
  <conditionalFormatting sqref="F68">
    <cfRule type="expression" dxfId="3393" priority="66">
      <formula>$N$14="Not applicable"</formula>
    </cfRule>
  </conditionalFormatting>
  <conditionalFormatting sqref="F68">
    <cfRule type="expression" dxfId="3392" priority="65">
      <formula>$N$14="No"</formula>
    </cfRule>
  </conditionalFormatting>
  <conditionalFormatting sqref="F68">
    <cfRule type="expression" dxfId="3391" priority="64">
      <formula>$N$14="Don't know"</formula>
    </cfRule>
  </conditionalFormatting>
  <conditionalFormatting sqref="F68">
    <cfRule type="expression" dxfId="3390" priority="63">
      <formula>$N$14="Not applicable"</formula>
    </cfRule>
  </conditionalFormatting>
  <conditionalFormatting sqref="F68">
    <cfRule type="expression" dxfId="3389" priority="62">
      <formula>$N$14="No"</formula>
    </cfRule>
  </conditionalFormatting>
  <conditionalFormatting sqref="F68">
    <cfRule type="expression" dxfId="3388" priority="61">
      <formula>$N$14="Don't know"</formula>
    </cfRule>
  </conditionalFormatting>
  <conditionalFormatting sqref="F68">
    <cfRule type="expression" dxfId="3387" priority="60">
      <formula>$N$14="Not applicable"</formula>
    </cfRule>
  </conditionalFormatting>
  <conditionalFormatting sqref="F68">
    <cfRule type="expression" dxfId="3386" priority="59">
      <formula>$N$14="No"</formula>
    </cfRule>
  </conditionalFormatting>
  <conditionalFormatting sqref="F70">
    <cfRule type="expression" dxfId="3385" priority="56">
      <formula>$N$14="No"</formula>
    </cfRule>
  </conditionalFormatting>
  <conditionalFormatting sqref="F70">
    <cfRule type="expression" dxfId="3384" priority="58">
      <formula>$N$14="Don't know"</formula>
    </cfRule>
  </conditionalFormatting>
  <conditionalFormatting sqref="F70">
    <cfRule type="expression" dxfId="3383" priority="57">
      <formula>$N$14="Not applicable"</formula>
    </cfRule>
  </conditionalFormatting>
  <conditionalFormatting sqref="F70">
    <cfRule type="expression" dxfId="3382" priority="55">
      <formula>$N$14="Don't know"</formula>
    </cfRule>
  </conditionalFormatting>
  <conditionalFormatting sqref="F70">
    <cfRule type="expression" dxfId="3381" priority="54">
      <formula>$N$14="Not applicable"</formula>
    </cfRule>
  </conditionalFormatting>
  <conditionalFormatting sqref="F70">
    <cfRule type="expression" dxfId="3380" priority="53">
      <formula>$N$14="No"</formula>
    </cfRule>
  </conditionalFormatting>
  <conditionalFormatting sqref="F70">
    <cfRule type="expression" dxfId="3379" priority="52">
      <formula>$N$14="Don't know"</formula>
    </cfRule>
  </conditionalFormatting>
  <conditionalFormatting sqref="F70">
    <cfRule type="expression" dxfId="3378" priority="51">
      <formula>$N$14="Not applicable"</formula>
    </cfRule>
  </conditionalFormatting>
  <conditionalFormatting sqref="F70">
    <cfRule type="expression" dxfId="3377" priority="50">
      <formula>$N$14="No"</formula>
    </cfRule>
  </conditionalFormatting>
  <conditionalFormatting sqref="F70">
    <cfRule type="expression" dxfId="3376" priority="49">
      <formula>$N$14="Don't know"</formula>
    </cfRule>
  </conditionalFormatting>
  <conditionalFormatting sqref="F70">
    <cfRule type="expression" dxfId="3375" priority="48">
      <formula>$N$14="Not applicable"</formula>
    </cfRule>
  </conditionalFormatting>
  <conditionalFormatting sqref="F70">
    <cfRule type="expression" dxfId="3374" priority="47">
      <formula>$N$14="No"</formula>
    </cfRule>
  </conditionalFormatting>
  <conditionalFormatting sqref="H126">
    <cfRule type="expression" dxfId="3373" priority="45">
      <formula>$N$128="Don't know"</formula>
    </cfRule>
    <cfRule type="expression" dxfId="3372" priority="46">
      <formula>$N$128="No"</formula>
    </cfRule>
  </conditionalFormatting>
  <conditionalFormatting sqref="H126">
    <cfRule type="containsBlanks" dxfId="3371" priority="44">
      <formula>LEN(TRIM(H126))=0</formula>
    </cfRule>
  </conditionalFormatting>
  <conditionalFormatting sqref="H127">
    <cfRule type="expression" dxfId="3370" priority="42">
      <formula>$N$128="Don't know"</formula>
    </cfRule>
    <cfRule type="expression" dxfId="3369" priority="43">
      <formula>$N$128="No"</formula>
    </cfRule>
  </conditionalFormatting>
  <conditionalFormatting sqref="H127">
    <cfRule type="containsBlanks" dxfId="3368" priority="41">
      <formula>LEN(TRIM(H127))=0</formula>
    </cfRule>
  </conditionalFormatting>
  <conditionalFormatting sqref="H128">
    <cfRule type="expression" dxfId="3367" priority="39">
      <formula>$N$128="Don't know"</formula>
    </cfRule>
    <cfRule type="expression" dxfId="3366" priority="40">
      <formula>$N$128="No"</formula>
    </cfRule>
  </conditionalFormatting>
  <conditionalFormatting sqref="H128">
    <cfRule type="containsBlanks" dxfId="3365" priority="38">
      <formula>LEN(TRIM(H128))=0</formula>
    </cfRule>
  </conditionalFormatting>
  <conditionalFormatting sqref="H131">
    <cfRule type="expression" dxfId="3364" priority="36">
      <formula>$N$128="Don't know"</formula>
    </cfRule>
    <cfRule type="expression" dxfId="3363" priority="37">
      <formula>$N$128="No"</formula>
    </cfRule>
  </conditionalFormatting>
  <conditionalFormatting sqref="H131">
    <cfRule type="containsBlanks" dxfId="3362" priority="35">
      <formula>LEN(TRIM(H131))=0</formula>
    </cfRule>
  </conditionalFormatting>
  <conditionalFormatting sqref="H133">
    <cfRule type="expression" dxfId="3361" priority="33">
      <formula>$N$128="Don't know"</formula>
    </cfRule>
    <cfRule type="expression" dxfId="3360" priority="34">
      <formula>$N$128="No"</formula>
    </cfRule>
  </conditionalFormatting>
  <conditionalFormatting sqref="H133">
    <cfRule type="containsBlanks" dxfId="3359" priority="32">
      <formula>LEN(TRIM(H133))=0</formula>
    </cfRule>
  </conditionalFormatting>
  <conditionalFormatting sqref="G139">
    <cfRule type="containsBlanks" dxfId="3358" priority="31">
      <formula>LEN(TRIM(G139))=0</formula>
    </cfRule>
  </conditionalFormatting>
  <conditionalFormatting sqref="G140">
    <cfRule type="containsBlanks" dxfId="3357" priority="30">
      <formula>LEN(TRIM(G140))=0</formula>
    </cfRule>
  </conditionalFormatting>
  <conditionalFormatting sqref="G141">
    <cfRule type="containsBlanks" dxfId="3356" priority="29">
      <formula>LEN(TRIM(G141))=0</formula>
    </cfRule>
  </conditionalFormatting>
  <conditionalFormatting sqref="G142">
    <cfRule type="containsBlanks" dxfId="3355" priority="28">
      <formula>LEN(TRIM(G142))=0</formula>
    </cfRule>
  </conditionalFormatting>
  <conditionalFormatting sqref="G143:G150">
    <cfRule type="containsBlanks" dxfId="3354" priority="27">
      <formula>LEN(TRIM(G143))=0</formula>
    </cfRule>
  </conditionalFormatting>
  <conditionalFormatting sqref="J138:J150">
    <cfRule type="containsBlanks" dxfId="3353" priority="26">
      <formula>LEN(TRIM(J138))=0</formula>
    </cfRule>
  </conditionalFormatting>
  <conditionalFormatting sqref="F153:F155">
    <cfRule type="containsBlanks" dxfId="3352" priority="25">
      <formula>LEN(TRIM(F153))=0</formula>
    </cfRule>
  </conditionalFormatting>
  <conditionalFormatting sqref="F157:F159">
    <cfRule type="containsBlanks" dxfId="3351" priority="24">
      <formula>LEN(TRIM(F157))=0</formula>
    </cfRule>
  </conditionalFormatting>
  <conditionalFormatting sqref="L157:M159">
    <cfRule type="expression" dxfId="3350" priority="22">
      <formula>$F$163="Don't know"</formula>
    </cfRule>
    <cfRule type="expression" dxfId="3349" priority="23">
      <formula>$F$163="No"</formula>
    </cfRule>
  </conditionalFormatting>
  <conditionalFormatting sqref="L157:M159">
    <cfRule type="expression" dxfId="3348" priority="20">
      <formula>$F$163="Don't know"</formula>
    </cfRule>
    <cfRule type="expression" dxfId="3347" priority="21">
      <formula>$F$163="No"</formula>
    </cfRule>
  </conditionalFormatting>
  <conditionalFormatting sqref="H221">
    <cfRule type="containsBlanks" dxfId="3346" priority="18">
      <formula>LEN(TRIM(H221))=0</formula>
    </cfRule>
  </conditionalFormatting>
  <conditionalFormatting sqref="H222">
    <cfRule type="containsBlanks" dxfId="3345" priority="17">
      <formula>LEN(TRIM(H222))=0</formula>
    </cfRule>
  </conditionalFormatting>
  <conditionalFormatting sqref="H224">
    <cfRule type="containsBlanks" dxfId="3344" priority="16">
      <formula>LEN(TRIM(H224))=0</formula>
    </cfRule>
  </conditionalFormatting>
  <conditionalFormatting sqref="H225">
    <cfRule type="containsBlanks" dxfId="3343" priority="15">
      <formula>LEN(TRIM(H225))=0</formula>
    </cfRule>
  </conditionalFormatting>
  <conditionalFormatting sqref="H226">
    <cfRule type="containsBlanks" dxfId="3342" priority="14">
      <formula>LEN(TRIM(H226))=0</formula>
    </cfRule>
  </conditionalFormatting>
  <conditionalFormatting sqref="H227">
    <cfRule type="containsBlanks" dxfId="3341" priority="13">
      <formula>LEN(TRIM(H227))=0</formula>
    </cfRule>
  </conditionalFormatting>
  <conditionalFormatting sqref="H228">
    <cfRule type="containsBlanks" dxfId="3340" priority="12">
      <formula>LEN(TRIM(H228))=0</formula>
    </cfRule>
  </conditionalFormatting>
  <conditionalFormatting sqref="H229">
    <cfRule type="containsBlanks" dxfId="3339" priority="11">
      <formula>LEN(TRIM(H229))=0</formula>
    </cfRule>
  </conditionalFormatting>
  <conditionalFormatting sqref="H230">
    <cfRule type="containsBlanks" dxfId="3338" priority="10">
      <formula>LEN(TRIM(H230))=0</formula>
    </cfRule>
  </conditionalFormatting>
  <conditionalFormatting sqref="H231">
    <cfRule type="containsBlanks" dxfId="3337" priority="9">
      <formula>LEN(TRIM(H231))=0</formula>
    </cfRule>
  </conditionalFormatting>
  <conditionalFormatting sqref="H233">
    <cfRule type="containsBlanks" dxfId="3336" priority="8">
      <formula>LEN(TRIM(H233))=0</formula>
    </cfRule>
  </conditionalFormatting>
  <conditionalFormatting sqref="H235">
    <cfRule type="containsBlanks" dxfId="3335" priority="7">
      <formula>LEN(TRIM(H235))=0</formula>
    </cfRule>
  </conditionalFormatting>
  <conditionalFormatting sqref="G113:L113">
    <cfRule type="containsBlanks" dxfId="3334" priority="6">
      <formula>LEN(TRIM(G113))=0</formula>
    </cfRule>
  </conditionalFormatting>
  <conditionalFormatting sqref="F161:F162">
    <cfRule type="containsBlanks" dxfId="3333" priority="5">
      <formula>LEN(TRIM(F161))=0</formula>
    </cfRule>
  </conditionalFormatting>
  <conditionalFormatting sqref="H210:I210 K210:L210">
    <cfRule type="containsBlanks" dxfId="3332" priority="4">
      <formula>LEN(TRIM(H210))=0</formula>
    </cfRule>
  </conditionalFormatting>
  <conditionalFormatting sqref="H212:I212 K212:L212">
    <cfRule type="containsBlanks" dxfId="3331" priority="3">
      <formula>LEN(TRIM(H212))=0</formula>
    </cfRule>
  </conditionalFormatting>
  <conditionalFormatting sqref="H213:I213 K213:L213">
    <cfRule type="containsBlanks" dxfId="3330" priority="2">
      <formula>LEN(TRIM(H213))=0</formula>
    </cfRule>
  </conditionalFormatting>
  <conditionalFormatting sqref="H214:I214 K214:L214">
    <cfRule type="containsBlanks" dxfId="3329" priority="1">
      <formula>LEN(TRIM(H214))=0</formula>
    </cfRule>
  </conditionalFormatting>
  <dataValidations count="9">
    <dataValidation type="list" allowBlank="1" showInputMessage="1" showErrorMessage="1" sqref="L8 F11:F19 L21:L22 F23 G115:N117 H124:J124 H126:J127 L153:N155 L157:N159 H235:J235 G101:L113 F165:J165 H167:J167 K191:N191 H219:J219 H221:J222 H224:J231 H233:J233 F161:J163 H238 F68 F70" xr:uid="{CFB998E3-85C1-4D42-8D3F-19E2FFF57807}">
      <formula1>"Oui, Non, Ne sais pas, Ne s'applique pas"</formula1>
    </dataValidation>
    <dataValidation type="list" allowBlank="1" showInputMessage="1" showErrorMessage="1" error="Please choose from the dropdown list." sqref="L20" xr:uid="{ECA57519-8E65-474F-A27D-FDF44CB4D8D3}">
      <formula1>"0 fois, 1 à 2 fois, 3 à 5 fois, 6 fois ou plus, Ne sais pas"</formula1>
    </dataValidation>
    <dataValidation type="list" allowBlank="1" showInputMessage="1" showErrorMessage="1" sqref="N65" xr:uid="{061D60AF-6264-47AB-884C-B7C557554F7B}">
      <formula1>"Yes, No, Don't know"</formula1>
    </dataValidation>
    <dataValidation type="list" allowBlank="1" showErrorMessage="1" error="Please choose from the dropdown list." prompt="Please select from the dropdown list" sqref="H86:J86" xr:uid="{960BE2BB-0099-410D-A31D-C4B9024E6659}">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J56:K56 J58:K58 N189 K172:K184 H85:J85 H90 G120 H128:J128 H131:J131 H133:J133 F153:F155 F157:F159" xr:uid="{B7D13405-AFBA-4BE9-996E-0A5D53E172A0}">
      <formula1>"Oui, Non, Ne sais pas"</formula1>
    </dataValidation>
    <dataValidation type="date" allowBlank="1" showInputMessage="1" showErrorMessage="1" sqref="H27 J27" xr:uid="{94054566-D999-47AE-8458-0864A461BF55}">
      <formula1>42005</formula1>
      <formula2>43100</formula2>
    </dataValidation>
    <dataValidation type="list" allowBlank="1" showInputMessage="1" showErrorMessage="1" sqref="H25 J25" xr:uid="{9E305C42-3375-4E81-9605-EF5A11118993}">
      <formula1>"janvier, février, mars, avril, mai, juin, juillet, août,septembre, octobre, novembre, décembre"</formula1>
    </dataValidation>
    <dataValidation type="list" allowBlank="1" showInputMessage="1" showErrorMessage="1" sqref="F75:F79" xr:uid="{6890F7B2-1DFD-4E5E-BF16-17D60A5C4ECB}">
      <formula1>"En nature, En liquide, Ne sais pas"</formula1>
    </dataValidation>
    <dataValidation type="list" allowBlank="1" showInputMessage="1" showErrorMessage="1" sqref="G138:I150 J138:L151 H151:I151" xr:uid="{CB17106B-75D7-45CF-B3C4-D14299304588}">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60131D6B-E87E-4EC2-A591-BFB095D65EA2}"/>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576B2CC-D0FB-492A-AC2B-595A6EC86760}">
          <x14:formula1>
            <xm:f>'https://chemonics.sharepoint.com/sites/FO000/1300_CL/Monitoring and Evaluation/CS Indicators and Index/Data Aggregation and Analysis/[Enquete_relative_aux_indicateurs_de_Securite_Contraceptive_2017-Rempli.xlsx]Data sources for dropdown list'!#REF!</xm:f>
          </x14:formula1>
          <xm:sqref>H29:J29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F373-C250-4B49-AF04-69D0E0736611}">
  <sheetPr>
    <tabColor rgb="FFFF9966"/>
  </sheetPr>
  <dimension ref="A1:Q241"/>
  <sheetViews>
    <sheetView showGridLines="0" zoomScaleNormal="100" workbookViewId="0"/>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3.7109375" style="382" customWidth="1"/>
    <col min="15" max="15" width="60.28515625" style="382" customWidth="1"/>
    <col min="16" max="16" width="60.42578125" style="382" customWidth="1"/>
    <col min="17" max="16384" width="9.140625" style="382"/>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2231</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8.25" customHeight="1" thickBot="1">
      <c r="B6" s="1370"/>
      <c r="C6" s="1370"/>
      <c r="D6" s="1370"/>
      <c r="E6" s="1370"/>
      <c r="F6" s="1370"/>
      <c r="G6" s="1370"/>
      <c r="H6" s="1370"/>
      <c r="I6" s="1370"/>
      <c r="J6" s="1370"/>
      <c r="K6" s="1370"/>
      <c r="L6" s="1370"/>
      <c r="M6" s="237"/>
      <c r="N6" s="715"/>
      <c r="O6" s="238" t="s">
        <v>949</v>
      </c>
      <c r="P6" s="239" t="s">
        <v>1826</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t="s">
        <v>2232</v>
      </c>
      <c r="O8" s="1215" t="s">
        <v>957</v>
      </c>
      <c r="P8" s="1215"/>
    </row>
    <row r="9" spans="2:16" ht="21.75" customHeight="1">
      <c r="B9" s="9" t="s">
        <v>216</v>
      </c>
      <c r="C9" s="879" t="s">
        <v>958</v>
      </c>
      <c r="D9" s="879"/>
      <c r="E9" s="880"/>
      <c r="F9" s="1113" t="s">
        <v>2233</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957</v>
      </c>
      <c r="P10" s="1003"/>
    </row>
    <row r="11" spans="2:16" ht="46.5" customHeight="1">
      <c r="B11" s="244" t="s">
        <v>216</v>
      </c>
      <c r="C11" s="1011" t="s">
        <v>963</v>
      </c>
      <c r="D11" s="1011"/>
      <c r="E11" s="1369"/>
      <c r="F11" s="797" t="s">
        <v>954</v>
      </c>
      <c r="G11" s="245" t="s">
        <v>964</v>
      </c>
      <c r="H11" s="1073" t="s">
        <v>2234</v>
      </c>
      <c r="I11" s="1074"/>
      <c r="J11" s="1074"/>
      <c r="K11" s="1074"/>
      <c r="L11" s="1074"/>
      <c r="M11" s="1074"/>
      <c r="N11" s="1074"/>
      <c r="O11" s="1004"/>
      <c r="P11" s="1004"/>
    </row>
    <row r="12" spans="2:16" ht="46.5" customHeight="1">
      <c r="B12" s="10" t="s">
        <v>218</v>
      </c>
      <c r="C12" s="879" t="s">
        <v>966</v>
      </c>
      <c r="D12" s="879"/>
      <c r="E12" s="880"/>
      <c r="F12" s="797" t="s">
        <v>954</v>
      </c>
      <c r="G12" s="739" t="s">
        <v>964</v>
      </c>
      <c r="H12" s="1426" t="s">
        <v>2235</v>
      </c>
      <c r="I12" s="1427"/>
      <c r="J12" s="1427"/>
      <c r="K12" s="1427"/>
      <c r="L12" s="1427"/>
      <c r="M12" s="1427"/>
      <c r="N12" s="1427"/>
      <c r="O12" s="1004"/>
      <c r="P12" s="1004"/>
    </row>
    <row r="13" spans="2:16" ht="46.5" customHeight="1">
      <c r="B13" s="10" t="s">
        <v>220</v>
      </c>
      <c r="C13" s="879" t="s">
        <v>968</v>
      </c>
      <c r="D13" s="879"/>
      <c r="E13" s="880"/>
      <c r="F13" s="797" t="s">
        <v>954</v>
      </c>
      <c r="G13" s="739" t="s">
        <v>964</v>
      </c>
      <c r="H13" s="1073" t="s">
        <v>2236</v>
      </c>
      <c r="I13" s="1074"/>
      <c r="J13" s="1074"/>
      <c r="K13" s="1074"/>
      <c r="L13" s="1074"/>
      <c r="M13" s="1074"/>
      <c r="N13" s="1074"/>
      <c r="O13" s="1004"/>
      <c r="P13" s="1004"/>
    </row>
    <row r="14" spans="2:16" ht="46.5" customHeight="1">
      <c r="B14" s="10" t="s">
        <v>222</v>
      </c>
      <c r="C14" s="879" t="s">
        <v>970</v>
      </c>
      <c r="D14" s="879"/>
      <c r="E14" s="880"/>
      <c r="F14" s="797" t="s">
        <v>954</v>
      </c>
      <c r="G14" s="739" t="s">
        <v>971</v>
      </c>
      <c r="H14" s="1426" t="s">
        <v>118</v>
      </c>
      <c r="I14" s="1427"/>
      <c r="J14" s="1427"/>
      <c r="K14" s="1427"/>
      <c r="L14" s="1427"/>
      <c r="M14" s="1427"/>
      <c r="N14" s="1427"/>
      <c r="O14" s="1004"/>
      <c r="P14" s="1004"/>
    </row>
    <row r="15" spans="2:16" ht="46.5" customHeight="1">
      <c r="B15" s="10" t="s">
        <v>224</v>
      </c>
      <c r="C15" s="879" t="s">
        <v>972</v>
      </c>
      <c r="D15" s="879"/>
      <c r="E15" s="880"/>
      <c r="F15" s="797" t="s">
        <v>954</v>
      </c>
      <c r="G15" s="739" t="s">
        <v>973</v>
      </c>
      <c r="H15" s="1073" t="s">
        <v>2237</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2238</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2239</v>
      </c>
      <c r="I17" s="1074"/>
      <c r="J17" s="1074"/>
      <c r="K17" s="1074"/>
      <c r="L17" s="1074"/>
      <c r="M17" s="1074"/>
      <c r="N17" s="1074"/>
      <c r="O17" s="1004"/>
      <c r="P17" s="1004"/>
    </row>
    <row r="18" spans="2:16" ht="46.5" customHeight="1">
      <c r="B18" s="10" t="s">
        <v>229</v>
      </c>
      <c r="C18" s="1011" t="s">
        <v>981</v>
      </c>
      <c r="D18" s="1011"/>
      <c r="E18" s="1011"/>
      <c r="F18" s="797" t="s">
        <v>1094</v>
      </c>
      <c r="G18" s="739" t="s">
        <v>979</v>
      </c>
      <c r="H18" s="1073"/>
      <c r="I18" s="1074"/>
      <c r="J18" s="1074"/>
      <c r="K18" s="1074"/>
      <c r="L18" s="1074"/>
      <c r="M18" s="1074"/>
      <c r="N18" s="1074"/>
      <c r="O18" s="1004"/>
      <c r="P18" s="1004"/>
    </row>
    <row r="19" spans="2:16" ht="46.5" customHeight="1">
      <c r="B19" s="10" t="s">
        <v>230</v>
      </c>
      <c r="C19" s="1011" t="s">
        <v>982</v>
      </c>
      <c r="D19" s="1011"/>
      <c r="E19" s="1011"/>
      <c r="F19" s="797" t="s">
        <v>954</v>
      </c>
      <c r="G19" s="739" t="s">
        <v>979</v>
      </c>
      <c r="H19" s="1073"/>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985</v>
      </c>
      <c r="M20" s="1359" t="s">
        <v>1271</v>
      </c>
      <c r="N20" s="1410" t="s">
        <v>2240</v>
      </c>
      <c r="O20" s="246" t="s">
        <v>957</v>
      </c>
      <c r="P20" s="247"/>
    </row>
    <row r="21" spans="2:16" ht="34.5" customHeight="1">
      <c r="B21" s="242" t="s">
        <v>373</v>
      </c>
      <c r="C21" s="879" t="s">
        <v>1273</v>
      </c>
      <c r="D21" s="879"/>
      <c r="E21" s="879"/>
      <c r="F21" s="879"/>
      <c r="G21" s="879"/>
      <c r="H21" s="879"/>
      <c r="I21" s="879"/>
      <c r="J21" s="879"/>
      <c r="K21" s="879"/>
      <c r="L21" s="797" t="s">
        <v>954</v>
      </c>
      <c r="M21" s="1360"/>
      <c r="N21" s="1411"/>
      <c r="O21" s="246" t="s">
        <v>957</v>
      </c>
      <c r="P21" s="247"/>
    </row>
    <row r="22" spans="2:16" ht="33.75" customHeight="1">
      <c r="B22" s="248" t="s">
        <v>216</v>
      </c>
      <c r="C22" s="879" t="s">
        <v>988</v>
      </c>
      <c r="D22" s="879"/>
      <c r="E22" s="879"/>
      <c r="F22" s="879"/>
      <c r="G22" s="879"/>
      <c r="H22" s="879"/>
      <c r="I22" s="879"/>
      <c r="J22" s="879"/>
      <c r="K22" s="879"/>
      <c r="L22" s="797" t="s">
        <v>954</v>
      </c>
      <c r="M22" s="1360"/>
      <c r="N22" s="1411"/>
      <c r="O22" s="246" t="s">
        <v>957</v>
      </c>
      <c r="P22" s="247"/>
    </row>
    <row r="23" spans="2:16" ht="47.25" customHeight="1" thickBot="1">
      <c r="B23" s="249" t="s">
        <v>376</v>
      </c>
      <c r="C23" s="913" t="s">
        <v>989</v>
      </c>
      <c r="D23" s="913"/>
      <c r="E23" s="1006"/>
      <c r="F23" s="797" t="s">
        <v>954</v>
      </c>
      <c r="G23" s="1365" t="s">
        <v>990</v>
      </c>
      <c r="H23" s="1366"/>
      <c r="I23" s="1367" t="s">
        <v>2241</v>
      </c>
      <c r="J23" s="1368"/>
      <c r="K23" s="250" t="s">
        <v>991</v>
      </c>
      <c r="L23" s="251" t="s">
        <v>2242</v>
      </c>
      <c r="M23" s="1361"/>
      <c r="N23" s="1412"/>
      <c r="O23" s="252"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1835</v>
      </c>
      <c r="I25" s="257" t="s">
        <v>997</v>
      </c>
      <c r="J25" s="256" t="s">
        <v>1836</v>
      </c>
      <c r="K25" s="1342" t="s">
        <v>999</v>
      </c>
      <c r="L25" s="1636"/>
      <c r="M25" s="1637"/>
      <c r="N25" s="1638"/>
      <c r="O25" s="258" t="s">
        <v>1277</v>
      </c>
      <c r="P25" s="738"/>
    </row>
    <row r="26" spans="2:16" ht="80.25" customHeight="1">
      <c r="B26" s="242" t="s">
        <v>385</v>
      </c>
      <c r="C26" s="879" t="s">
        <v>1278</v>
      </c>
      <c r="D26" s="879"/>
      <c r="E26" s="879"/>
      <c r="F26" s="879"/>
      <c r="G26" s="879"/>
      <c r="H26" s="879"/>
      <c r="I26" s="880"/>
      <c r="J26" s="442">
        <v>3095859</v>
      </c>
      <c r="K26" s="1343"/>
      <c r="L26" s="1639"/>
      <c r="M26" s="1640"/>
      <c r="N26" s="1641"/>
      <c r="O26" s="810" t="s">
        <v>2243</v>
      </c>
      <c r="P26" s="247"/>
    </row>
    <row r="27" spans="2:16" ht="34.5" customHeight="1">
      <c r="B27" s="242" t="s">
        <v>387</v>
      </c>
      <c r="C27" s="879" t="s">
        <v>1003</v>
      </c>
      <c r="D27" s="879"/>
      <c r="E27" s="879"/>
      <c r="F27" s="880"/>
      <c r="G27" s="259" t="s">
        <v>1004</v>
      </c>
      <c r="H27" s="260">
        <v>42644</v>
      </c>
      <c r="I27" s="259" t="s">
        <v>1005</v>
      </c>
      <c r="J27" s="260">
        <v>42979</v>
      </c>
      <c r="K27" s="1343"/>
      <c r="L27" s="1639"/>
      <c r="M27" s="1640"/>
      <c r="N27" s="1641"/>
      <c r="O27" s="810" t="s">
        <v>2243</v>
      </c>
      <c r="P27" s="247"/>
    </row>
    <row r="28" spans="2:16" ht="33" customHeight="1">
      <c r="B28" s="262" t="s">
        <v>216</v>
      </c>
      <c r="C28" s="875" t="s">
        <v>1006</v>
      </c>
      <c r="D28" s="875"/>
      <c r="E28" s="875"/>
      <c r="F28" s="875"/>
      <c r="G28" s="990"/>
      <c r="H28" s="1354" t="s">
        <v>2244</v>
      </c>
      <c r="I28" s="1355"/>
      <c r="J28" s="1356"/>
      <c r="K28" s="1343"/>
      <c r="L28" s="1639"/>
      <c r="M28" s="1640"/>
      <c r="N28" s="1641"/>
      <c r="O28" s="810" t="s">
        <v>2243</v>
      </c>
      <c r="P28" s="247"/>
    </row>
    <row r="29" spans="2:16" ht="23.25" customHeight="1">
      <c r="B29" s="262" t="s">
        <v>218</v>
      </c>
      <c r="C29" s="875" t="s">
        <v>1008</v>
      </c>
      <c r="D29" s="875"/>
      <c r="E29" s="875"/>
      <c r="F29" s="875"/>
      <c r="G29" s="990"/>
      <c r="H29" s="1091" t="s">
        <v>1281</v>
      </c>
      <c r="I29" s="1094"/>
      <c r="J29" s="1095"/>
      <c r="K29" s="1344"/>
      <c r="L29" s="1642"/>
      <c r="M29" s="1643"/>
      <c r="N29" s="1644"/>
      <c r="O29" s="810" t="s">
        <v>1282</v>
      </c>
      <c r="P29" s="247"/>
    </row>
    <row r="30" spans="2:16" ht="68.25" customHeight="1">
      <c r="B30" s="262" t="s">
        <v>220</v>
      </c>
      <c r="C30" s="879" t="s">
        <v>1010</v>
      </c>
      <c r="D30" s="879"/>
      <c r="E30" s="879"/>
      <c r="F30" s="879"/>
      <c r="G30" s="879"/>
      <c r="H30" s="879"/>
      <c r="I30" s="879"/>
      <c r="J30" s="879"/>
      <c r="K30" s="879"/>
      <c r="L30" s="879"/>
      <c r="M30" s="879"/>
      <c r="N30" s="885"/>
      <c r="O30" s="1325" t="s">
        <v>2245</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1284</v>
      </c>
      <c r="D33" s="1317"/>
      <c r="E33" s="1317"/>
      <c r="F33" s="1317"/>
      <c r="G33" s="1317"/>
      <c r="H33" s="1317"/>
      <c r="I33" s="1318"/>
      <c r="J33" s="332" t="s">
        <v>71</v>
      </c>
      <c r="K33" s="332" t="s">
        <v>71</v>
      </c>
      <c r="L33" s="1627" t="s">
        <v>71</v>
      </c>
      <c r="M33" s="1628"/>
      <c r="N33" s="1629"/>
      <c r="O33" s="1335"/>
      <c r="P33" s="1335"/>
    </row>
    <row r="34" spans="2:16" ht="21" customHeight="1">
      <c r="B34" s="248"/>
      <c r="C34" s="1317" t="s">
        <v>1017</v>
      </c>
      <c r="D34" s="1317"/>
      <c r="E34" s="1317"/>
      <c r="F34" s="1317"/>
      <c r="G34" s="1317"/>
      <c r="H34" s="1317"/>
      <c r="I34" s="1318"/>
      <c r="J34" s="390">
        <v>587307</v>
      </c>
      <c r="K34" s="391">
        <v>765935</v>
      </c>
      <c r="L34" s="1580">
        <f t="shared" ref="L34:L55" si="0">ABS(J34-K34)/J34</f>
        <v>0.3041475752885629</v>
      </c>
      <c r="M34" s="1581"/>
      <c r="N34" s="1582"/>
      <c r="O34" s="1335"/>
      <c r="P34" s="1335"/>
    </row>
    <row r="35" spans="2:16" ht="31.5" customHeight="1">
      <c r="B35" s="248"/>
      <c r="C35" s="1317" t="s">
        <v>1018</v>
      </c>
      <c r="D35" s="1317"/>
      <c r="E35" s="1317"/>
      <c r="F35" s="197" t="s">
        <v>1019</v>
      </c>
      <c r="G35" s="1337"/>
      <c r="H35" s="1338"/>
      <c r="I35" s="1339"/>
      <c r="J35" s="332" t="s">
        <v>71</v>
      </c>
      <c r="K35" s="332" t="s">
        <v>71</v>
      </c>
      <c r="L35" s="1627" t="s">
        <v>71</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32" t="s">
        <v>71</v>
      </c>
      <c r="K37" s="332" t="s">
        <v>71</v>
      </c>
      <c r="L37" s="1627" t="s">
        <v>71</v>
      </c>
      <c r="M37" s="1628"/>
      <c r="N37" s="1629"/>
      <c r="O37" s="1335"/>
      <c r="P37" s="1335"/>
    </row>
    <row r="38" spans="2:16" ht="27.75" customHeight="1">
      <c r="B38" s="248"/>
      <c r="C38" s="1317" t="s">
        <v>1021</v>
      </c>
      <c r="D38" s="1317"/>
      <c r="E38" s="1317"/>
      <c r="F38" s="197" t="s">
        <v>1019</v>
      </c>
      <c r="G38" s="1337"/>
      <c r="H38" s="1338"/>
      <c r="I38" s="1339"/>
      <c r="J38" s="332" t="s">
        <v>71</v>
      </c>
      <c r="K38" s="332" t="s">
        <v>71</v>
      </c>
      <c r="L38" s="1627" t="s">
        <v>71</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32" t="s">
        <v>71</v>
      </c>
      <c r="K40" s="332" t="s">
        <v>71</v>
      </c>
      <c r="L40" s="1627" t="s">
        <v>71</v>
      </c>
      <c r="M40" s="1628"/>
      <c r="N40" s="1629"/>
      <c r="O40" s="1335"/>
      <c r="P40" s="1335"/>
    </row>
    <row r="41" spans="2:16" ht="21" customHeight="1">
      <c r="B41" s="248"/>
      <c r="C41" s="1009" t="s">
        <v>1024</v>
      </c>
      <c r="D41" s="1009"/>
      <c r="E41" s="1009"/>
      <c r="F41" s="1009"/>
      <c r="G41" s="1009"/>
      <c r="H41" s="1009"/>
      <c r="I41" s="1028"/>
      <c r="J41" s="390">
        <v>880496</v>
      </c>
      <c r="K41" s="391">
        <v>849326</v>
      </c>
      <c r="L41" s="1580">
        <f t="shared" si="0"/>
        <v>3.5400501535498174E-2</v>
      </c>
      <c r="M41" s="1581"/>
      <c r="N41" s="1582"/>
      <c r="O41" s="1335"/>
      <c r="P41" s="1335"/>
    </row>
    <row r="42" spans="2:16" ht="21" customHeight="1">
      <c r="B42" s="248"/>
      <c r="C42" s="1317" t="s">
        <v>1025</v>
      </c>
      <c r="D42" s="1317"/>
      <c r="E42" s="1317"/>
      <c r="F42" s="1317"/>
      <c r="G42" s="1317"/>
      <c r="H42" s="1317"/>
      <c r="I42" s="1318"/>
      <c r="J42" s="332" t="s">
        <v>71</v>
      </c>
      <c r="K42" s="332" t="s">
        <v>71</v>
      </c>
      <c r="L42" s="1627" t="s">
        <v>71</v>
      </c>
      <c r="M42" s="1628"/>
      <c r="N42" s="1629"/>
      <c r="O42" s="1335"/>
      <c r="P42" s="1335"/>
    </row>
    <row r="43" spans="2:16" ht="32.25" customHeight="1">
      <c r="B43" s="248"/>
      <c r="C43" s="1317" t="s">
        <v>1026</v>
      </c>
      <c r="D43" s="1317"/>
      <c r="E43" s="1317"/>
      <c r="F43" s="197" t="s">
        <v>1027</v>
      </c>
      <c r="G43" s="1337"/>
      <c r="H43" s="1338"/>
      <c r="I43" s="1339"/>
      <c r="J43" s="332" t="s">
        <v>71</v>
      </c>
      <c r="K43" s="332" t="s">
        <v>71</v>
      </c>
      <c r="L43" s="1627" t="s">
        <v>71</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90">
        <v>6713</v>
      </c>
      <c r="K45" s="391">
        <v>6329</v>
      </c>
      <c r="L45" s="1580">
        <f>ABS(J45-K45)/J45</f>
        <v>5.7202443021004024E-2</v>
      </c>
      <c r="M45" s="1581"/>
      <c r="N45" s="1582"/>
      <c r="O45" s="1335"/>
      <c r="P45" s="1335"/>
    </row>
    <row r="46" spans="2:16" ht="21" customHeight="1">
      <c r="B46" s="248"/>
      <c r="C46" s="1317" t="s">
        <v>1030</v>
      </c>
      <c r="D46" s="1317"/>
      <c r="E46" s="1317"/>
      <c r="F46" s="1317"/>
      <c r="G46" s="1317"/>
      <c r="H46" s="1317"/>
      <c r="I46" s="1318"/>
      <c r="J46" s="332" t="s">
        <v>71</v>
      </c>
      <c r="K46" s="332" t="s">
        <v>71</v>
      </c>
      <c r="L46" s="1627" t="s">
        <v>71</v>
      </c>
      <c r="M46" s="1628"/>
      <c r="N46" s="1629"/>
      <c r="O46" s="1335"/>
      <c r="P46" s="1335"/>
    </row>
    <row r="47" spans="2:16" ht="30" customHeight="1">
      <c r="B47" s="248"/>
      <c r="C47" s="1317" t="s">
        <v>1031</v>
      </c>
      <c r="D47" s="1317"/>
      <c r="E47" s="1317"/>
      <c r="F47" s="197" t="s">
        <v>1027</v>
      </c>
      <c r="G47" s="1067"/>
      <c r="H47" s="1068"/>
      <c r="I47" s="1069"/>
      <c r="J47" s="332" t="s">
        <v>71</v>
      </c>
      <c r="K47" s="332" t="s">
        <v>71</v>
      </c>
      <c r="L47" s="1627" t="s">
        <v>71</v>
      </c>
      <c r="M47" s="1628"/>
      <c r="N47" s="1629"/>
      <c r="O47" s="1335"/>
      <c r="P47" s="1335"/>
    </row>
    <row r="48" spans="2:16" ht="21" customHeight="1">
      <c r="B48" s="248" t="s">
        <v>413</v>
      </c>
      <c r="C48" s="1317" t="s">
        <v>1032</v>
      </c>
      <c r="D48" s="1317"/>
      <c r="E48" s="1317"/>
      <c r="F48" s="1317"/>
      <c r="G48" s="1317"/>
      <c r="H48" s="1317"/>
      <c r="I48" s="1318"/>
      <c r="J48" s="390">
        <v>212</v>
      </c>
      <c r="K48" s="391">
        <v>252</v>
      </c>
      <c r="L48" s="1580">
        <f t="shared" si="0"/>
        <v>0.18867924528301888</v>
      </c>
      <c r="M48" s="1581"/>
      <c r="N48" s="1582"/>
      <c r="O48" s="1335"/>
      <c r="P48" s="1335"/>
    </row>
    <row r="49" spans="2:17" ht="21" customHeight="1">
      <c r="B49" s="248" t="s">
        <v>415</v>
      </c>
      <c r="C49" s="1317" t="s">
        <v>1033</v>
      </c>
      <c r="D49" s="1317"/>
      <c r="E49" s="1317"/>
      <c r="F49" s="1317"/>
      <c r="G49" s="1317"/>
      <c r="H49" s="1317"/>
      <c r="I49" s="1318"/>
      <c r="J49" s="332" t="s">
        <v>71</v>
      </c>
      <c r="K49" s="332" t="s">
        <v>71</v>
      </c>
      <c r="L49" s="1627" t="s">
        <v>71</v>
      </c>
      <c r="M49" s="1628"/>
      <c r="N49" s="1629"/>
      <c r="O49" s="1335"/>
      <c r="P49" s="1335"/>
    </row>
    <row r="50" spans="2:17" ht="21" customHeight="1">
      <c r="B50" s="248" t="s">
        <v>417</v>
      </c>
      <c r="C50" s="1317" t="s">
        <v>1034</v>
      </c>
      <c r="D50" s="1317"/>
      <c r="E50" s="1317"/>
      <c r="F50" s="1317"/>
      <c r="G50" s="1317"/>
      <c r="H50" s="1317"/>
      <c r="I50" s="1318"/>
      <c r="J50" s="390">
        <v>45044673</v>
      </c>
      <c r="K50" s="391">
        <v>36000000</v>
      </c>
      <c r="L50" s="1580">
        <f t="shared" si="0"/>
        <v>0.20079339903299998</v>
      </c>
      <c r="M50" s="1581"/>
      <c r="N50" s="1582"/>
      <c r="O50" s="1335"/>
      <c r="P50" s="1335"/>
    </row>
    <row r="51" spans="2:17" ht="21" customHeight="1">
      <c r="B51" s="248" t="s">
        <v>418</v>
      </c>
      <c r="C51" s="1317" t="s">
        <v>1035</v>
      </c>
      <c r="D51" s="1317"/>
      <c r="E51" s="1317"/>
      <c r="F51" s="1317"/>
      <c r="G51" s="1317"/>
      <c r="H51" s="1317"/>
      <c r="I51" s="1318"/>
      <c r="J51" s="332" t="s">
        <v>71</v>
      </c>
      <c r="K51" s="332" t="s">
        <v>71</v>
      </c>
      <c r="L51" s="1627" t="s">
        <v>71</v>
      </c>
      <c r="M51" s="1628"/>
      <c r="N51" s="1629"/>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32" t="s">
        <v>71</v>
      </c>
      <c r="K53" s="332" t="s">
        <v>71</v>
      </c>
      <c r="L53" s="1627" t="s">
        <v>71</v>
      </c>
      <c r="M53" s="1628"/>
      <c r="N53" s="1629"/>
      <c r="O53" s="1335"/>
      <c r="P53" s="1335"/>
    </row>
    <row r="54" spans="2:17" ht="21" customHeight="1">
      <c r="B54" s="248"/>
      <c r="C54" s="1317" t="s">
        <v>1038</v>
      </c>
      <c r="D54" s="1317"/>
      <c r="E54" s="1317"/>
      <c r="F54" s="1317"/>
      <c r="G54" s="1317"/>
      <c r="H54" s="1317"/>
      <c r="I54" s="1318"/>
      <c r="J54" s="332" t="s">
        <v>71</v>
      </c>
      <c r="K54" s="332" t="s">
        <v>71</v>
      </c>
      <c r="L54" s="1627" t="s">
        <v>71</v>
      </c>
      <c r="M54" s="1628"/>
      <c r="N54" s="1629"/>
      <c r="O54" s="1335"/>
      <c r="P54" s="1335"/>
    </row>
    <row r="55" spans="2:17" ht="21" customHeight="1">
      <c r="B55" s="248" t="s">
        <v>420</v>
      </c>
      <c r="C55" s="1317" t="s">
        <v>1039</v>
      </c>
      <c r="D55" s="1317"/>
      <c r="E55" s="1317"/>
      <c r="F55" s="1317"/>
      <c r="G55" s="1317"/>
      <c r="H55" s="1317"/>
      <c r="I55" s="1318"/>
      <c r="J55" s="332">
        <v>673</v>
      </c>
      <c r="K55" s="335">
        <v>618</v>
      </c>
      <c r="L55" s="1580">
        <f t="shared" si="0"/>
        <v>8.1723625557206539E-2</v>
      </c>
      <c r="M55" s="1581"/>
      <c r="N55" s="1582"/>
      <c r="O55" s="1336"/>
      <c r="P55" s="1336"/>
    </row>
    <row r="56" spans="2:17" ht="46.5" customHeight="1" thickBot="1">
      <c r="B56" s="265" t="s">
        <v>422</v>
      </c>
      <c r="C56" s="1309" t="s">
        <v>1286</v>
      </c>
      <c r="D56" s="1309"/>
      <c r="E56" s="1309"/>
      <c r="F56" s="1309"/>
      <c r="G56" s="1309"/>
      <c r="H56" s="1309"/>
      <c r="I56" s="1309"/>
      <c r="J56" s="1310" t="s">
        <v>969</v>
      </c>
      <c r="K56" s="1311"/>
      <c r="L56" s="266" t="s">
        <v>1041</v>
      </c>
      <c r="M56" s="1312" t="s">
        <v>2246</v>
      </c>
      <c r="N56" s="1313"/>
      <c r="O56" s="253" t="s">
        <v>1847</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969</v>
      </c>
      <c r="K58" s="1311"/>
      <c r="L58" s="266" t="s">
        <v>1041</v>
      </c>
      <c r="M58" s="1312"/>
      <c r="N58" s="1313"/>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434">
        <v>0</v>
      </c>
      <c r="H61" s="273" t="s">
        <v>71</v>
      </c>
      <c r="I61" s="1209" t="s">
        <v>71</v>
      </c>
      <c r="J61" s="1210"/>
      <c r="K61" s="1275"/>
      <c r="L61" s="1276"/>
      <c r="M61" s="1276"/>
      <c r="N61" s="1277"/>
      <c r="O61" s="1305"/>
      <c r="P61" s="1305"/>
    </row>
    <row r="62" spans="2:17" ht="82.5" customHeight="1">
      <c r="B62" s="262" t="s">
        <v>218</v>
      </c>
      <c r="C62" s="1307" t="s">
        <v>1053</v>
      </c>
      <c r="D62" s="1307"/>
      <c r="E62" s="1307"/>
      <c r="F62" s="1308"/>
      <c r="G62" s="434">
        <v>0</v>
      </c>
      <c r="H62" s="273" t="s">
        <v>71</v>
      </c>
      <c r="I62" s="1209" t="s">
        <v>71</v>
      </c>
      <c r="J62" s="1210"/>
      <c r="K62" s="1275"/>
      <c r="L62" s="1276"/>
      <c r="M62" s="1276"/>
      <c r="N62" s="1277"/>
      <c r="O62" s="1305"/>
      <c r="P62" s="1305"/>
    </row>
    <row r="63" spans="2:17" ht="54" customHeight="1" thickBot="1">
      <c r="B63" s="248" t="s">
        <v>220</v>
      </c>
      <c r="C63" s="921" t="s">
        <v>1293</v>
      </c>
      <c r="D63" s="921"/>
      <c r="E63" s="921"/>
      <c r="F63" s="956"/>
      <c r="G63" s="434">
        <v>0</v>
      </c>
      <c r="H63" s="273" t="s">
        <v>71</v>
      </c>
      <c r="I63" s="1209" t="s">
        <v>71</v>
      </c>
      <c r="J63" s="1210"/>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50</v>
      </c>
      <c r="O65" s="268" t="s">
        <v>1045</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969</v>
      </c>
      <c r="G68" s="1441">
        <v>0</v>
      </c>
      <c r="H68" s="1442"/>
      <c r="I68" s="1209" t="s">
        <v>71</v>
      </c>
      <c r="J68" s="1210"/>
      <c r="K68" s="1275"/>
      <c r="L68" s="1276"/>
      <c r="M68" s="1276"/>
      <c r="N68" s="1277"/>
      <c r="O68" s="1184"/>
      <c r="P68" s="1184"/>
    </row>
    <row r="69" spans="2:16" ht="31.5" customHeight="1">
      <c r="B69" s="278"/>
      <c r="C69" s="1290" t="s">
        <v>1064</v>
      </c>
      <c r="D69" s="1290"/>
      <c r="E69" s="1291"/>
      <c r="F69" s="1096" t="s">
        <v>71</v>
      </c>
      <c r="G69" s="1097"/>
      <c r="H69" s="1097"/>
      <c r="I69" s="1097"/>
      <c r="J69" s="1097"/>
      <c r="K69" s="1275"/>
      <c r="L69" s="1276"/>
      <c r="M69" s="1276"/>
      <c r="N69" s="1277"/>
      <c r="O69" s="1184"/>
      <c r="P69" s="1184"/>
    </row>
    <row r="70" spans="2:16" ht="102" customHeight="1">
      <c r="B70" s="262" t="s">
        <v>218</v>
      </c>
      <c r="C70" s="1290" t="s">
        <v>1300</v>
      </c>
      <c r="D70" s="1290"/>
      <c r="E70" s="1291"/>
      <c r="F70" s="797" t="s">
        <v>969</v>
      </c>
      <c r="G70" s="1441">
        <v>0</v>
      </c>
      <c r="H70" s="1442"/>
      <c r="I70" s="1209" t="s">
        <v>71</v>
      </c>
      <c r="J70" s="1210"/>
      <c r="K70" s="1275"/>
      <c r="L70" s="1276"/>
      <c r="M70" s="1276"/>
      <c r="N70" s="1277"/>
      <c r="O70" s="1184"/>
      <c r="P70" s="1184"/>
    </row>
    <row r="71" spans="2:16" ht="35.25" customHeight="1">
      <c r="B71" s="278"/>
      <c r="C71" s="1290" t="s">
        <v>1067</v>
      </c>
      <c r="D71" s="1290"/>
      <c r="E71" s="1291"/>
      <c r="F71" s="1032" t="s">
        <v>71</v>
      </c>
      <c r="G71" s="1033"/>
      <c r="H71" s="1033"/>
      <c r="I71" s="1033"/>
      <c r="J71" s="1033"/>
      <c r="K71" s="1275"/>
      <c r="L71" s="1276"/>
      <c r="M71" s="1276"/>
      <c r="N71" s="1277"/>
      <c r="O71" s="1184"/>
      <c r="P71" s="1184"/>
    </row>
    <row r="72" spans="2:16" ht="51" customHeight="1" thickBot="1">
      <c r="B72" s="279" t="s">
        <v>220</v>
      </c>
      <c r="C72" s="1292" t="s">
        <v>1301</v>
      </c>
      <c r="D72" s="1292"/>
      <c r="E72" s="1293"/>
      <c r="F72" s="783" t="s">
        <v>71</v>
      </c>
      <c r="G72" s="1262">
        <f>G68+G70</f>
        <v>0</v>
      </c>
      <c r="H72" s="1263"/>
      <c r="I72" s="1904" t="s">
        <v>71</v>
      </c>
      <c r="J72" s="190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1523</v>
      </c>
      <c r="P74" s="247" t="s">
        <v>755</v>
      </c>
    </row>
    <row r="75" spans="2:16" s="386" customFormat="1" ht="32.25" customHeight="1">
      <c r="B75" s="262" t="s">
        <v>216</v>
      </c>
      <c r="C75" s="875" t="s">
        <v>118</v>
      </c>
      <c r="D75" s="875"/>
      <c r="E75" s="990"/>
      <c r="F75" s="746" t="s">
        <v>1076</v>
      </c>
      <c r="G75" s="1251">
        <v>2787276</v>
      </c>
      <c r="H75" s="1252"/>
      <c r="I75" s="1209" t="s">
        <v>2247</v>
      </c>
      <c r="J75" s="1210"/>
      <c r="K75" s="1211" t="s">
        <v>2248</v>
      </c>
      <c r="L75" s="1212"/>
      <c r="M75" s="1212"/>
      <c r="N75" s="1213"/>
      <c r="O75" s="1183"/>
      <c r="P75" s="1183"/>
    </row>
    <row r="76" spans="2:16" s="386" customFormat="1" ht="49.5" customHeight="1">
      <c r="B76" s="262" t="s">
        <v>218</v>
      </c>
      <c r="C76" s="875" t="s">
        <v>972</v>
      </c>
      <c r="D76" s="875"/>
      <c r="E76" s="990"/>
      <c r="F76" s="755" t="s">
        <v>1076</v>
      </c>
      <c r="G76" s="1902">
        <v>1095821</v>
      </c>
      <c r="H76" s="1903"/>
      <c r="I76" s="1443" t="s">
        <v>2247</v>
      </c>
      <c r="J76" s="1444"/>
      <c r="K76" s="1575" t="s">
        <v>2249</v>
      </c>
      <c r="L76" s="1576"/>
      <c r="M76" s="1576"/>
      <c r="N76" s="1577"/>
      <c r="O76" s="1184"/>
      <c r="P76" s="1184"/>
    </row>
    <row r="77" spans="2:16" s="386" customFormat="1" ht="32.25" customHeight="1">
      <c r="B77" s="262" t="s">
        <v>220</v>
      </c>
      <c r="C77" s="875" t="s">
        <v>1079</v>
      </c>
      <c r="D77" s="875"/>
      <c r="E77" s="990"/>
      <c r="F77" s="755" t="s">
        <v>1080</v>
      </c>
      <c r="G77" s="1441">
        <v>0</v>
      </c>
      <c r="H77" s="1442"/>
      <c r="I77" s="1443" t="s">
        <v>1080</v>
      </c>
      <c r="J77" s="1444"/>
      <c r="K77" s="1445" t="s">
        <v>1080</v>
      </c>
      <c r="L77" s="1446"/>
      <c r="M77" s="1446"/>
      <c r="N77" s="1447"/>
      <c r="O77" s="1184"/>
      <c r="P77" s="1184"/>
    </row>
    <row r="78" spans="2:16" s="386" customFormat="1" ht="32.25" customHeight="1">
      <c r="B78" s="262" t="s">
        <v>222</v>
      </c>
      <c r="C78" s="875" t="s">
        <v>1081</v>
      </c>
      <c r="D78" s="875"/>
      <c r="E78" s="990"/>
      <c r="F78" s="755" t="s">
        <v>1080</v>
      </c>
      <c r="G78" s="1441">
        <v>0</v>
      </c>
      <c r="H78" s="1442"/>
      <c r="I78" s="1443" t="s">
        <v>1080</v>
      </c>
      <c r="J78" s="1444"/>
      <c r="K78" s="1445" t="s">
        <v>1080</v>
      </c>
      <c r="L78" s="1446"/>
      <c r="M78" s="1446"/>
      <c r="N78" s="1447"/>
      <c r="O78" s="1184"/>
      <c r="P78" s="1184"/>
    </row>
    <row r="79" spans="2:16" s="386" customFormat="1" ht="32.25" customHeight="1">
      <c r="B79" s="262" t="s">
        <v>224</v>
      </c>
      <c r="C79" s="875" t="s">
        <v>1082</v>
      </c>
      <c r="D79" s="875"/>
      <c r="E79" s="990"/>
      <c r="F79" s="755" t="s">
        <v>1076</v>
      </c>
      <c r="G79" s="1441">
        <v>615665</v>
      </c>
      <c r="H79" s="1442"/>
      <c r="I79" s="1443" t="s">
        <v>2247</v>
      </c>
      <c r="J79" s="1444"/>
      <c r="K79" s="1445" t="s">
        <v>2250</v>
      </c>
      <c r="L79" s="1446"/>
      <c r="M79" s="1446"/>
      <c r="N79" s="1447"/>
      <c r="O79" s="1184"/>
      <c r="P79" s="1184"/>
    </row>
    <row r="80" spans="2:16" ht="53.25" customHeight="1" thickBot="1">
      <c r="B80" s="248" t="s">
        <v>226</v>
      </c>
      <c r="C80" s="921" t="s">
        <v>1307</v>
      </c>
      <c r="D80" s="921"/>
      <c r="E80" s="956"/>
      <c r="F80" s="283"/>
      <c r="G80" s="1262">
        <f>G75+G76+G77+G78+G79</f>
        <v>4498762</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901">
        <f>G72/(G72+G80)</f>
        <v>0</v>
      </c>
      <c r="I82" s="1256"/>
      <c r="J82" s="1257"/>
      <c r="K82" s="1273" t="s">
        <v>2251</v>
      </c>
      <c r="L82" s="1274"/>
      <c r="M82" s="1274"/>
      <c r="N82" s="1274"/>
      <c r="O82" s="246" t="s">
        <v>1288</v>
      </c>
      <c r="P82" s="247"/>
    </row>
    <row r="83" spans="1:16" ht="66.75" customHeight="1">
      <c r="B83" s="285" t="s">
        <v>1309</v>
      </c>
      <c r="C83" s="1253" t="s">
        <v>1088</v>
      </c>
      <c r="D83" s="1253"/>
      <c r="E83" s="1253"/>
      <c r="F83" s="1253"/>
      <c r="G83" s="1254"/>
      <c r="H83" s="1255" t="e">
        <f>G68/G72</f>
        <v>#DIV/0!</v>
      </c>
      <c r="I83" s="1256"/>
      <c r="J83" s="1257"/>
      <c r="K83" s="1258" t="s">
        <v>2251</v>
      </c>
      <c r="L83" s="1259"/>
      <c r="M83" s="1259"/>
      <c r="N83" s="1259"/>
      <c r="O83" s="246" t="s">
        <v>1303</v>
      </c>
      <c r="P83" s="247"/>
    </row>
    <row r="84" spans="1:16" ht="78.75" customHeight="1">
      <c r="B84" s="286" t="s">
        <v>466</v>
      </c>
      <c r="C84" s="879" t="s">
        <v>1310</v>
      </c>
      <c r="D84" s="879"/>
      <c r="E84" s="1260"/>
      <c r="F84" s="1260"/>
      <c r="G84" s="1261"/>
      <c r="H84" s="1255">
        <f>(G72+G80)/J26</f>
        <v>1.4531546817862182</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032" t="s">
        <v>969</v>
      </c>
      <c r="I85" s="1033"/>
      <c r="J85" s="1199"/>
      <c r="K85" s="1249" t="s">
        <v>2252</v>
      </c>
      <c r="L85" s="1250"/>
      <c r="M85" s="1250"/>
      <c r="N85" s="1250"/>
      <c r="O85" s="246" t="s">
        <v>1092</v>
      </c>
      <c r="P85" s="247" t="s">
        <v>1092</v>
      </c>
    </row>
    <row r="86" spans="1:16" ht="39" customHeight="1">
      <c r="B86" s="242" t="s">
        <v>471</v>
      </c>
      <c r="C86" s="879" t="s">
        <v>1095</v>
      </c>
      <c r="D86" s="879"/>
      <c r="E86" s="879"/>
      <c r="F86" s="879"/>
      <c r="G86" s="880"/>
      <c r="H86" s="1096" t="s">
        <v>1164</v>
      </c>
      <c r="I86" s="1097"/>
      <c r="J86" s="1097"/>
      <c r="K86" s="1249" t="s">
        <v>1089</v>
      </c>
      <c r="L86" s="1250"/>
      <c r="M86" s="1250"/>
      <c r="N86" s="1250"/>
      <c r="O86" s="1003" t="s">
        <v>2253</v>
      </c>
      <c r="P86" s="1003"/>
    </row>
    <row r="87" spans="1:16" ht="23.25" customHeight="1">
      <c r="B87" s="10" t="s">
        <v>216</v>
      </c>
      <c r="C87" s="879" t="s">
        <v>1097</v>
      </c>
      <c r="D87" s="879"/>
      <c r="E87" s="879"/>
      <c r="F87" s="879"/>
      <c r="G87" s="879"/>
      <c r="H87" s="1073" t="s">
        <v>1080</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969</v>
      </c>
      <c r="I90" s="1226" t="s">
        <v>1041</v>
      </c>
      <c r="J90" s="1227"/>
      <c r="K90" s="1611"/>
      <c r="L90" s="1612"/>
      <c r="M90" s="1612"/>
      <c r="N90" s="1613"/>
      <c r="O90" s="246" t="s">
        <v>1296</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611"/>
      <c r="G92" s="1612"/>
      <c r="H92" s="1613"/>
      <c r="I92" s="1243"/>
      <c r="J92" s="1244"/>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1319</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969</v>
      </c>
      <c r="H102" s="1199"/>
      <c r="I102" s="1032" t="s">
        <v>969</v>
      </c>
      <c r="J102" s="1199"/>
      <c r="K102" s="745" t="s">
        <v>969</v>
      </c>
      <c r="L102" s="1032" t="s">
        <v>969</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969</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1080</v>
      </c>
      <c r="H107" s="1199"/>
      <c r="I107" s="1032" t="s">
        <v>1094</v>
      </c>
      <c r="J107" s="1199"/>
      <c r="K107" s="745" t="s">
        <v>969</v>
      </c>
      <c r="L107" s="1032" t="s">
        <v>969</v>
      </c>
      <c r="M107" s="1033"/>
      <c r="N107" s="1116"/>
      <c r="O107" s="1184"/>
      <c r="P107" s="1184"/>
    </row>
    <row r="108" spans="2:16" ht="33" customHeight="1">
      <c r="B108" s="291" t="s">
        <v>229</v>
      </c>
      <c r="C108" s="1065" t="s">
        <v>1120</v>
      </c>
      <c r="D108" s="1065"/>
      <c r="E108" s="1065"/>
      <c r="F108" s="1066"/>
      <c r="G108" s="1032" t="s">
        <v>954</v>
      </c>
      <c r="H108" s="1199"/>
      <c r="I108" s="1032" t="s">
        <v>969</v>
      </c>
      <c r="J108" s="1199"/>
      <c r="K108" s="745" t="s">
        <v>969</v>
      </c>
      <c r="L108" s="1032" t="s">
        <v>969</v>
      </c>
      <c r="M108" s="1033"/>
      <c r="N108" s="1116"/>
      <c r="O108" s="1184"/>
      <c r="P108" s="1184"/>
    </row>
    <row r="109" spans="2:16" ht="24" customHeight="1">
      <c r="B109" s="291" t="s">
        <v>230</v>
      </c>
      <c r="C109" s="1065" t="s">
        <v>1121</v>
      </c>
      <c r="D109" s="1065"/>
      <c r="E109" s="1065"/>
      <c r="F109" s="1066"/>
      <c r="G109" s="1032" t="s">
        <v>969</v>
      </c>
      <c r="H109" s="1199"/>
      <c r="I109" s="1032" t="s">
        <v>954</v>
      </c>
      <c r="J109" s="1199"/>
      <c r="K109" s="745" t="s">
        <v>954</v>
      </c>
      <c r="L109" s="1032" t="s">
        <v>969</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954</v>
      </c>
      <c r="L110" s="1032" t="s">
        <v>969</v>
      </c>
      <c r="M110" s="1033"/>
      <c r="N110" s="1116"/>
      <c r="O110" s="1184"/>
      <c r="P110" s="1184"/>
    </row>
    <row r="111" spans="2:16" ht="29.25" customHeight="1">
      <c r="B111" s="291" t="s">
        <v>233</v>
      </c>
      <c r="C111" s="1065" t="s">
        <v>1123</v>
      </c>
      <c r="D111" s="1065"/>
      <c r="E111" s="1065"/>
      <c r="F111" s="1066"/>
      <c r="G111" s="1032" t="s">
        <v>1094</v>
      </c>
      <c r="H111" s="1199"/>
      <c r="I111" s="1032" t="s">
        <v>969</v>
      </c>
      <c r="J111" s="1199"/>
      <c r="K111" s="745" t="s">
        <v>969</v>
      </c>
      <c r="L111" s="1032" t="s">
        <v>969</v>
      </c>
      <c r="M111" s="1033"/>
      <c r="N111" s="1116"/>
      <c r="O111" s="1184"/>
      <c r="P111" s="1184"/>
    </row>
    <row r="112" spans="2:16" ht="35.25" customHeight="1">
      <c r="B112" s="291" t="s">
        <v>500</v>
      </c>
      <c r="C112" s="1065" t="s">
        <v>1124</v>
      </c>
      <c r="D112" s="1065"/>
      <c r="E112" s="1065"/>
      <c r="F112" s="1066"/>
      <c r="G112" s="1032" t="s">
        <v>1080</v>
      </c>
      <c r="H112" s="1199"/>
      <c r="I112" s="1032" t="s">
        <v>969</v>
      </c>
      <c r="J112" s="1199"/>
      <c r="K112" s="745" t="s">
        <v>969</v>
      </c>
      <c r="L112" s="1032" t="s">
        <v>969</v>
      </c>
      <c r="M112" s="1033"/>
      <c r="N112" s="1116"/>
      <c r="O112" s="1184"/>
      <c r="P112" s="1184"/>
    </row>
    <row r="113" spans="2:16" ht="27.75" customHeight="1">
      <c r="B113" s="291" t="s">
        <v>236</v>
      </c>
      <c r="C113" s="1065" t="s">
        <v>1125</v>
      </c>
      <c r="D113" s="1065"/>
      <c r="E113" s="1065"/>
      <c r="F113" s="1066"/>
      <c r="G113" s="1032" t="s">
        <v>969</v>
      </c>
      <c r="H113" s="1199"/>
      <c r="I113" s="1032" t="s">
        <v>954</v>
      </c>
      <c r="J113" s="1199"/>
      <c r="K113" s="745" t="s">
        <v>954</v>
      </c>
      <c r="L113" s="1032" t="s">
        <v>969</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194" t="s">
        <v>2254</v>
      </c>
      <c r="K120" s="1195"/>
      <c r="L120" s="1195"/>
      <c r="M120" s="1195"/>
      <c r="N120" s="1196"/>
      <c r="O120" s="293" t="s">
        <v>1388</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1135</v>
      </c>
      <c r="D122" s="879"/>
      <c r="E122" s="879"/>
      <c r="F122" s="879"/>
      <c r="G122" s="879"/>
      <c r="H122" s="968" t="s">
        <v>2255</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2256</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t="s">
        <v>2257</v>
      </c>
      <c r="M125" s="1168"/>
      <c r="N125" s="1169"/>
      <c r="O125" s="1184"/>
      <c r="P125" s="1184"/>
    </row>
    <row r="126" spans="2:16" ht="20.25" customHeight="1">
      <c r="B126" s="10"/>
      <c r="C126" s="716" t="s">
        <v>230</v>
      </c>
      <c r="D126" s="879" t="s">
        <v>1140</v>
      </c>
      <c r="E126" s="879"/>
      <c r="F126" s="879"/>
      <c r="G126" s="880"/>
      <c r="H126" s="968" t="s">
        <v>969</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954</v>
      </c>
      <c r="I128" s="969"/>
      <c r="J128" s="969"/>
      <c r="K128" s="1179"/>
      <c r="L128" s="1158"/>
      <c r="M128" s="1159"/>
      <c r="N128" s="1160"/>
      <c r="O128" s="1003" t="s">
        <v>2258</v>
      </c>
      <c r="P128" s="1003"/>
    </row>
    <row r="129" spans="1:16" ht="25.5" customHeight="1">
      <c r="B129" s="10" t="s">
        <v>216</v>
      </c>
      <c r="C129" s="879" t="s">
        <v>1143</v>
      </c>
      <c r="D129" s="879"/>
      <c r="E129" s="879"/>
      <c r="F129" s="879"/>
      <c r="G129" s="880"/>
      <c r="H129" s="1032" t="s">
        <v>1111</v>
      </c>
      <c r="I129" s="1033"/>
      <c r="J129" s="1033"/>
      <c r="K129" s="1179"/>
      <c r="L129" s="1161"/>
      <c r="M129" s="1162"/>
      <c r="N129" s="1163"/>
      <c r="O129" s="1004"/>
      <c r="P129" s="1004"/>
    </row>
    <row r="130" spans="1:16" ht="23.25" customHeight="1">
      <c r="B130" s="10" t="s">
        <v>218</v>
      </c>
      <c r="C130" s="879" t="s">
        <v>1145</v>
      </c>
      <c r="D130" s="879"/>
      <c r="E130" s="879"/>
      <c r="F130" s="879"/>
      <c r="G130" s="880"/>
      <c r="H130" s="1032" t="s">
        <v>1094</v>
      </c>
      <c r="I130" s="1033"/>
      <c r="J130" s="1033"/>
      <c r="K130" s="1179"/>
      <c r="L130" s="1164"/>
      <c r="M130" s="1165"/>
      <c r="N130" s="1166"/>
      <c r="O130" s="1007"/>
      <c r="P130" s="1007"/>
    </row>
    <row r="131" spans="1:16" ht="49.5" customHeight="1">
      <c r="B131" s="294" t="s">
        <v>522</v>
      </c>
      <c r="C131" s="879" t="s">
        <v>1326</v>
      </c>
      <c r="D131" s="879"/>
      <c r="E131" s="879"/>
      <c r="F131" s="879"/>
      <c r="G131" s="879"/>
      <c r="H131" s="968" t="s">
        <v>1094</v>
      </c>
      <c r="I131" s="969"/>
      <c r="J131" s="969"/>
      <c r="K131" s="1179"/>
      <c r="L131" s="1186"/>
      <c r="M131" s="1186"/>
      <c r="N131" s="1187"/>
      <c r="O131" s="1003" t="s">
        <v>1303</v>
      </c>
      <c r="P131" s="1003"/>
    </row>
    <row r="132" spans="1:16" ht="47.25" customHeight="1">
      <c r="B132" s="10" t="s">
        <v>216</v>
      </c>
      <c r="C132" s="879" t="s">
        <v>1147</v>
      </c>
      <c r="D132" s="879"/>
      <c r="E132" s="879"/>
      <c r="F132" s="879"/>
      <c r="G132" s="880"/>
      <c r="H132" s="968" t="s">
        <v>71</v>
      </c>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t="s">
        <v>1303</v>
      </c>
      <c r="P133" s="1003"/>
    </row>
    <row r="134" spans="1:16" ht="80.25" customHeight="1">
      <c r="A134" s="295"/>
      <c r="B134" s="9" t="s">
        <v>216</v>
      </c>
      <c r="C134" s="913" t="s">
        <v>1147</v>
      </c>
      <c r="D134" s="913"/>
      <c r="E134" s="913"/>
      <c r="F134" s="913"/>
      <c r="G134" s="1006"/>
      <c r="H134" s="1671" t="s">
        <v>2259</v>
      </c>
      <c r="I134" s="1672"/>
      <c r="J134" s="1672"/>
      <c r="K134" s="1179"/>
      <c r="L134" s="1140"/>
      <c r="M134" s="1140"/>
      <c r="N134" s="1083"/>
      <c r="O134" s="1004"/>
      <c r="P134" s="1004"/>
    </row>
    <row r="135" spans="1:16" ht="71.25" customHeight="1" thickBot="1">
      <c r="B135" s="296" t="s">
        <v>527</v>
      </c>
      <c r="C135" s="1152" t="s">
        <v>1151</v>
      </c>
      <c r="D135" s="1152"/>
      <c r="E135" s="1152"/>
      <c r="F135" s="1152"/>
      <c r="G135" s="1153"/>
      <c r="H135" s="1154" t="s">
        <v>71</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t="s">
        <v>1303</v>
      </c>
      <c r="P137" s="1137"/>
    </row>
    <row r="138" spans="1:16" ht="64.5" customHeight="1">
      <c r="B138" s="298" t="s">
        <v>511</v>
      </c>
      <c r="C138" s="1065" t="s">
        <v>1115</v>
      </c>
      <c r="D138" s="1065"/>
      <c r="E138" s="1065"/>
      <c r="F138" s="1066"/>
      <c r="G138" s="1132" t="s">
        <v>1157</v>
      </c>
      <c r="H138" s="1134"/>
      <c r="I138" s="1133"/>
      <c r="J138" s="1132" t="s">
        <v>1867</v>
      </c>
      <c r="K138" s="1134"/>
      <c r="L138" s="1133"/>
      <c r="M138" s="1138"/>
      <c r="N138" s="1136"/>
      <c r="O138" s="1043"/>
      <c r="P138" s="1043"/>
    </row>
    <row r="139" spans="1:16" ht="54.75" customHeight="1">
      <c r="B139" s="298" t="s">
        <v>218</v>
      </c>
      <c r="C139" s="1065" t="s">
        <v>1116</v>
      </c>
      <c r="D139" s="1065"/>
      <c r="E139" s="1065"/>
      <c r="F139" s="1066"/>
      <c r="G139" s="1132" t="s">
        <v>1336</v>
      </c>
      <c r="H139" s="1134"/>
      <c r="I139" s="1133"/>
      <c r="J139" s="1132" t="s">
        <v>1336</v>
      </c>
      <c r="K139" s="1134"/>
      <c r="L139" s="1133"/>
      <c r="M139" s="1138"/>
      <c r="N139" s="1136"/>
      <c r="O139" s="1043"/>
      <c r="P139" s="1043"/>
    </row>
    <row r="140" spans="1:16" ht="49.5" customHeight="1">
      <c r="B140" s="298" t="s">
        <v>220</v>
      </c>
      <c r="C140" s="1065" t="s">
        <v>1117</v>
      </c>
      <c r="D140" s="1065"/>
      <c r="E140" s="1065"/>
      <c r="F140" s="1066"/>
      <c r="G140" s="1132" t="s">
        <v>1160</v>
      </c>
      <c r="H140" s="1134"/>
      <c r="I140" s="1133"/>
      <c r="J140" s="1132" t="s">
        <v>1336</v>
      </c>
      <c r="K140" s="1134"/>
      <c r="L140" s="1133"/>
      <c r="M140" s="1138"/>
      <c r="N140" s="1136"/>
      <c r="O140" s="1043"/>
      <c r="P140" s="1043"/>
    </row>
    <row r="141" spans="1:16" ht="44.25" customHeight="1">
      <c r="B141" s="298" t="s">
        <v>222</v>
      </c>
      <c r="C141" s="1065" t="s">
        <v>1159</v>
      </c>
      <c r="D141" s="1065"/>
      <c r="E141" s="1065"/>
      <c r="F141" s="1066"/>
      <c r="G141" s="1132" t="s">
        <v>1160</v>
      </c>
      <c r="H141" s="1134"/>
      <c r="I141" s="1133"/>
      <c r="J141" s="1132" t="s">
        <v>1163</v>
      </c>
      <c r="K141" s="1134"/>
      <c r="L141" s="1133"/>
      <c r="M141" s="1138"/>
      <c r="N141" s="1136"/>
      <c r="O141" s="1043"/>
      <c r="P141" s="1043"/>
    </row>
    <row r="142" spans="1:16" ht="33.75" customHeight="1">
      <c r="B142" s="298" t="s">
        <v>224</v>
      </c>
      <c r="C142" s="1065" t="s">
        <v>1161</v>
      </c>
      <c r="D142" s="1065"/>
      <c r="E142" s="1065"/>
      <c r="F142" s="1066"/>
      <c r="G142" s="1132" t="s">
        <v>1163</v>
      </c>
      <c r="H142" s="1134"/>
      <c r="I142" s="1133"/>
      <c r="J142" s="1132" t="s">
        <v>1163</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1157</v>
      </c>
      <c r="K143" s="1134"/>
      <c r="L143" s="1133"/>
      <c r="M143" s="1138"/>
      <c r="N143" s="1136"/>
      <c r="O143" s="1043"/>
      <c r="P143" s="1043"/>
    </row>
    <row r="144" spans="1:16" ht="33.75" customHeight="1">
      <c r="B144" s="298" t="s">
        <v>228</v>
      </c>
      <c r="C144" s="1065" t="s">
        <v>1035</v>
      </c>
      <c r="D144" s="1065"/>
      <c r="E144" s="1065"/>
      <c r="F144" s="1066"/>
      <c r="G144" s="1132" t="s">
        <v>1164</v>
      </c>
      <c r="H144" s="1134"/>
      <c r="I144" s="1133"/>
      <c r="J144" s="1132" t="s">
        <v>1164</v>
      </c>
      <c r="K144" s="1134"/>
      <c r="L144" s="1133"/>
      <c r="M144" s="1138"/>
      <c r="N144" s="1136"/>
      <c r="O144" s="1043"/>
      <c r="P144" s="1043"/>
    </row>
    <row r="145" spans="1:16" ht="33.75" customHeight="1">
      <c r="B145" s="298" t="s">
        <v>229</v>
      </c>
      <c r="C145" s="1065" t="s">
        <v>1162</v>
      </c>
      <c r="D145" s="1065"/>
      <c r="E145" s="1065"/>
      <c r="F145" s="1066"/>
      <c r="G145" s="1132" t="s">
        <v>1163</v>
      </c>
      <c r="H145" s="1134"/>
      <c r="I145" s="1133"/>
      <c r="J145" s="1132" t="s">
        <v>1336</v>
      </c>
      <c r="K145" s="1134"/>
      <c r="L145" s="1133"/>
      <c r="M145" s="1135"/>
      <c r="N145" s="1136"/>
      <c r="O145" s="1044"/>
      <c r="P145" s="1044"/>
    </row>
    <row r="146" spans="1:16" ht="33.75" customHeight="1">
      <c r="B146" s="298" t="s">
        <v>230</v>
      </c>
      <c r="C146" s="1065" t="s">
        <v>1121</v>
      </c>
      <c r="D146" s="1065"/>
      <c r="E146" s="1065"/>
      <c r="F146" s="1066"/>
      <c r="G146" s="1132" t="s">
        <v>1164</v>
      </c>
      <c r="H146" s="1134"/>
      <c r="I146" s="1133"/>
      <c r="J146" s="1132" t="s">
        <v>1164</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1336</v>
      </c>
      <c r="K147" s="1134"/>
      <c r="L147" s="1133"/>
      <c r="M147" s="1135"/>
      <c r="N147" s="1136"/>
      <c r="O147" s="1044"/>
      <c r="P147" s="1044"/>
    </row>
    <row r="148" spans="1:16" ht="33.75" customHeight="1">
      <c r="B148" s="299" t="s">
        <v>233</v>
      </c>
      <c r="C148" s="1065" t="s">
        <v>1123</v>
      </c>
      <c r="D148" s="1065"/>
      <c r="E148" s="1065"/>
      <c r="F148" s="1066"/>
      <c r="G148" s="1132" t="s">
        <v>1164</v>
      </c>
      <c r="H148" s="1134"/>
      <c r="I148" s="1133"/>
      <c r="J148" s="1132" t="s">
        <v>1164</v>
      </c>
      <c r="K148" s="1134"/>
      <c r="L148" s="1133"/>
      <c r="M148" s="1135"/>
      <c r="N148" s="1136"/>
      <c r="O148" s="1044"/>
      <c r="P148" s="1044"/>
    </row>
    <row r="149" spans="1:16" ht="33.75" customHeight="1">
      <c r="B149" s="299" t="s">
        <v>500</v>
      </c>
      <c r="C149" s="1065" t="s">
        <v>1124</v>
      </c>
      <c r="D149" s="1065"/>
      <c r="E149" s="1065"/>
      <c r="F149" s="1066"/>
      <c r="G149" s="1132" t="s">
        <v>1164</v>
      </c>
      <c r="H149" s="1134"/>
      <c r="I149" s="1133"/>
      <c r="J149" s="1132" t="s">
        <v>1164</v>
      </c>
      <c r="K149" s="1134"/>
      <c r="L149" s="1133"/>
      <c r="M149" s="1135"/>
      <c r="N149" s="1136"/>
      <c r="O149" s="1044"/>
      <c r="P149" s="1044"/>
    </row>
    <row r="150" spans="1:16" ht="33.75" customHeight="1">
      <c r="B150" s="299" t="s">
        <v>236</v>
      </c>
      <c r="C150" s="1065" t="s">
        <v>1167</v>
      </c>
      <c r="D150" s="1065"/>
      <c r="E150" s="1065"/>
      <c r="F150" s="1066"/>
      <c r="G150" s="1132" t="s">
        <v>1163</v>
      </c>
      <c r="H150" s="1134"/>
      <c r="I150" s="1133"/>
      <c r="J150" s="1132" t="s">
        <v>1157</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t="s">
        <v>1164</v>
      </c>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1337</v>
      </c>
      <c r="P152" s="1003"/>
    </row>
    <row r="153" spans="1:16" ht="34.5" customHeight="1">
      <c r="A153" s="387"/>
      <c r="B153" s="302" t="s">
        <v>216</v>
      </c>
      <c r="C153" s="879" t="s">
        <v>1174</v>
      </c>
      <c r="D153" s="879"/>
      <c r="E153" s="880"/>
      <c r="F153" s="763" t="s">
        <v>969</v>
      </c>
      <c r="G153" s="1117"/>
      <c r="H153" s="1118"/>
      <c r="I153" s="1118"/>
      <c r="J153" s="1118"/>
      <c r="K153" s="1119"/>
      <c r="L153" s="1032" t="s">
        <v>969</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969</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969</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1337</v>
      </c>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1080</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t="s">
        <v>1396</v>
      </c>
      <c r="P160" s="1001"/>
    </row>
    <row r="161" spans="2:16" ht="21.75" customHeight="1">
      <c r="B161" s="10" t="s">
        <v>216</v>
      </c>
      <c r="C161" s="879" t="s">
        <v>1179</v>
      </c>
      <c r="D161" s="879"/>
      <c r="E161" s="880"/>
      <c r="F161" s="1099" t="s">
        <v>969</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969</v>
      </c>
      <c r="G162" s="1100"/>
      <c r="H162" s="1100"/>
      <c r="I162" s="1100"/>
      <c r="J162" s="1101"/>
      <c r="K162" s="1103"/>
      <c r="L162" s="1107"/>
      <c r="M162" s="1108"/>
      <c r="N162" s="1109"/>
      <c r="O162" s="1102"/>
      <c r="P162" s="1102"/>
    </row>
    <row r="163" spans="2:16" ht="30" customHeight="1">
      <c r="B163" s="10" t="s">
        <v>220</v>
      </c>
      <c r="C163" s="879" t="s">
        <v>1182</v>
      </c>
      <c r="D163" s="879"/>
      <c r="E163" s="880"/>
      <c r="F163" s="1099" t="s">
        <v>1080</v>
      </c>
      <c r="G163" s="1100"/>
      <c r="H163" s="1100"/>
      <c r="I163" s="1100"/>
      <c r="J163" s="1101"/>
      <c r="K163" s="1103"/>
      <c r="L163" s="1107"/>
      <c r="M163" s="1108"/>
      <c r="N163" s="1109"/>
      <c r="O163" s="1102"/>
      <c r="P163" s="1102"/>
    </row>
    <row r="164" spans="2:16" ht="33" customHeight="1">
      <c r="B164" s="294"/>
      <c r="C164" s="879" t="s">
        <v>1183</v>
      </c>
      <c r="D164" s="879"/>
      <c r="E164" s="880"/>
      <c r="F164" s="1096"/>
      <c r="G164" s="1097"/>
      <c r="H164" s="1097"/>
      <c r="I164" s="1097"/>
      <c r="J164" s="1098"/>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t="s">
        <v>1276</v>
      </c>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1080</v>
      </c>
      <c r="I167" s="958"/>
      <c r="J167" s="977"/>
      <c r="K167" s="1103"/>
      <c r="L167" s="1107"/>
      <c r="M167" s="1108"/>
      <c r="N167" s="1109"/>
      <c r="O167" s="1004" t="s">
        <v>1276</v>
      </c>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30.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495" t="s">
        <v>1340</v>
      </c>
      <c r="P169" s="1003"/>
    </row>
    <row r="170" spans="2:16" ht="23.25" customHeight="1">
      <c r="B170" s="1087"/>
      <c r="C170" s="978"/>
      <c r="D170" s="978"/>
      <c r="E170" s="978"/>
      <c r="F170" s="978"/>
      <c r="G170" s="978"/>
      <c r="H170" s="1088"/>
      <c r="I170" s="342">
        <v>28.3</v>
      </c>
      <c r="J170" s="342">
        <v>32.200000000000003</v>
      </c>
      <c r="K170" s="342">
        <v>36.700000000000003</v>
      </c>
      <c r="L170" s="342">
        <v>33.4</v>
      </c>
      <c r="M170" s="1428">
        <v>28.3</v>
      </c>
      <c r="N170" s="1429"/>
      <c r="O170" s="1502"/>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39" customHeight="1">
      <c r="B173" s="33" t="s">
        <v>218</v>
      </c>
      <c r="C173" s="1065" t="s">
        <v>1116</v>
      </c>
      <c r="D173" s="1065"/>
      <c r="E173" s="1065"/>
      <c r="F173" s="1065"/>
      <c r="G173" s="1065"/>
      <c r="H173" s="1065"/>
      <c r="I173" s="1065"/>
      <c r="J173" s="1066"/>
      <c r="K173" s="745" t="s">
        <v>969</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1094</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443">
        <v>42705</v>
      </c>
      <c r="L186" s="1077"/>
      <c r="M186" s="1082"/>
      <c r="N186" s="1083"/>
      <c r="O186" s="1044"/>
      <c r="P186" s="1044"/>
    </row>
    <row r="187" spans="2:16" ht="23.25" customHeight="1">
      <c r="B187" s="294" t="s">
        <v>574</v>
      </c>
      <c r="C187" s="879" t="s">
        <v>1203</v>
      </c>
      <c r="D187" s="879"/>
      <c r="E187" s="880"/>
      <c r="F187" s="1073" t="s">
        <v>2260</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344" t="s">
        <v>954</v>
      </c>
      <c r="O189" s="1058" t="s">
        <v>1345</v>
      </c>
      <c r="P189" s="1060"/>
    </row>
    <row r="190" spans="2:16" ht="36.75" customHeight="1">
      <c r="B190" s="9" t="s">
        <v>216</v>
      </c>
      <c r="C190" s="879" t="s">
        <v>1208</v>
      </c>
      <c r="D190" s="879"/>
      <c r="E190" s="879"/>
      <c r="F190" s="879"/>
      <c r="G190" s="879"/>
      <c r="H190" s="879"/>
      <c r="I190" s="879"/>
      <c r="J190" s="879"/>
      <c r="K190" s="1898" t="s">
        <v>2261</v>
      </c>
      <c r="L190" s="1899"/>
      <c r="M190" s="1899"/>
      <c r="N190" s="1900"/>
      <c r="O190" s="1059"/>
      <c r="P190" s="1061"/>
    </row>
    <row r="191" spans="2:16" ht="30" customHeight="1" thickBot="1">
      <c r="B191" s="310" t="s">
        <v>581</v>
      </c>
      <c r="C191" s="879" t="s">
        <v>1210</v>
      </c>
      <c r="D191" s="879"/>
      <c r="E191" s="879"/>
      <c r="F191" s="879"/>
      <c r="G191" s="879"/>
      <c r="H191" s="879"/>
      <c r="I191" s="879"/>
      <c r="J191" s="880"/>
      <c r="K191" s="1132" t="s">
        <v>954</v>
      </c>
      <c r="L191" s="1134"/>
      <c r="M191" s="1134"/>
      <c r="N191" s="1134"/>
      <c r="O191" s="733" t="s">
        <v>1878</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1222</v>
      </c>
      <c r="D196" s="1050"/>
      <c r="E196" s="1050"/>
      <c r="F196" s="1050"/>
      <c r="G196" s="1051"/>
      <c r="H196" s="345">
        <v>0</v>
      </c>
      <c r="I196" s="346">
        <v>10</v>
      </c>
      <c r="J196" s="350">
        <f t="shared" ref="J196:J214" si="1">MIN(H196/I196,1)</f>
        <v>0</v>
      </c>
      <c r="K196" s="316">
        <v>0</v>
      </c>
      <c r="L196" s="345">
        <v>778</v>
      </c>
      <c r="M196" s="363">
        <f>MIN(K196/L196,1)</f>
        <v>0</v>
      </c>
      <c r="N196" s="1052"/>
      <c r="O196" s="1044"/>
      <c r="P196" s="1044"/>
    </row>
    <row r="197" spans="2:16" ht="24.75" customHeight="1">
      <c r="B197" s="244" t="s">
        <v>401</v>
      </c>
      <c r="C197" s="1050" t="s">
        <v>2262</v>
      </c>
      <c r="D197" s="1050"/>
      <c r="E197" s="1050"/>
      <c r="F197" s="1050"/>
      <c r="G197" s="1051"/>
      <c r="H197" s="345" t="s">
        <v>71</v>
      </c>
      <c r="I197" s="346" t="s">
        <v>71</v>
      </c>
      <c r="J197" s="350" t="s">
        <v>71</v>
      </c>
      <c r="K197" s="316" t="s">
        <v>71</v>
      </c>
      <c r="L197" s="316" t="s">
        <v>71</v>
      </c>
      <c r="M197" s="350" t="s">
        <v>71</v>
      </c>
      <c r="N197" s="1053"/>
      <c r="O197" s="1044"/>
      <c r="P197" s="1044"/>
    </row>
    <row r="198" spans="2:16" ht="39" customHeight="1">
      <c r="B198" s="244" t="s">
        <v>404</v>
      </c>
      <c r="C198" s="1050" t="s">
        <v>1224</v>
      </c>
      <c r="D198" s="1050"/>
      <c r="E198" s="1050"/>
      <c r="F198" s="1055"/>
      <c r="G198" s="1056"/>
      <c r="H198" s="345" t="s">
        <v>71</v>
      </c>
      <c r="I198" s="346" t="s">
        <v>71</v>
      </c>
      <c r="J198" s="350" t="s">
        <v>71</v>
      </c>
      <c r="K198" s="316" t="s">
        <v>71</v>
      </c>
      <c r="L198" s="316" t="s">
        <v>71</v>
      </c>
      <c r="M198" s="350" t="s">
        <v>71</v>
      </c>
      <c r="N198" s="1054"/>
      <c r="O198" s="1044"/>
      <c r="P198" s="1044"/>
    </row>
    <row r="199" spans="2:16" ht="24.75" customHeight="1">
      <c r="B199" s="319" t="s">
        <v>218</v>
      </c>
      <c r="C199" s="1031" t="s">
        <v>2263</v>
      </c>
      <c r="D199" s="1031"/>
      <c r="E199" s="1031"/>
      <c r="F199" s="1031"/>
      <c r="G199" s="1057"/>
      <c r="H199" s="345" t="s">
        <v>71</v>
      </c>
      <c r="I199" s="346" t="s">
        <v>71</v>
      </c>
      <c r="J199" s="350" t="s">
        <v>71</v>
      </c>
      <c r="K199" s="316" t="s">
        <v>71</v>
      </c>
      <c r="L199" s="316" t="s">
        <v>71</v>
      </c>
      <c r="M199" s="350" t="s">
        <v>71</v>
      </c>
      <c r="N199" s="317"/>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1518</v>
      </c>
      <c r="D201" s="1009"/>
      <c r="E201" s="1009"/>
      <c r="F201" s="1009"/>
      <c r="G201" s="1028"/>
      <c r="H201" s="316" t="s">
        <v>71</v>
      </c>
      <c r="I201" s="317" t="s">
        <v>71</v>
      </c>
      <c r="J201" s="350" t="s">
        <v>71</v>
      </c>
      <c r="K201" s="316" t="s">
        <v>71</v>
      </c>
      <c r="L201" s="316" t="s">
        <v>71</v>
      </c>
      <c r="M201" s="350" t="s">
        <v>71</v>
      </c>
      <c r="N201" s="1029"/>
      <c r="O201" s="1044"/>
      <c r="P201" s="1044"/>
    </row>
    <row r="202" spans="2:16" ht="24.75" customHeight="1">
      <c r="B202" s="10" t="s">
        <v>401</v>
      </c>
      <c r="C202" s="1009" t="s">
        <v>2264</v>
      </c>
      <c r="D202" s="1009"/>
      <c r="E202" s="1009"/>
      <c r="F202" s="1009"/>
      <c r="G202" s="766"/>
      <c r="H202" s="345">
        <v>0</v>
      </c>
      <c r="I202" s="345">
        <v>10</v>
      </c>
      <c r="J202" s="350">
        <f t="shared" si="1"/>
        <v>0</v>
      </c>
      <c r="K202" s="316">
        <v>0</v>
      </c>
      <c r="L202" s="345">
        <v>778</v>
      </c>
      <c r="M202" s="363">
        <f>MIN(K202/L202,1)</f>
        <v>0</v>
      </c>
      <c r="N202" s="1049"/>
      <c r="O202" s="1044"/>
      <c r="P202" s="1044"/>
    </row>
    <row r="203" spans="2:16" ht="24.75" customHeight="1">
      <c r="B203" s="10" t="s">
        <v>404</v>
      </c>
      <c r="C203" s="1009" t="s">
        <v>1408</v>
      </c>
      <c r="D203" s="1009"/>
      <c r="E203" s="1009"/>
      <c r="F203" s="1009"/>
      <c r="G203" s="1028"/>
      <c r="H203" s="316" t="s">
        <v>71</v>
      </c>
      <c r="I203" s="317" t="s">
        <v>71</v>
      </c>
      <c r="J203" s="350" t="s">
        <v>71</v>
      </c>
      <c r="K203" s="316" t="s">
        <v>71</v>
      </c>
      <c r="L203" s="316" t="s">
        <v>71</v>
      </c>
      <c r="M203" s="350"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45">
        <v>0</v>
      </c>
      <c r="I205" s="346">
        <v>10</v>
      </c>
      <c r="J205" s="350">
        <f>MIN(H205/I205,1)</f>
        <v>0</v>
      </c>
      <c r="K205" s="345">
        <v>5</v>
      </c>
      <c r="L205" s="345">
        <v>778</v>
      </c>
      <c r="M205" s="363">
        <f>MIN(K205/L205,1)</f>
        <v>6.4267352185089976E-3</v>
      </c>
      <c r="N205" s="1749"/>
      <c r="O205" s="1043"/>
      <c r="P205" s="1043"/>
    </row>
    <row r="206" spans="2:16" ht="22.5" customHeight="1">
      <c r="B206" s="10" t="s">
        <v>401</v>
      </c>
      <c r="C206" s="1009" t="s">
        <v>1230</v>
      </c>
      <c r="D206" s="1009"/>
      <c r="E206" s="1009"/>
      <c r="F206" s="1009"/>
      <c r="G206" s="1028"/>
      <c r="H206" s="345" t="s">
        <v>71</v>
      </c>
      <c r="I206" s="345" t="s">
        <v>71</v>
      </c>
      <c r="J206" s="350" t="s">
        <v>71</v>
      </c>
      <c r="K206" s="345" t="s">
        <v>71</v>
      </c>
      <c r="L206" s="345" t="s">
        <v>71</v>
      </c>
      <c r="M206" s="363" t="s">
        <v>71</v>
      </c>
      <c r="N206" s="1750"/>
      <c r="O206" s="1043"/>
      <c r="P206" s="1043"/>
    </row>
    <row r="207" spans="2:16" ht="22.5" customHeight="1">
      <c r="B207" s="319" t="s">
        <v>224</v>
      </c>
      <c r="C207" s="1031" t="s">
        <v>1197</v>
      </c>
      <c r="D207" s="1031"/>
      <c r="E207" s="1031"/>
      <c r="F207" s="1031"/>
      <c r="G207" s="1031"/>
      <c r="H207" s="345">
        <v>0</v>
      </c>
      <c r="I207" s="346">
        <v>10</v>
      </c>
      <c r="J207" s="350">
        <f t="shared" si="1"/>
        <v>0</v>
      </c>
      <c r="K207" s="345">
        <v>0</v>
      </c>
      <c r="L207" s="345">
        <v>778</v>
      </c>
      <c r="M207" s="363">
        <f>MIN(K207/L207,1)</f>
        <v>0</v>
      </c>
      <c r="N207" s="321"/>
      <c r="O207" s="1043"/>
      <c r="P207" s="1043"/>
    </row>
    <row r="208" spans="2:16" ht="22.5" customHeight="1">
      <c r="B208" s="319" t="s">
        <v>226</v>
      </c>
      <c r="C208" s="1031" t="s">
        <v>1033</v>
      </c>
      <c r="D208" s="1031"/>
      <c r="E208" s="1031"/>
      <c r="F208" s="1031"/>
      <c r="G208" s="1031"/>
      <c r="H208" s="345" t="s">
        <v>71</v>
      </c>
      <c r="I208" s="345" t="s">
        <v>71</v>
      </c>
      <c r="J208" s="350" t="s">
        <v>71</v>
      </c>
      <c r="K208" s="345" t="s">
        <v>71</v>
      </c>
      <c r="L208" s="345" t="s">
        <v>71</v>
      </c>
      <c r="M208" s="363" t="s">
        <v>71</v>
      </c>
      <c r="N208" s="321"/>
      <c r="O208" s="1043"/>
      <c r="P208" s="1043"/>
    </row>
    <row r="209" spans="2:16" ht="22.5" customHeight="1">
      <c r="B209" s="319" t="s">
        <v>228</v>
      </c>
      <c r="C209" s="1031" t="s">
        <v>1034</v>
      </c>
      <c r="D209" s="1031"/>
      <c r="E209" s="1031"/>
      <c r="F209" s="1031"/>
      <c r="G209" s="1031"/>
      <c r="H209" s="345">
        <v>0</v>
      </c>
      <c r="I209" s="345">
        <v>10</v>
      </c>
      <c r="J209" s="350">
        <f t="shared" si="1"/>
        <v>0</v>
      </c>
      <c r="K209" s="345">
        <v>4</v>
      </c>
      <c r="L209" s="345">
        <v>778</v>
      </c>
      <c r="M209" s="363">
        <f t="shared" ref="M209:M214" si="2">MIN(K209/L209,1)</f>
        <v>5.1413881748071976E-3</v>
      </c>
      <c r="N209" s="321"/>
      <c r="O209" s="1043"/>
      <c r="P209" s="1043"/>
    </row>
    <row r="210" spans="2:16" ht="22.5" customHeight="1">
      <c r="B210" s="319" t="s">
        <v>229</v>
      </c>
      <c r="C210" s="1031" t="s">
        <v>1035</v>
      </c>
      <c r="D210" s="1031"/>
      <c r="E210" s="1031"/>
      <c r="F210" s="1031"/>
      <c r="G210" s="1031"/>
      <c r="H210" s="345" t="s">
        <v>71</v>
      </c>
      <c r="I210" s="345" t="s">
        <v>71</v>
      </c>
      <c r="J210" s="350" t="s">
        <v>71</v>
      </c>
      <c r="K210" s="345" t="s">
        <v>71</v>
      </c>
      <c r="L210" s="345" t="s">
        <v>71</v>
      </c>
      <c r="M210" s="363"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45" t="s">
        <v>71</v>
      </c>
      <c r="I212" s="345" t="s">
        <v>71</v>
      </c>
      <c r="J212" s="350" t="s">
        <v>71</v>
      </c>
      <c r="K212" s="316" t="s">
        <v>71</v>
      </c>
      <c r="L212" s="316" t="s">
        <v>71</v>
      </c>
      <c r="M212" s="350" t="s">
        <v>71</v>
      </c>
      <c r="N212" s="1029"/>
      <c r="O212" s="1043"/>
      <c r="P212" s="1043"/>
    </row>
    <row r="213" spans="2:16" ht="22.5" customHeight="1">
      <c r="B213" s="10" t="s">
        <v>401</v>
      </c>
      <c r="C213" s="1009" t="s">
        <v>1038</v>
      </c>
      <c r="D213" s="1009"/>
      <c r="E213" s="1009"/>
      <c r="F213" s="1009"/>
      <c r="G213" s="1028"/>
      <c r="H213" s="345" t="s">
        <v>71</v>
      </c>
      <c r="I213" s="345" t="s">
        <v>71</v>
      </c>
      <c r="J213" s="350" t="s">
        <v>71</v>
      </c>
      <c r="K213" s="316" t="s">
        <v>71</v>
      </c>
      <c r="L213" s="316" t="s">
        <v>71</v>
      </c>
      <c r="M213" s="350" t="s">
        <v>71</v>
      </c>
      <c r="N213" s="1030"/>
      <c r="O213" s="1043"/>
      <c r="P213" s="1043"/>
    </row>
    <row r="214" spans="2:16" ht="22.5" customHeight="1">
      <c r="B214" s="319" t="s">
        <v>231</v>
      </c>
      <c r="C214" s="1031" t="s">
        <v>1125</v>
      </c>
      <c r="D214" s="1031"/>
      <c r="E214" s="1031"/>
      <c r="F214" s="1031"/>
      <c r="G214" s="1031"/>
      <c r="H214" s="345">
        <v>0</v>
      </c>
      <c r="I214" s="345">
        <v>10</v>
      </c>
      <c r="J214" s="350">
        <f t="shared" si="1"/>
        <v>0</v>
      </c>
      <c r="K214" s="345">
        <v>0</v>
      </c>
      <c r="L214" s="345">
        <v>778</v>
      </c>
      <c r="M214" s="363">
        <f t="shared" si="2"/>
        <v>0</v>
      </c>
      <c r="N214" s="321"/>
      <c r="O214" s="1043"/>
      <c r="P214" s="1043"/>
    </row>
    <row r="215" spans="2:16" ht="35.25" customHeight="1">
      <c r="B215" s="9" t="s">
        <v>233</v>
      </c>
      <c r="C215" s="879" t="s">
        <v>1231</v>
      </c>
      <c r="D215" s="879"/>
      <c r="E215" s="879"/>
      <c r="F215" s="879"/>
      <c r="G215" s="880"/>
      <c r="H215" s="364">
        <f>SUM(H196+H202+H205+H207+H209+H214)</f>
        <v>0</v>
      </c>
      <c r="I215" s="364">
        <f>SUM(I196+I202+I205+I207+I209+I214)</f>
        <v>60</v>
      </c>
      <c r="J215" s="350">
        <f>MIN(H215/I215,1)</f>
        <v>0</v>
      </c>
      <c r="K215" s="364">
        <f>SUM(K196+K202+K205+K207+K209+K214)</f>
        <v>9</v>
      </c>
      <c r="L215" s="364">
        <f>SUM(L196+L202+L205+L207+L209+L214)</f>
        <v>4668</v>
      </c>
      <c r="M215" s="363">
        <f>MIN(K215/L215,1)</f>
        <v>1.9280205655526992E-3</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376" t="s">
        <v>2265</v>
      </c>
      <c r="I218" s="1666"/>
      <c r="J218" s="1666"/>
      <c r="K218" s="1023" t="s">
        <v>1041</v>
      </c>
      <c r="L218" s="1025"/>
      <c r="M218" s="1026"/>
      <c r="N218" s="1027"/>
      <c r="O218" s="771" t="s">
        <v>1357</v>
      </c>
      <c r="P218" s="771"/>
    </row>
    <row r="219" spans="2:16" ht="33" customHeight="1">
      <c r="B219" s="809" t="s">
        <v>610</v>
      </c>
      <c r="C219" s="879" t="s">
        <v>1237</v>
      </c>
      <c r="D219" s="879"/>
      <c r="E219" s="879"/>
      <c r="F219" s="879"/>
      <c r="G219" s="880"/>
      <c r="H219" s="968" t="s">
        <v>954</v>
      </c>
      <c r="I219" s="969"/>
      <c r="J219" s="969"/>
      <c r="K219" s="1024"/>
      <c r="L219" s="1013"/>
      <c r="M219" s="1014"/>
      <c r="N219" s="1015"/>
      <c r="O219" s="323" t="s">
        <v>2266</v>
      </c>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t="s">
        <v>2266</v>
      </c>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1080</v>
      </c>
      <c r="I224" s="969"/>
      <c r="J224" s="969"/>
      <c r="K224" s="979" t="s">
        <v>1041</v>
      </c>
      <c r="L224" s="992"/>
      <c r="M224" s="993"/>
      <c r="N224" s="994"/>
      <c r="O224" s="1001" t="s">
        <v>2267</v>
      </c>
      <c r="P224" s="1001"/>
    </row>
    <row r="225" spans="1:16" ht="21.75" customHeight="1">
      <c r="B225" s="10" t="s">
        <v>218</v>
      </c>
      <c r="C225" s="879" t="s">
        <v>1243</v>
      </c>
      <c r="D225" s="879"/>
      <c r="E225" s="879"/>
      <c r="F225" s="879"/>
      <c r="G225" s="880"/>
      <c r="H225" s="968" t="s">
        <v>1080</v>
      </c>
      <c r="I225" s="969"/>
      <c r="J225" s="969"/>
      <c r="K225" s="980"/>
      <c r="L225" s="995"/>
      <c r="M225" s="996"/>
      <c r="N225" s="997"/>
      <c r="O225" s="1002"/>
      <c r="P225" s="1002"/>
    </row>
    <row r="226" spans="1:16" ht="28.5" customHeight="1">
      <c r="B226" s="809" t="s">
        <v>617</v>
      </c>
      <c r="C226" s="879" t="s">
        <v>1244</v>
      </c>
      <c r="D226" s="879"/>
      <c r="E226" s="879"/>
      <c r="F226" s="879"/>
      <c r="G226" s="880"/>
      <c r="H226" s="968" t="s">
        <v>1094</v>
      </c>
      <c r="I226" s="969"/>
      <c r="J226" s="969"/>
      <c r="K226" s="980"/>
      <c r="L226" s="995"/>
      <c r="M226" s="996"/>
      <c r="N226" s="997"/>
      <c r="O226" s="1004" t="s">
        <v>2266</v>
      </c>
      <c r="P226" s="1004"/>
    </row>
    <row r="227" spans="1:16" ht="21.75" customHeight="1">
      <c r="B227" s="10" t="s">
        <v>216</v>
      </c>
      <c r="C227" s="879" t="s">
        <v>1245</v>
      </c>
      <c r="D227" s="879"/>
      <c r="E227" s="879"/>
      <c r="F227" s="879"/>
      <c r="G227" s="880"/>
      <c r="H227" s="968" t="s">
        <v>1094</v>
      </c>
      <c r="I227" s="969"/>
      <c r="J227" s="969"/>
      <c r="K227" s="980"/>
      <c r="L227" s="995"/>
      <c r="M227" s="996"/>
      <c r="N227" s="997"/>
      <c r="O227" s="1007"/>
      <c r="P227" s="1007"/>
    </row>
    <row r="228" spans="1:16" ht="51" customHeight="1">
      <c r="B228" s="809" t="s">
        <v>620</v>
      </c>
      <c r="C228" s="879" t="s">
        <v>1246</v>
      </c>
      <c r="D228" s="879"/>
      <c r="E228" s="879"/>
      <c r="F228" s="879"/>
      <c r="G228" s="880"/>
      <c r="H228" s="968" t="s">
        <v>969</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1417</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c r="M233" s="983"/>
      <c r="N233" s="984"/>
      <c r="O233" s="985" t="s">
        <v>2268</v>
      </c>
      <c r="P233" s="985"/>
    </row>
    <row r="234" spans="1:16" ht="39" customHeight="1">
      <c r="B234" s="10" t="s">
        <v>216</v>
      </c>
      <c r="C234" s="879" t="s">
        <v>1252</v>
      </c>
      <c r="D234" s="879"/>
      <c r="E234" s="879"/>
      <c r="F234" s="879"/>
      <c r="G234" s="880"/>
      <c r="H234" s="1886" t="s">
        <v>2269</v>
      </c>
      <c r="I234" s="1887"/>
      <c r="J234" s="1888"/>
      <c r="K234" s="980"/>
      <c r="L234" s="973"/>
      <c r="M234" s="974"/>
      <c r="N234" s="975"/>
      <c r="O234" s="976"/>
      <c r="P234" s="976"/>
    </row>
    <row r="235" spans="1:16" ht="33" customHeight="1">
      <c r="B235" s="760" t="s">
        <v>630</v>
      </c>
      <c r="C235" s="989" t="s">
        <v>1362</v>
      </c>
      <c r="D235" s="875"/>
      <c r="E235" s="875"/>
      <c r="F235" s="875"/>
      <c r="G235" s="990"/>
      <c r="H235" s="968" t="s">
        <v>969</v>
      </c>
      <c r="I235" s="969"/>
      <c r="J235" s="969"/>
      <c r="K235" s="980"/>
      <c r="L235" s="970"/>
      <c r="M235" s="971"/>
      <c r="N235" s="972"/>
      <c r="O235" s="960" t="s">
        <v>1303</v>
      </c>
      <c r="P235" s="960"/>
    </row>
    <row r="236" spans="1:16" ht="40.5" customHeight="1">
      <c r="B236" s="325" t="s">
        <v>216</v>
      </c>
      <c r="C236" s="879" t="s">
        <v>1252</v>
      </c>
      <c r="D236" s="879"/>
      <c r="E236" s="879"/>
      <c r="F236" s="879"/>
      <c r="G236" s="880"/>
      <c r="H236" s="957" t="s">
        <v>71</v>
      </c>
      <c r="I236" s="958"/>
      <c r="J236" s="977"/>
      <c r="K236" s="981"/>
      <c r="L236" s="973"/>
      <c r="M236" s="974"/>
      <c r="N236" s="975"/>
      <c r="O236" s="976"/>
      <c r="P236" s="976"/>
    </row>
    <row r="237" spans="1:16" ht="45" customHeight="1">
      <c r="B237" s="759" t="s">
        <v>632</v>
      </c>
      <c r="C237" s="921" t="s">
        <v>1254</v>
      </c>
      <c r="D237" s="921"/>
      <c r="E237" s="921"/>
      <c r="F237" s="921"/>
      <c r="G237" s="956"/>
      <c r="H237" s="968" t="s">
        <v>2270</v>
      </c>
      <c r="I237" s="969"/>
      <c r="J237" s="969"/>
      <c r="K237" s="969"/>
      <c r="L237" s="969"/>
      <c r="M237" s="969"/>
      <c r="N237" s="1653"/>
      <c r="O237" s="761" t="s">
        <v>1303</v>
      </c>
      <c r="P237" s="761"/>
    </row>
    <row r="238" spans="1:16" ht="102.75" customHeight="1">
      <c r="A238" s="387"/>
      <c r="B238" s="720" t="s">
        <v>634</v>
      </c>
      <c r="C238" s="921" t="s">
        <v>1256</v>
      </c>
      <c r="D238" s="921"/>
      <c r="E238" s="921"/>
      <c r="F238" s="921"/>
      <c r="G238" s="956"/>
      <c r="H238" s="160" t="s">
        <v>954</v>
      </c>
      <c r="I238" s="753" t="s">
        <v>1041</v>
      </c>
      <c r="J238" s="958" t="s">
        <v>2271</v>
      </c>
      <c r="K238" s="958"/>
      <c r="L238" s="958"/>
      <c r="M238" s="958"/>
      <c r="N238" s="959"/>
      <c r="O238" s="960" t="s">
        <v>1363</v>
      </c>
      <c r="P238" s="960"/>
    </row>
    <row r="239" spans="1:16" ht="66.75" customHeight="1" thickBot="1">
      <c r="A239" s="387"/>
      <c r="B239" s="326"/>
      <c r="C239" s="962" t="s">
        <v>1257</v>
      </c>
      <c r="D239" s="963"/>
      <c r="E239" s="963"/>
      <c r="F239" s="963"/>
      <c r="G239" s="963"/>
      <c r="H239" s="964" t="s">
        <v>2272</v>
      </c>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3328" priority="211">
      <formula>$H$134="Don't know"</formula>
    </cfRule>
    <cfRule type="expression" dxfId="3327" priority="212">
      <formula>$H$134="no"</formula>
    </cfRule>
  </conditionalFormatting>
  <conditionalFormatting sqref="H132">
    <cfRule type="expression" dxfId="3326" priority="209">
      <formula>$H$138="Don't know"</formula>
    </cfRule>
    <cfRule type="expression" dxfId="3325" priority="210">
      <formula>$H$138="No"</formula>
    </cfRule>
  </conditionalFormatting>
  <conditionalFormatting sqref="H134">
    <cfRule type="expression" dxfId="3324" priority="207">
      <formula>$H$141="Don't know"</formula>
    </cfRule>
    <cfRule type="expression" dxfId="3323" priority="208">
      <formula>$H$141="No"</formula>
    </cfRule>
  </conditionalFormatting>
  <conditionalFormatting sqref="H122:H124 K122">
    <cfRule type="expression" dxfId="3322" priority="205">
      <formula>$N$128="Don't know"</formula>
    </cfRule>
    <cfRule type="expression" dxfId="3321" priority="206">
      <formula>$N$128="No"</formula>
    </cfRule>
  </conditionalFormatting>
  <conditionalFormatting sqref="L157:M159">
    <cfRule type="expression" dxfId="3320" priority="201">
      <formula>$F$163="Don't know"</formula>
    </cfRule>
    <cfRule type="expression" dxfId="3319" priority="204">
      <formula>$F$163="No"</formula>
    </cfRule>
  </conditionalFormatting>
  <conditionalFormatting sqref="L158:M158">
    <cfRule type="expression" dxfId="3318" priority="200">
      <formula>$F$164="Don't know"</formula>
    </cfRule>
    <cfRule type="expression" dxfId="3317" priority="203">
      <formula>$F$164="No"</formula>
    </cfRule>
  </conditionalFormatting>
  <conditionalFormatting sqref="L159:M159">
    <cfRule type="expression" dxfId="3316" priority="199">
      <formula>$F$171="Don't know"</formula>
    </cfRule>
    <cfRule type="expression" dxfId="3315" priority="202">
      <formula>$F$171="No"</formula>
    </cfRule>
  </conditionalFormatting>
  <conditionalFormatting sqref="H11:N11">
    <cfRule type="expression" dxfId="3314" priority="196">
      <formula>$F$17="Not applicable"</formula>
    </cfRule>
    <cfRule type="expression" dxfId="3313" priority="197">
      <formula>$F$17="Don't know"</formula>
    </cfRule>
    <cfRule type="expression" dxfId="3312" priority="198">
      <formula>$F$17="No"</formula>
    </cfRule>
  </conditionalFormatting>
  <conditionalFormatting sqref="H12:N19">
    <cfRule type="expression" dxfId="3311" priority="193">
      <formula>$F12="Not applicable"</formula>
    </cfRule>
    <cfRule type="expression" dxfId="3310" priority="194">
      <formula>$F12="Don't know"</formula>
    </cfRule>
    <cfRule type="expression" dxfId="3309" priority="195">
      <formula>$F12="No"</formula>
    </cfRule>
  </conditionalFormatting>
  <conditionalFormatting sqref="N20 F9:N9 F11:F19 H11:N19">
    <cfRule type="expression" dxfId="3308" priority="192">
      <formula>$N$14="Don't know"</formula>
    </cfRule>
  </conditionalFormatting>
  <conditionalFormatting sqref="N20 F9:N9 F11:F19 H11:N19">
    <cfRule type="expression" dxfId="3307" priority="191">
      <formula>$N$14="Not applicable"</formula>
    </cfRule>
  </conditionalFormatting>
  <conditionalFormatting sqref="N20 F9:N9 F11:F19 H11:N19">
    <cfRule type="expression" dxfId="3306" priority="190">
      <formula>$N$14="No"</formula>
    </cfRule>
  </conditionalFormatting>
  <conditionalFormatting sqref="L153:M155">
    <cfRule type="expression" dxfId="3305" priority="188">
      <formula>$F$163="Don't know"</formula>
    </cfRule>
    <cfRule type="expression" dxfId="3304" priority="189">
      <formula>$F$163="No"</formula>
    </cfRule>
  </conditionalFormatting>
  <conditionalFormatting sqref="L154:M154">
    <cfRule type="expression" dxfId="3303" priority="186">
      <formula>$F$163="Don't know"</formula>
    </cfRule>
    <cfRule type="expression" dxfId="3302" priority="187">
      <formula>$F$163="No"</formula>
    </cfRule>
  </conditionalFormatting>
  <conditionalFormatting sqref="L155:M155">
    <cfRule type="expression" dxfId="3301" priority="184">
      <formula>$F$163="Don't know"</formula>
    </cfRule>
    <cfRule type="expression" dxfId="3300" priority="185">
      <formula>$F$163="No"</formula>
    </cfRule>
  </conditionalFormatting>
  <conditionalFormatting sqref="L21:L22">
    <cfRule type="expression" dxfId="3299" priority="181">
      <formula>$N$14="No"</formula>
    </cfRule>
  </conditionalFormatting>
  <conditionalFormatting sqref="L21:L22">
    <cfRule type="expression" dxfId="3298" priority="183">
      <formula>$N$14="Don't know"</formula>
    </cfRule>
  </conditionalFormatting>
  <conditionalFormatting sqref="L21:L22">
    <cfRule type="expression" dxfId="3297" priority="182">
      <formula>$N$14="Not applicable"</formula>
    </cfRule>
  </conditionalFormatting>
  <conditionalFormatting sqref="I23:J23 H25 F68:J68 F70:J70 H87:N87 H90 H27:H29 L8 F11:F19 L21:L23 F23 F69 F71 G101:L113 G61:H63 K201:L203 K205:L210 K212:L214 H205:I210 H212:I214 H201:I203 O193:O215 H196:I199 K196:L199 J40:K43 F75:J79">
    <cfRule type="containsBlanks" dxfId="3296" priority="180">
      <formula>LEN(TRIM(F8))=0</formula>
    </cfRule>
  </conditionalFormatting>
  <conditionalFormatting sqref="F9:N9">
    <cfRule type="containsBlanks" dxfId="3295" priority="179">
      <formula>LEN(TRIM(F9))=0</formula>
    </cfRule>
  </conditionalFormatting>
  <conditionalFormatting sqref="O10 O58 O74 O86 O90 O98 O120 O128 O131 O133 O160 O167:O168 O191 O229:O231 O56 O233:O235 O224:O225 O218:O219 O171 O137:O152 O82:O83 O20:O23 O25:O30 O237:O238 J53:K55 J33:K35 J37:K38 J45:K51">
    <cfRule type="containsBlanks" dxfId="3294" priority="178">
      <formula>LEN(TRIM(J10))=0</formula>
    </cfRule>
  </conditionalFormatting>
  <conditionalFormatting sqref="I61:J63">
    <cfRule type="containsBlanks" dxfId="3293" priority="177">
      <formula>LEN(TRIM(I61))=0</formula>
    </cfRule>
  </conditionalFormatting>
  <conditionalFormatting sqref="H85:J85">
    <cfRule type="containsBlanks" dxfId="3292" priority="176">
      <formula>LEN(TRIM(H85))=0</formula>
    </cfRule>
  </conditionalFormatting>
  <conditionalFormatting sqref="I170:L170 F187:N187 N189 K191:N191 G138 H129:H130 H122:H124 K122 H218:H219 H134:H135 H132 K161 H167 H237:H238 L153:N155 L157:N159 F161:F163 K172:K184">
    <cfRule type="containsBlanks" dxfId="3291" priority="175">
      <formula>LEN(TRIM(F122))=0</formula>
    </cfRule>
  </conditionalFormatting>
  <conditionalFormatting sqref="M170:N170">
    <cfRule type="containsBlanks" dxfId="3290" priority="174">
      <formula>LEN(TRIM(M170))=0</formula>
    </cfRule>
  </conditionalFormatting>
  <conditionalFormatting sqref="O228">
    <cfRule type="containsBlanks" dxfId="3289" priority="173">
      <formula>LEN(TRIM(O228))=0</formula>
    </cfRule>
  </conditionalFormatting>
  <conditionalFormatting sqref="G120">
    <cfRule type="containsBlanks" dxfId="3288" priority="172">
      <formula>LEN(TRIM(G120))=0</formula>
    </cfRule>
  </conditionalFormatting>
  <conditionalFormatting sqref="J26">
    <cfRule type="containsBlanks" dxfId="3287" priority="170">
      <formula>LEN(TRIM(J26))=0</formula>
    </cfRule>
  </conditionalFormatting>
  <conditionalFormatting sqref="J27">
    <cfRule type="containsBlanks" dxfId="3286" priority="171">
      <formula>LEN(TRIM(J27))=0</formula>
    </cfRule>
  </conditionalFormatting>
  <conditionalFormatting sqref="O169">
    <cfRule type="containsBlanks" dxfId="3285" priority="169">
      <formula>LEN(TRIM(O169))=0</formula>
    </cfRule>
  </conditionalFormatting>
  <conditionalFormatting sqref="J56">
    <cfRule type="containsBlanks" dxfId="3284" priority="168">
      <formula>LEN(TRIM(J56))=0</formula>
    </cfRule>
  </conditionalFormatting>
  <conditionalFormatting sqref="F23">
    <cfRule type="expression" dxfId="3283" priority="167">
      <formula>$N$14="Don't know"</formula>
    </cfRule>
  </conditionalFormatting>
  <conditionalFormatting sqref="F23">
    <cfRule type="expression" dxfId="3282" priority="166">
      <formula>$N$14="Not applicable"</formula>
    </cfRule>
  </conditionalFormatting>
  <conditionalFormatting sqref="F23">
    <cfRule type="expression" dxfId="3281" priority="165">
      <formula>$N$14="No"</formula>
    </cfRule>
  </conditionalFormatting>
  <conditionalFormatting sqref="L20">
    <cfRule type="containsBlanks" dxfId="3280" priority="161">
      <formula>LEN(TRIM(L20))=0</formula>
    </cfRule>
    <cfRule type="expression" dxfId="3279" priority="164">
      <formula>$M$14="Don't know"</formula>
    </cfRule>
  </conditionalFormatting>
  <conditionalFormatting sqref="L20">
    <cfRule type="expression" dxfId="3278" priority="163">
      <formula>$M$14="Not applicable"</formula>
    </cfRule>
  </conditionalFormatting>
  <conditionalFormatting sqref="L20">
    <cfRule type="expression" dxfId="3277" priority="162">
      <formula>$M$14="No"</formula>
    </cfRule>
  </conditionalFormatting>
  <conditionalFormatting sqref="L21">
    <cfRule type="expression" dxfId="3276" priority="160">
      <formula>$N$14="Don't know"</formula>
    </cfRule>
  </conditionalFormatting>
  <conditionalFormatting sqref="L21">
    <cfRule type="expression" dxfId="3275" priority="159">
      <formula>$N$14="Not applicable"</formula>
    </cfRule>
  </conditionalFormatting>
  <conditionalFormatting sqref="L21">
    <cfRule type="expression" dxfId="3274" priority="158">
      <formula>$N$14="No"</formula>
    </cfRule>
  </conditionalFormatting>
  <conditionalFormatting sqref="L22">
    <cfRule type="expression" dxfId="3273" priority="157">
      <formula>$N$14="Don't know"</formula>
    </cfRule>
  </conditionalFormatting>
  <conditionalFormatting sqref="L22">
    <cfRule type="expression" dxfId="3272" priority="156">
      <formula>$N$14="Not applicable"</formula>
    </cfRule>
  </conditionalFormatting>
  <conditionalFormatting sqref="L22">
    <cfRule type="expression" dxfId="3271" priority="155">
      <formula>$N$14="No"</formula>
    </cfRule>
  </conditionalFormatting>
  <conditionalFormatting sqref="L8">
    <cfRule type="expression" dxfId="3270" priority="154">
      <formula>$N$14="Don't know"</formula>
    </cfRule>
  </conditionalFormatting>
  <conditionalFormatting sqref="L8">
    <cfRule type="expression" dxfId="3269" priority="153">
      <formula>$N$14="Not applicable"</formula>
    </cfRule>
  </conditionalFormatting>
  <conditionalFormatting sqref="L8">
    <cfRule type="expression" dxfId="3268" priority="152">
      <formula>$N$14="No"</formula>
    </cfRule>
  </conditionalFormatting>
  <conditionalFormatting sqref="N65">
    <cfRule type="containsBlanks" dxfId="3267" priority="151">
      <formula>LEN(TRIM(N65))=0</formula>
    </cfRule>
  </conditionalFormatting>
  <conditionalFormatting sqref="H86:J86">
    <cfRule type="containsBlanks" dxfId="3266" priority="150">
      <formula>LEN(TRIM(H86))=0</formula>
    </cfRule>
  </conditionalFormatting>
  <conditionalFormatting sqref="K186">
    <cfRule type="containsBlanks" dxfId="3265" priority="139">
      <formula>LEN(TRIM(K186))=0</formula>
    </cfRule>
  </conditionalFormatting>
  <conditionalFormatting sqref="L158:M158">
    <cfRule type="expression" dxfId="3264" priority="148">
      <formula>$F$163="Don't know"</formula>
    </cfRule>
    <cfRule type="expression" dxfId="3263" priority="149">
      <formula>$F$163="No"</formula>
    </cfRule>
  </conditionalFormatting>
  <conditionalFormatting sqref="L159:M159">
    <cfRule type="expression" dxfId="3262" priority="146">
      <formula>$F$163="Don't know"</formula>
    </cfRule>
    <cfRule type="expression" dxfId="3261" priority="147">
      <formula>$F$163="No"</formula>
    </cfRule>
  </conditionalFormatting>
  <conditionalFormatting sqref="L153:M155">
    <cfRule type="expression" dxfId="3260" priority="144">
      <formula>$F$163="Don't know"</formula>
    </cfRule>
    <cfRule type="expression" dxfId="3259" priority="145">
      <formula>$F$163="No"</formula>
    </cfRule>
  </conditionalFormatting>
  <conditionalFormatting sqref="L154:M154">
    <cfRule type="expression" dxfId="3258" priority="142">
      <formula>$F$163="Don't know"</formula>
    </cfRule>
    <cfRule type="expression" dxfId="3257" priority="143">
      <formula>$F$163="No"</formula>
    </cfRule>
  </conditionalFormatting>
  <conditionalFormatting sqref="L155:M155">
    <cfRule type="expression" dxfId="3256" priority="140">
      <formula>$F$163="Don't know"</formula>
    </cfRule>
    <cfRule type="expression" dxfId="3255" priority="141">
      <formula>$F$163="No"</formula>
    </cfRule>
  </conditionalFormatting>
  <conditionalFormatting sqref="O8">
    <cfRule type="containsBlanks" dxfId="3254" priority="138">
      <formula>LEN(TRIM(O8))=0</formula>
    </cfRule>
  </conditionalFormatting>
  <conditionalFormatting sqref="O65">
    <cfRule type="containsBlanks" dxfId="3253" priority="137">
      <formula>LEN(TRIM(O65))=0</formula>
    </cfRule>
  </conditionalFormatting>
  <conditionalFormatting sqref="O221:O222">
    <cfRule type="containsBlanks" dxfId="3252" priority="133">
      <formula>LEN(TRIM(O221))=0</formula>
    </cfRule>
  </conditionalFormatting>
  <conditionalFormatting sqref="O226:O227">
    <cfRule type="containsBlanks" dxfId="3251" priority="132">
      <formula>LEN(TRIM(O226))=0</formula>
    </cfRule>
  </conditionalFormatting>
  <conditionalFormatting sqref="O156">
    <cfRule type="containsBlanks" dxfId="3250" priority="136">
      <formula>LEN(TRIM(O156))=0</formula>
    </cfRule>
  </conditionalFormatting>
  <conditionalFormatting sqref="O165:O166">
    <cfRule type="containsBlanks" dxfId="3249" priority="135">
      <formula>LEN(TRIM(O165))=0</formula>
    </cfRule>
  </conditionalFormatting>
  <conditionalFormatting sqref="O189:O190">
    <cfRule type="containsBlanks" dxfId="3248" priority="134">
      <formula>LEN(TRIM(O189))=0</formula>
    </cfRule>
  </conditionalFormatting>
  <conditionalFormatting sqref="L154:M154">
    <cfRule type="expression" dxfId="3247" priority="130">
      <formula>$F$163="Don't know"</formula>
    </cfRule>
    <cfRule type="expression" dxfId="3246" priority="131">
      <formula>$F$163="No"</formula>
    </cfRule>
  </conditionalFormatting>
  <conditionalFormatting sqref="L154:M154">
    <cfRule type="expression" dxfId="3245" priority="128">
      <formula>$F$163="Don't know"</formula>
    </cfRule>
    <cfRule type="expression" dxfId="3244" priority="129">
      <formula>$F$163="No"</formula>
    </cfRule>
  </conditionalFormatting>
  <conditionalFormatting sqref="L155:M155">
    <cfRule type="expression" dxfId="3243" priority="126">
      <formula>$F$163="Don't know"</formula>
    </cfRule>
    <cfRule type="expression" dxfId="3242" priority="127">
      <formula>$F$163="No"</formula>
    </cfRule>
  </conditionalFormatting>
  <conditionalFormatting sqref="L155:M155">
    <cfRule type="expression" dxfId="3241" priority="124">
      <formula>$F$163="Don't know"</formula>
    </cfRule>
    <cfRule type="expression" dxfId="3240" priority="125">
      <formula>$F$163="No"</formula>
    </cfRule>
  </conditionalFormatting>
  <conditionalFormatting sqref="L157:M159">
    <cfRule type="expression" dxfId="3239" priority="122">
      <formula>$F$163="Don't know"</formula>
    </cfRule>
    <cfRule type="expression" dxfId="3238" priority="123">
      <formula>$F$163="No"</formula>
    </cfRule>
  </conditionalFormatting>
  <conditionalFormatting sqref="L157:M159">
    <cfRule type="expression" dxfId="3237" priority="120">
      <formula>$F$163="Don't know"</formula>
    </cfRule>
    <cfRule type="expression" dxfId="3236" priority="121">
      <formula>$F$163="No"</formula>
    </cfRule>
  </conditionalFormatting>
  <conditionalFormatting sqref="L158:M158">
    <cfRule type="expression" dxfId="3235" priority="118">
      <formula>$F$163="Don't know"</formula>
    </cfRule>
    <cfRule type="expression" dxfId="3234" priority="119">
      <formula>$F$163="No"</formula>
    </cfRule>
  </conditionalFormatting>
  <conditionalFormatting sqref="L158:M158">
    <cfRule type="expression" dxfId="3233" priority="116">
      <formula>$F$163="Don't know"</formula>
    </cfRule>
    <cfRule type="expression" dxfId="3232" priority="117">
      <formula>$F$163="No"</formula>
    </cfRule>
  </conditionalFormatting>
  <conditionalFormatting sqref="L159:M159">
    <cfRule type="expression" dxfId="3231" priority="114">
      <formula>$F$163="Don't know"</formula>
    </cfRule>
    <cfRule type="expression" dxfId="3230" priority="115">
      <formula>$F$163="No"</formula>
    </cfRule>
  </conditionalFormatting>
  <conditionalFormatting sqref="L159:M159">
    <cfRule type="expression" dxfId="3229" priority="112">
      <formula>$F$163="Don't know"</formula>
    </cfRule>
    <cfRule type="expression" dxfId="3228" priority="113">
      <formula>$F$163="No"</formula>
    </cfRule>
  </conditionalFormatting>
  <conditionalFormatting sqref="F11">
    <cfRule type="expression" dxfId="3227" priority="111">
      <formula>$N$14="Don't know"</formula>
    </cfRule>
  </conditionalFormatting>
  <conditionalFormatting sqref="F11">
    <cfRule type="expression" dxfId="3226" priority="110">
      <formula>$N$14="Not applicable"</formula>
    </cfRule>
  </conditionalFormatting>
  <conditionalFormatting sqref="F11">
    <cfRule type="expression" dxfId="3225" priority="109">
      <formula>$N$14="No"</formula>
    </cfRule>
  </conditionalFormatting>
  <conditionalFormatting sqref="F12">
    <cfRule type="expression" dxfId="3224" priority="108">
      <formula>$N$14="Don't know"</formula>
    </cfRule>
  </conditionalFormatting>
  <conditionalFormatting sqref="F12">
    <cfRule type="expression" dxfId="3223" priority="107">
      <formula>$N$14="Not applicable"</formula>
    </cfRule>
  </conditionalFormatting>
  <conditionalFormatting sqref="F12">
    <cfRule type="expression" dxfId="3222" priority="106">
      <formula>$N$14="No"</formula>
    </cfRule>
  </conditionalFormatting>
  <conditionalFormatting sqref="F13">
    <cfRule type="expression" dxfId="3221" priority="105">
      <formula>$N$14="Don't know"</formula>
    </cfRule>
  </conditionalFormatting>
  <conditionalFormatting sqref="F13">
    <cfRule type="expression" dxfId="3220" priority="104">
      <formula>$N$14="Not applicable"</formula>
    </cfRule>
  </conditionalFormatting>
  <conditionalFormatting sqref="F13">
    <cfRule type="expression" dxfId="3219" priority="103">
      <formula>$N$14="No"</formula>
    </cfRule>
  </conditionalFormatting>
  <conditionalFormatting sqref="F14">
    <cfRule type="expression" dxfId="3218" priority="102">
      <formula>$N$14="Don't know"</formula>
    </cfRule>
  </conditionalFormatting>
  <conditionalFormatting sqref="F14">
    <cfRule type="expression" dxfId="3217" priority="101">
      <formula>$N$14="Not applicable"</formula>
    </cfRule>
  </conditionalFormatting>
  <conditionalFormatting sqref="F14">
    <cfRule type="expression" dxfId="3216" priority="100">
      <formula>$N$14="No"</formula>
    </cfRule>
  </conditionalFormatting>
  <conditionalFormatting sqref="F15">
    <cfRule type="expression" dxfId="3215" priority="99">
      <formula>$N$14="Don't know"</formula>
    </cfRule>
  </conditionalFormatting>
  <conditionalFormatting sqref="F15">
    <cfRule type="expression" dxfId="3214" priority="98">
      <formula>$N$14="Not applicable"</formula>
    </cfRule>
  </conditionalFormatting>
  <conditionalFormatting sqref="F15">
    <cfRule type="expression" dxfId="3213" priority="97">
      <formula>$N$14="No"</formula>
    </cfRule>
  </conditionalFormatting>
  <conditionalFormatting sqref="F16">
    <cfRule type="expression" dxfId="3212" priority="96">
      <formula>$N$14="Don't know"</formula>
    </cfRule>
  </conditionalFormatting>
  <conditionalFormatting sqref="F16">
    <cfRule type="expression" dxfId="3211" priority="95">
      <formula>$N$14="Not applicable"</formula>
    </cfRule>
  </conditionalFormatting>
  <conditionalFormatting sqref="F16">
    <cfRule type="expression" dxfId="3210" priority="94">
      <formula>$N$14="No"</formula>
    </cfRule>
  </conditionalFormatting>
  <conditionalFormatting sqref="F17">
    <cfRule type="expression" dxfId="3209" priority="93">
      <formula>$N$14="Don't know"</formula>
    </cfRule>
  </conditionalFormatting>
  <conditionalFormatting sqref="F17">
    <cfRule type="expression" dxfId="3208" priority="92">
      <formula>$N$14="Not applicable"</formula>
    </cfRule>
  </conditionalFormatting>
  <conditionalFormatting sqref="F17">
    <cfRule type="expression" dxfId="3207" priority="91">
      <formula>$N$14="No"</formula>
    </cfRule>
  </conditionalFormatting>
  <conditionalFormatting sqref="F18">
    <cfRule type="expression" dxfId="3206" priority="90">
      <formula>$N$14="Don't know"</formula>
    </cfRule>
  </conditionalFormatting>
  <conditionalFormatting sqref="F18">
    <cfRule type="expression" dxfId="3205" priority="89">
      <formula>$N$14="Not applicable"</formula>
    </cfRule>
  </conditionalFormatting>
  <conditionalFormatting sqref="F18">
    <cfRule type="expression" dxfId="3204" priority="88">
      <formula>$N$14="No"</formula>
    </cfRule>
  </conditionalFormatting>
  <conditionalFormatting sqref="F19">
    <cfRule type="expression" dxfId="3203" priority="87">
      <formula>$N$14="Don't know"</formula>
    </cfRule>
  </conditionalFormatting>
  <conditionalFormatting sqref="F19">
    <cfRule type="expression" dxfId="3202" priority="86">
      <formula>$N$14="Not applicable"</formula>
    </cfRule>
  </conditionalFormatting>
  <conditionalFormatting sqref="F19">
    <cfRule type="expression" dxfId="3201" priority="85">
      <formula>$N$14="No"</formula>
    </cfRule>
  </conditionalFormatting>
  <conditionalFormatting sqref="L21">
    <cfRule type="expression" dxfId="3200" priority="84">
      <formula>$N$14="Don't know"</formula>
    </cfRule>
  </conditionalFormatting>
  <conditionalFormatting sqref="L21">
    <cfRule type="expression" dxfId="3199" priority="83">
      <formula>$N$14="Not applicable"</formula>
    </cfRule>
  </conditionalFormatting>
  <conditionalFormatting sqref="L21">
    <cfRule type="expression" dxfId="3198" priority="82">
      <formula>$N$14="No"</formula>
    </cfRule>
  </conditionalFormatting>
  <conditionalFormatting sqref="L21">
    <cfRule type="expression" dxfId="3197" priority="81">
      <formula>$N$14="Don't know"</formula>
    </cfRule>
  </conditionalFormatting>
  <conditionalFormatting sqref="L21">
    <cfRule type="expression" dxfId="3196" priority="80">
      <formula>$N$14="Not applicable"</formula>
    </cfRule>
  </conditionalFormatting>
  <conditionalFormatting sqref="L21">
    <cfRule type="expression" dxfId="3195" priority="79">
      <formula>$N$14="No"</formula>
    </cfRule>
  </conditionalFormatting>
  <conditionalFormatting sqref="L22">
    <cfRule type="expression" dxfId="3194" priority="78">
      <formula>$N$14="Don't know"</formula>
    </cfRule>
  </conditionalFormatting>
  <conditionalFormatting sqref="L22">
    <cfRule type="expression" dxfId="3193" priority="77">
      <formula>$N$14="Not applicable"</formula>
    </cfRule>
  </conditionalFormatting>
  <conditionalFormatting sqref="L22">
    <cfRule type="expression" dxfId="3192" priority="76">
      <formula>$N$14="No"</formula>
    </cfRule>
  </conditionalFormatting>
  <conditionalFormatting sqref="L22">
    <cfRule type="expression" dxfId="3191" priority="75">
      <formula>$N$14="Don't know"</formula>
    </cfRule>
  </conditionalFormatting>
  <conditionalFormatting sqref="L22">
    <cfRule type="expression" dxfId="3190" priority="74">
      <formula>$N$14="Not applicable"</formula>
    </cfRule>
  </conditionalFormatting>
  <conditionalFormatting sqref="L22">
    <cfRule type="expression" dxfId="3189" priority="73">
      <formula>$N$14="No"</formula>
    </cfRule>
  </conditionalFormatting>
  <conditionalFormatting sqref="F23">
    <cfRule type="expression" dxfId="3188" priority="72">
      <formula>$N$14="Don't know"</formula>
    </cfRule>
  </conditionalFormatting>
  <conditionalFormatting sqref="F23">
    <cfRule type="expression" dxfId="3187" priority="71">
      <formula>$N$14="Not applicable"</formula>
    </cfRule>
  </conditionalFormatting>
  <conditionalFormatting sqref="F23">
    <cfRule type="expression" dxfId="3186" priority="70">
      <formula>$N$14="No"</formula>
    </cfRule>
  </conditionalFormatting>
  <conditionalFormatting sqref="F23">
    <cfRule type="expression" dxfId="3185" priority="69">
      <formula>$N$14="Don't know"</formula>
    </cfRule>
  </conditionalFormatting>
  <conditionalFormatting sqref="F23">
    <cfRule type="expression" dxfId="3184" priority="68">
      <formula>$N$14="Not applicable"</formula>
    </cfRule>
  </conditionalFormatting>
  <conditionalFormatting sqref="F23">
    <cfRule type="expression" dxfId="3183" priority="67">
      <formula>$N$14="No"</formula>
    </cfRule>
  </conditionalFormatting>
  <conditionalFormatting sqref="J25">
    <cfRule type="containsBlanks" dxfId="3182" priority="66">
      <formula>LEN(TRIM(J25))=0</formula>
    </cfRule>
  </conditionalFormatting>
  <conditionalFormatting sqref="J58">
    <cfRule type="containsBlanks" dxfId="3181" priority="65">
      <formula>LEN(TRIM(J58))=0</formula>
    </cfRule>
  </conditionalFormatting>
  <conditionalFormatting sqref="F68">
    <cfRule type="expression" dxfId="3180" priority="62">
      <formula>$N$14="No"</formula>
    </cfRule>
  </conditionalFormatting>
  <conditionalFormatting sqref="F68">
    <cfRule type="expression" dxfId="3179" priority="64">
      <formula>$N$14="Don't know"</formula>
    </cfRule>
  </conditionalFormatting>
  <conditionalFormatting sqref="F68">
    <cfRule type="expression" dxfId="3178" priority="63">
      <formula>$N$14="Not applicable"</formula>
    </cfRule>
  </conditionalFormatting>
  <conditionalFormatting sqref="F68">
    <cfRule type="expression" dxfId="3177" priority="61">
      <formula>$N$14="Don't know"</formula>
    </cfRule>
  </conditionalFormatting>
  <conditionalFormatting sqref="F68">
    <cfRule type="expression" dxfId="3176" priority="60">
      <formula>$N$14="Not applicable"</formula>
    </cfRule>
  </conditionalFormatting>
  <conditionalFormatting sqref="F68">
    <cfRule type="expression" dxfId="3175" priority="59">
      <formula>$N$14="No"</formula>
    </cfRule>
  </conditionalFormatting>
  <conditionalFormatting sqref="F68">
    <cfRule type="expression" dxfId="3174" priority="58">
      <formula>$N$14="Don't know"</formula>
    </cfRule>
  </conditionalFormatting>
  <conditionalFormatting sqref="F68">
    <cfRule type="expression" dxfId="3173" priority="57">
      <formula>$N$14="Not applicable"</formula>
    </cfRule>
  </conditionalFormatting>
  <conditionalFormatting sqref="F68">
    <cfRule type="expression" dxfId="3172" priority="56">
      <formula>$N$14="No"</formula>
    </cfRule>
  </conditionalFormatting>
  <conditionalFormatting sqref="F68">
    <cfRule type="expression" dxfId="3171" priority="55">
      <formula>$N$14="Don't know"</formula>
    </cfRule>
  </conditionalFormatting>
  <conditionalFormatting sqref="F68">
    <cfRule type="expression" dxfId="3170" priority="54">
      <formula>$N$14="Not applicable"</formula>
    </cfRule>
  </conditionalFormatting>
  <conditionalFormatting sqref="F68">
    <cfRule type="expression" dxfId="3169" priority="53">
      <formula>$N$14="No"</formula>
    </cfRule>
  </conditionalFormatting>
  <conditionalFormatting sqref="F70">
    <cfRule type="expression" dxfId="3168" priority="50">
      <formula>$N$14="No"</formula>
    </cfRule>
  </conditionalFormatting>
  <conditionalFormatting sqref="F70">
    <cfRule type="expression" dxfId="3167" priority="52">
      <formula>$N$14="Don't know"</formula>
    </cfRule>
  </conditionalFormatting>
  <conditionalFormatting sqref="F70">
    <cfRule type="expression" dxfId="3166" priority="51">
      <formula>$N$14="Not applicable"</formula>
    </cfRule>
  </conditionalFormatting>
  <conditionalFormatting sqref="F70">
    <cfRule type="expression" dxfId="3165" priority="49">
      <formula>$N$14="Don't know"</formula>
    </cfRule>
  </conditionalFormatting>
  <conditionalFormatting sqref="F70">
    <cfRule type="expression" dxfId="3164" priority="48">
      <formula>$N$14="Not applicable"</formula>
    </cfRule>
  </conditionalFormatting>
  <conditionalFormatting sqref="F70">
    <cfRule type="expression" dxfId="3163" priority="47">
      <formula>$N$14="No"</formula>
    </cfRule>
  </conditionalFormatting>
  <conditionalFormatting sqref="F70">
    <cfRule type="expression" dxfId="3162" priority="46">
      <formula>$N$14="Don't know"</formula>
    </cfRule>
  </conditionalFormatting>
  <conditionalFormatting sqref="F70">
    <cfRule type="expression" dxfId="3161" priority="45">
      <formula>$N$14="Not applicable"</formula>
    </cfRule>
  </conditionalFormatting>
  <conditionalFormatting sqref="F70">
    <cfRule type="expression" dxfId="3160" priority="44">
      <formula>$N$14="No"</formula>
    </cfRule>
  </conditionalFormatting>
  <conditionalFormatting sqref="F70">
    <cfRule type="expression" dxfId="3159" priority="43">
      <formula>$N$14="Don't know"</formula>
    </cfRule>
  </conditionalFormatting>
  <conditionalFormatting sqref="F70">
    <cfRule type="expression" dxfId="3158" priority="42">
      <formula>$N$14="Not applicable"</formula>
    </cfRule>
  </conditionalFormatting>
  <conditionalFormatting sqref="F70">
    <cfRule type="expression" dxfId="3157" priority="41">
      <formula>$N$14="No"</formula>
    </cfRule>
  </conditionalFormatting>
  <conditionalFormatting sqref="H126">
    <cfRule type="expression" dxfId="3156" priority="39">
      <formula>$N$128="Don't know"</formula>
    </cfRule>
    <cfRule type="expression" dxfId="3155" priority="40">
      <formula>$N$128="No"</formula>
    </cfRule>
  </conditionalFormatting>
  <conditionalFormatting sqref="H126">
    <cfRule type="containsBlanks" dxfId="3154" priority="38">
      <formula>LEN(TRIM(H126))=0</formula>
    </cfRule>
  </conditionalFormatting>
  <conditionalFormatting sqref="H127">
    <cfRule type="expression" dxfId="3153" priority="36">
      <formula>$N$128="Don't know"</formula>
    </cfRule>
    <cfRule type="expression" dxfId="3152" priority="37">
      <formula>$N$128="No"</formula>
    </cfRule>
  </conditionalFormatting>
  <conditionalFormatting sqref="H127">
    <cfRule type="containsBlanks" dxfId="3151" priority="35">
      <formula>LEN(TRIM(H127))=0</formula>
    </cfRule>
  </conditionalFormatting>
  <conditionalFormatting sqref="H128">
    <cfRule type="expression" dxfId="3150" priority="33">
      <formula>$N$128="Don't know"</formula>
    </cfRule>
    <cfRule type="expression" dxfId="3149" priority="34">
      <formula>$N$128="No"</formula>
    </cfRule>
  </conditionalFormatting>
  <conditionalFormatting sqref="H128">
    <cfRule type="containsBlanks" dxfId="3148" priority="32">
      <formula>LEN(TRIM(H128))=0</formula>
    </cfRule>
  </conditionalFormatting>
  <conditionalFormatting sqref="H131">
    <cfRule type="expression" dxfId="3147" priority="30">
      <formula>$N$128="Don't know"</formula>
    </cfRule>
    <cfRule type="expression" dxfId="3146" priority="31">
      <formula>$N$128="No"</formula>
    </cfRule>
  </conditionalFormatting>
  <conditionalFormatting sqref="H131">
    <cfRule type="containsBlanks" dxfId="3145" priority="29">
      <formula>LEN(TRIM(H131))=0</formula>
    </cfRule>
  </conditionalFormatting>
  <conditionalFormatting sqref="H133">
    <cfRule type="expression" dxfId="3144" priority="27">
      <formula>$N$128="Don't know"</formula>
    </cfRule>
    <cfRule type="expression" dxfId="3143" priority="28">
      <formula>$N$128="No"</formula>
    </cfRule>
  </conditionalFormatting>
  <conditionalFormatting sqref="H133">
    <cfRule type="containsBlanks" dxfId="3142" priority="26">
      <formula>LEN(TRIM(H133))=0</formula>
    </cfRule>
  </conditionalFormatting>
  <conditionalFormatting sqref="G139">
    <cfRule type="containsBlanks" dxfId="3141" priority="25">
      <formula>LEN(TRIM(G139))=0</formula>
    </cfRule>
  </conditionalFormatting>
  <conditionalFormatting sqref="G140">
    <cfRule type="containsBlanks" dxfId="3140" priority="24">
      <formula>LEN(TRIM(G140))=0</formula>
    </cfRule>
  </conditionalFormatting>
  <conditionalFormatting sqref="G141">
    <cfRule type="containsBlanks" dxfId="3139" priority="23">
      <formula>LEN(TRIM(G141))=0</formula>
    </cfRule>
  </conditionalFormatting>
  <conditionalFormatting sqref="G142">
    <cfRule type="containsBlanks" dxfId="3138" priority="22">
      <formula>LEN(TRIM(G142))=0</formula>
    </cfRule>
  </conditionalFormatting>
  <conditionalFormatting sqref="G143:G150">
    <cfRule type="containsBlanks" dxfId="3137" priority="21">
      <formula>LEN(TRIM(G143))=0</formula>
    </cfRule>
  </conditionalFormatting>
  <conditionalFormatting sqref="J138:J151">
    <cfRule type="containsBlanks" dxfId="3136" priority="20">
      <formula>LEN(TRIM(J138))=0</formula>
    </cfRule>
  </conditionalFormatting>
  <conditionalFormatting sqref="F153:F155">
    <cfRule type="containsBlanks" dxfId="3135" priority="19">
      <formula>LEN(TRIM(F153))=0</formula>
    </cfRule>
  </conditionalFormatting>
  <conditionalFormatting sqref="F157:F159">
    <cfRule type="containsBlanks" dxfId="3134" priority="18">
      <formula>LEN(TRIM(F157))=0</formula>
    </cfRule>
  </conditionalFormatting>
  <conditionalFormatting sqref="L157:M159">
    <cfRule type="expression" dxfId="3133" priority="16">
      <formula>$F$163="Don't know"</formula>
    </cfRule>
    <cfRule type="expression" dxfId="3132" priority="17">
      <formula>$F$163="No"</formula>
    </cfRule>
  </conditionalFormatting>
  <conditionalFormatting sqref="L157:M159">
    <cfRule type="expression" dxfId="3131" priority="14">
      <formula>$F$163="Don't know"</formula>
    </cfRule>
    <cfRule type="expression" dxfId="3130" priority="15">
      <formula>$F$163="No"</formula>
    </cfRule>
  </conditionalFormatting>
  <conditionalFormatting sqref="H221">
    <cfRule type="containsBlanks" dxfId="3129" priority="12">
      <formula>LEN(TRIM(H221))=0</formula>
    </cfRule>
  </conditionalFormatting>
  <conditionalFormatting sqref="H222">
    <cfRule type="containsBlanks" dxfId="3128" priority="11">
      <formula>LEN(TRIM(H222))=0</formula>
    </cfRule>
  </conditionalFormatting>
  <conditionalFormatting sqref="H224">
    <cfRule type="containsBlanks" dxfId="3127" priority="10">
      <formula>LEN(TRIM(H224))=0</formula>
    </cfRule>
  </conditionalFormatting>
  <conditionalFormatting sqref="H225">
    <cfRule type="containsBlanks" dxfId="3126" priority="9">
      <formula>LEN(TRIM(H225))=0</formula>
    </cfRule>
  </conditionalFormatting>
  <conditionalFormatting sqref="H226">
    <cfRule type="containsBlanks" dxfId="3125" priority="8">
      <formula>LEN(TRIM(H226))=0</formula>
    </cfRule>
  </conditionalFormatting>
  <conditionalFormatting sqref="H227">
    <cfRule type="containsBlanks" dxfId="3124" priority="7">
      <formula>LEN(TRIM(H227))=0</formula>
    </cfRule>
  </conditionalFormatting>
  <conditionalFormatting sqref="H228">
    <cfRule type="containsBlanks" dxfId="3123" priority="6">
      <formula>LEN(TRIM(H228))=0</formula>
    </cfRule>
  </conditionalFormatting>
  <conditionalFormatting sqref="H229">
    <cfRule type="containsBlanks" dxfId="3122" priority="5">
      <formula>LEN(TRIM(H229))=0</formula>
    </cfRule>
  </conditionalFormatting>
  <conditionalFormatting sqref="H230">
    <cfRule type="containsBlanks" dxfId="3121" priority="4">
      <formula>LEN(TRIM(H230))=0</formula>
    </cfRule>
  </conditionalFormatting>
  <conditionalFormatting sqref="H231">
    <cfRule type="containsBlanks" dxfId="3120" priority="3">
      <formula>LEN(TRIM(H231))=0</formula>
    </cfRule>
  </conditionalFormatting>
  <conditionalFormatting sqref="H233">
    <cfRule type="containsBlanks" dxfId="3119" priority="2">
      <formula>LEN(TRIM(H233))=0</formula>
    </cfRule>
  </conditionalFormatting>
  <conditionalFormatting sqref="H235">
    <cfRule type="containsBlanks" dxfId="3118" priority="1">
      <formula>LEN(TRIM(H235))=0</formula>
    </cfRule>
  </conditionalFormatting>
  <dataValidations count="9">
    <dataValidation type="list" allowBlank="1" showInputMessage="1" showErrorMessage="1" sqref="H238 L8 F11:F19 L21:L22 F23 G115:N117 H124:J124 H126:J127 L153:N155 L157:N159 G101:L113 F161:J163 F165:J165 H167:J167 K191:N191 H219:J219 H221:J222 H224:J231 H233:J233 H235:J235" xr:uid="{FB27A431-B71C-4824-AC98-9389DE02855D}">
      <formula1>"Oui, Non, Ne sais pas, Ne s'applique pas"</formula1>
    </dataValidation>
    <dataValidation type="list" allowBlank="1" showInputMessage="1" showErrorMessage="1" error="Please choose from the dropdown list." sqref="L20" xr:uid="{0FA63723-66D4-4953-B88B-537B46DD886A}">
      <formula1>"0 fois, 1 à 2 fois, 3 à 5 fois, 6 fois ou plus, Ne sais pas"</formula1>
    </dataValidation>
    <dataValidation type="list" allowBlank="1" showInputMessage="1" showErrorMessage="1" sqref="N65" xr:uid="{A2E95D71-31F0-4F9B-9864-A276494460B7}">
      <formula1>"Yes, No, Don't know"</formula1>
    </dataValidation>
    <dataValidation type="list" allowBlank="1" showErrorMessage="1" error="Please choose from the dropdown list." prompt="Please select from the dropdown list" sqref="H86:J86" xr:uid="{29908A1E-C085-4EAC-9781-A5E29317722E}">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2B87FD20-0798-407A-8640-564CC66086D2}">
      <formula1>"Oui, Non, Ne sais pas"</formula1>
    </dataValidation>
    <dataValidation type="date" allowBlank="1" showInputMessage="1" showErrorMessage="1" sqref="H27 J27" xr:uid="{FCA99186-7E1F-4176-928C-C11CD3A0F6F1}">
      <formula1>42005</formula1>
      <formula2>43100</formula2>
    </dataValidation>
    <dataValidation type="list" allowBlank="1" showInputMessage="1" showErrorMessage="1" sqref="H25 J25" xr:uid="{CFE979FC-C41D-4885-AD8F-C6A0C2FDA6E3}">
      <formula1>"janvier, février, mars, avril, mai, juin, juillet, août,septembre, octobre, novembre, décembre"</formula1>
    </dataValidation>
    <dataValidation type="list" allowBlank="1" showInputMessage="1" showErrorMessage="1" sqref="F75:F79" xr:uid="{6258E29A-3A51-4CC2-A76F-DE01D8605C01}">
      <formula1>"En nature, En liquide, Ne sais pas, Ne s'applique pas"</formula1>
    </dataValidation>
    <dataValidation type="list" allowBlank="1" showInputMessage="1" showErrorMessage="1" sqref="G138:I150 J138:L151 H151:I151" xr:uid="{C8E2E78B-BA62-4147-AE46-E5F9531E96C7}">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7D6F9757-A64D-45C1-BF8C-8C0761BCFF29}"/>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6ADF31A-EB20-4F4A-A2A6-BE7F93E404EC}">
          <x14:formula1>
            <xm:f>'\\projects.chemonics.net@SSL\DavWWWRoot\sites\3312\TechnicalImplementation\1340-1349 Monitoring and Evaluation\CS Indicators and Index\Validated Surveys\[CS Indicators_Haiti_2018_validation_in_progress.xlsx]Data sources for dropdown list'!#REF!</xm:f>
          </x14:formula1>
          <xm:sqref>H29:J29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00F3F-156E-4C10-8C82-D65258C8D930}">
  <sheetPr>
    <tabColor rgb="FFCCCC00"/>
  </sheetPr>
  <dimension ref="A1:O241"/>
  <sheetViews>
    <sheetView showGridLines="0" zoomScaleNormal="100" zoomScaleSheetLayoutView="100" workbookViewId="0"/>
  </sheetViews>
  <sheetFormatPr defaultColWidth="9.140625" defaultRowHeight="15"/>
  <cols>
    <col min="1" max="1" width="2.140625" customWidth="1"/>
    <col min="3" max="3" width="3.140625" customWidth="1"/>
    <col min="4" max="4" width="16.140625" customWidth="1"/>
    <col min="5" max="5" width="61" customWidth="1"/>
    <col min="6" max="6" width="14.5703125" customWidth="1"/>
    <col min="7" max="7" width="20" customWidth="1"/>
    <col min="8" max="8" width="18.140625" customWidth="1"/>
    <col min="9" max="9" width="16.42578125" customWidth="1"/>
    <col min="10" max="10" width="18.140625" customWidth="1"/>
    <col min="11" max="11" width="21.42578125" customWidth="1"/>
    <col min="12" max="12" width="16.85546875" customWidth="1"/>
    <col min="13" max="13" width="17" customWidth="1"/>
    <col min="14" max="14" width="29.5703125" customWidth="1"/>
  </cols>
  <sheetData>
    <row r="1" spans="2:14" ht="67.5" customHeight="1" thickBot="1">
      <c r="F1" s="1415" t="s">
        <v>638</v>
      </c>
      <c r="G1" s="1416"/>
      <c r="H1" s="638"/>
      <c r="I1" s="638"/>
      <c r="J1" s="638"/>
      <c r="K1" s="638"/>
      <c r="L1" s="638"/>
      <c r="M1" s="638"/>
      <c r="N1" s="638"/>
    </row>
    <row r="2" spans="2:14" ht="37.5" customHeight="1" thickBot="1">
      <c r="B2" s="444" t="s">
        <v>0</v>
      </c>
      <c r="C2" s="2"/>
      <c r="D2" s="2"/>
      <c r="E2" s="2"/>
      <c r="F2" s="445"/>
      <c r="G2" s="446"/>
      <c r="H2" s="445"/>
      <c r="I2" s="445"/>
      <c r="J2" s="445"/>
      <c r="K2" s="2"/>
      <c r="L2" s="2"/>
      <c r="M2" s="2"/>
      <c r="N2" s="447"/>
    </row>
    <row r="3" spans="2:14" ht="34.5" customHeight="1" thickBot="1">
      <c r="B3" s="444"/>
      <c r="C3" s="5"/>
      <c r="D3" s="6" t="s">
        <v>1</v>
      </c>
      <c r="E3" s="7" t="s">
        <v>2273</v>
      </c>
      <c r="F3" s="448"/>
      <c r="G3" s="446"/>
      <c r="H3" s="445"/>
      <c r="I3" s="445"/>
      <c r="J3" s="445"/>
      <c r="K3" s="2"/>
      <c r="L3" s="2"/>
      <c r="M3" s="2"/>
      <c r="N3" s="447"/>
    </row>
    <row r="4" spans="2:14" ht="42" customHeight="1">
      <c r="B4" s="2089" t="s">
        <v>3</v>
      </c>
      <c r="C4" s="2089"/>
      <c r="D4" s="2089"/>
      <c r="E4" s="2089"/>
      <c r="F4" s="2089"/>
      <c r="G4" s="2089"/>
      <c r="H4" s="2089"/>
      <c r="I4" s="2089"/>
      <c r="J4" s="2089"/>
      <c r="K4" s="2089"/>
      <c r="L4" s="2089"/>
      <c r="M4" s="2089"/>
      <c r="N4" s="2089"/>
    </row>
    <row r="5" spans="2:14" ht="15" customHeight="1">
      <c r="B5" s="934"/>
      <c r="C5" s="935"/>
      <c r="D5" s="935"/>
      <c r="E5" s="935"/>
      <c r="F5" s="935"/>
      <c r="G5" s="935"/>
      <c r="H5" s="935"/>
      <c r="I5" s="935"/>
      <c r="J5" s="935"/>
      <c r="K5" s="935"/>
      <c r="L5" s="935"/>
      <c r="M5" s="935"/>
      <c r="N5" s="935"/>
    </row>
    <row r="6" spans="2:14" ht="23.25" customHeight="1" thickBot="1">
      <c r="B6" s="1370"/>
      <c r="C6" s="1370"/>
      <c r="D6" s="1370"/>
      <c r="E6" s="1370"/>
      <c r="F6" s="1370"/>
      <c r="G6" s="1370"/>
      <c r="H6" s="1370"/>
      <c r="I6" s="1370"/>
      <c r="J6" s="1370"/>
      <c r="K6" s="1370"/>
      <c r="L6" s="1370"/>
      <c r="M6" s="237"/>
      <c r="N6" s="715"/>
    </row>
    <row r="7" spans="2:14" ht="16.5" customHeight="1" thickBot="1">
      <c r="B7" s="2090" t="s">
        <v>41</v>
      </c>
      <c r="C7" s="2091"/>
      <c r="D7" s="2091"/>
      <c r="E7" s="2091"/>
      <c r="F7" s="2091"/>
      <c r="G7" s="2091"/>
      <c r="H7" s="2091"/>
      <c r="I7" s="2091"/>
      <c r="J7" s="2091"/>
      <c r="K7" s="2091"/>
      <c r="L7" s="2091"/>
      <c r="M7" s="2091"/>
      <c r="N7" s="2091"/>
    </row>
    <row r="8" spans="2:14" ht="51.75" customHeight="1">
      <c r="B8" s="654" t="s">
        <v>350</v>
      </c>
      <c r="C8" s="2077" t="s">
        <v>351</v>
      </c>
      <c r="D8" s="2077"/>
      <c r="E8" s="2077"/>
      <c r="F8" s="2077"/>
      <c r="G8" s="2077"/>
      <c r="H8" s="2077"/>
      <c r="I8" s="2077"/>
      <c r="J8" s="2077"/>
      <c r="K8" s="2078"/>
      <c r="L8" s="745" t="s">
        <v>50</v>
      </c>
      <c r="M8" s="449" t="s">
        <v>352</v>
      </c>
      <c r="N8" s="763" t="s">
        <v>2274</v>
      </c>
    </row>
    <row r="9" spans="2:14" ht="21.75" customHeight="1">
      <c r="B9" s="655" t="s">
        <v>216</v>
      </c>
      <c r="C9" s="1911" t="s">
        <v>353</v>
      </c>
      <c r="D9" s="1911"/>
      <c r="E9" s="1912"/>
      <c r="F9" s="1113"/>
      <c r="G9" s="1114"/>
      <c r="H9" s="1114"/>
      <c r="I9" s="1114"/>
      <c r="J9" s="1114"/>
      <c r="K9" s="1114"/>
      <c r="L9" s="1114"/>
      <c r="M9" s="1114"/>
      <c r="N9" s="1114"/>
    </row>
    <row r="10" spans="2:14" ht="38.25" customHeight="1">
      <c r="B10" s="656" t="s">
        <v>354</v>
      </c>
      <c r="C10" s="1923" t="s">
        <v>355</v>
      </c>
      <c r="D10" s="1923"/>
      <c r="E10" s="1924"/>
      <c r="F10" s="199" t="s">
        <v>356</v>
      </c>
      <c r="G10" s="2086"/>
      <c r="H10" s="2086"/>
      <c r="I10" s="2086"/>
      <c r="J10" s="2086"/>
      <c r="K10" s="2086"/>
      <c r="L10" s="2086"/>
      <c r="M10" s="2086"/>
      <c r="N10" s="2087"/>
    </row>
    <row r="11" spans="2:14" ht="46.5" customHeight="1">
      <c r="B11" s="657" t="s">
        <v>216</v>
      </c>
      <c r="C11" s="1928" t="s">
        <v>357</v>
      </c>
      <c r="D11" s="1928"/>
      <c r="E11" s="2088"/>
      <c r="F11" s="745" t="s">
        <v>663</v>
      </c>
      <c r="G11" s="713" t="s">
        <v>358</v>
      </c>
      <c r="H11" s="1073"/>
      <c r="I11" s="1074"/>
      <c r="J11" s="1074"/>
      <c r="K11" s="1074"/>
      <c r="L11" s="1074"/>
      <c r="M11" s="1074"/>
      <c r="N11" s="1074"/>
    </row>
    <row r="12" spans="2:14" ht="46.5" customHeight="1">
      <c r="B12" s="658" t="s">
        <v>218</v>
      </c>
      <c r="C12" s="1911" t="s">
        <v>359</v>
      </c>
      <c r="D12" s="1911"/>
      <c r="E12" s="1912"/>
      <c r="F12" s="745" t="s">
        <v>663</v>
      </c>
      <c r="G12" s="741" t="s">
        <v>358</v>
      </c>
      <c r="H12" s="1073"/>
      <c r="I12" s="1074"/>
      <c r="J12" s="1074"/>
      <c r="K12" s="1074"/>
      <c r="L12" s="1074"/>
      <c r="M12" s="1074"/>
      <c r="N12" s="1074"/>
    </row>
    <row r="13" spans="2:14" ht="46.5" customHeight="1">
      <c r="B13" s="658" t="s">
        <v>220</v>
      </c>
      <c r="C13" s="1911" t="s">
        <v>360</v>
      </c>
      <c r="D13" s="1911"/>
      <c r="E13" s="1912"/>
      <c r="F13" s="745" t="s">
        <v>663</v>
      </c>
      <c r="G13" s="741" t="s">
        <v>358</v>
      </c>
      <c r="H13" s="1073"/>
      <c r="I13" s="1074"/>
      <c r="J13" s="1074"/>
      <c r="K13" s="1074"/>
      <c r="L13" s="1074"/>
      <c r="M13" s="1074"/>
      <c r="N13" s="1074"/>
    </row>
    <row r="14" spans="2:14" ht="41.25" customHeight="1">
      <c r="B14" s="658" t="s">
        <v>222</v>
      </c>
      <c r="C14" s="1911" t="s">
        <v>361</v>
      </c>
      <c r="D14" s="1911"/>
      <c r="E14" s="1912"/>
      <c r="F14" s="745" t="s">
        <v>663</v>
      </c>
      <c r="G14" s="741" t="s">
        <v>362</v>
      </c>
      <c r="H14" s="1073"/>
      <c r="I14" s="1074"/>
      <c r="J14" s="1074"/>
      <c r="K14" s="1074"/>
      <c r="L14" s="1074"/>
      <c r="M14" s="1074"/>
      <c r="N14" s="1074"/>
    </row>
    <row r="15" spans="2:14" ht="48" customHeight="1">
      <c r="B15" s="658" t="s">
        <v>224</v>
      </c>
      <c r="C15" s="1911" t="s">
        <v>54</v>
      </c>
      <c r="D15" s="1911"/>
      <c r="E15" s="1912"/>
      <c r="F15" s="745" t="s">
        <v>663</v>
      </c>
      <c r="G15" s="741" t="s">
        <v>363</v>
      </c>
      <c r="H15" s="1073"/>
      <c r="I15" s="1074"/>
      <c r="J15" s="1074"/>
      <c r="K15" s="1074"/>
      <c r="L15" s="1074"/>
      <c r="M15" s="1074"/>
      <c r="N15" s="1074"/>
    </row>
    <row r="16" spans="2:14" ht="48.75" customHeight="1">
      <c r="B16" s="658" t="s">
        <v>226</v>
      </c>
      <c r="C16" s="1911" t="s">
        <v>364</v>
      </c>
      <c r="D16" s="1911"/>
      <c r="E16" s="1912"/>
      <c r="F16" s="745" t="s">
        <v>663</v>
      </c>
      <c r="G16" s="741" t="s">
        <v>365</v>
      </c>
      <c r="H16" s="1073"/>
      <c r="I16" s="1074"/>
      <c r="J16" s="1074"/>
      <c r="K16" s="1074"/>
      <c r="L16" s="1074"/>
      <c r="M16" s="1074"/>
      <c r="N16" s="1074"/>
    </row>
    <row r="17" spans="2:14" ht="33.75" customHeight="1">
      <c r="B17" s="658" t="s">
        <v>228</v>
      </c>
      <c r="C17" s="1928" t="s">
        <v>366</v>
      </c>
      <c r="D17" s="1928"/>
      <c r="E17" s="1928"/>
      <c r="F17" s="745" t="s">
        <v>663</v>
      </c>
      <c r="G17" s="741" t="s">
        <v>367</v>
      </c>
      <c r="H17" s="1073"/>
      <c r="I17" s="1074"/>
      <c r="J17" s="1074"/>
      <c r="K17" s="1074"/>
      <c r="L17" s="1074"/>
      <c r="M17" s="1074"/>
      <c r="N17" s="1074"/>
    </row>
    <row r="18" spans="2:14" ht="35.25" customHeight="1">
      <c r="B18" s="658" t="s">
        <v>229</v>
      </c>
      <c r="C18" s="1928" t="s">
        <v>368</v>
      </c>
      <c r="D18" s="1928"/>
      <c r="E18" s="1928"/>
      <c r="F18" s="745" t="s">
        <v>663</v>
      </c>
      <c r="G18" s="741" t="s">
        <v>367</v>
      </c>
      <c r="H18" s="1073"/>
      <c r="I18" s="1074"/>
      <c r="J18" s="1074"/>
      <c r="K18" s="1074"/>
      <c r="L18" s="1074"/>
      <c r="M18" s="1074"/>
      <c r="N18" s="1074"/>
    </row>
    <row r="19" spans="2:14" ht="36.75" customHeight="1">
      <c r="B19" s="658" t="s">
        <v>230</v>
      </c>
      <c r="C19" s="1928" t="s">
        <v>369</v>
      </c>
      <c r="D19" s="1928"/>
      <c r="E19" s="1928"/>
      <c r="F19" s="745" t="s">
        <v>663</v>
      </c>
      <c r="G19" s="741" t="s">
        <v>367</v>
      </c>
      <c r="H19" s="1073"/>
      <c r="I19" s="1074"/>
      <c r="J19" s="1074"/>
      <c r="K19" s="1074"/>
      <c r="L19" s="1074"/>
      <c r="M19" s="1074"/>
      <c r="N19" s="1074"/>
    </row>
    <row r="20" spans="2:14" ht="18.75" customHeight="1">
      <c r="B20" s="656" t="s">
        <v>370</v>
      </c>
      <c r="C20" s="1911" t="s">
        <v>371</v>
      </c>
      <c r="D20" s="1911"/>
      <c r="E20" s="1911"/>
      <c r="F20" s="1911"/>
      <c r="G20" s="1911"/>
      <c r="H20" s="1911"/>
      <c r="I20" s="1911"/>
      <c r="J20" s="1911"/>
      <c r="K20" s="1911"/>
      <c r="L20" s="659"/>
      <c r="M20" s="2081" t="s">
        <v>372</v>
      </c>
      <c r="N20" s="1362"/>
    </row>
    <row r="21" spans="2:14" ht="25.5" customHeight="1">
      <c r="B21" s="656" t="s">
        <v>373</v>
      </c>
      <c r="C21" s="1911" t="s">
        <v>374</v>
      </c>
      <c r="D21" s="1911"/>
      <c r="E21" s="1911"/>
      <c r="F21" s="1911"/>
      <c r="G21" s="1911"/>
      <c r="H21" s="1911"/>
      <c r="I21" s="1911"/>
      <c r="J21" s="1911"/>
      <c r="K21" s="1911"/>
      <c r="L21" s="660"/>
      <c r="M21" s="2082"/>
      <c r="N21" s="1363"/>
    </row>
    <row r="22" spans="2:14" ht="16.5" customHeight="1">
      <c r="B22" s="661" t="s">
        <v>216</v>
      </c>
      <c r="C22" s="1911" t="s">
        <v>375</v>
      </c>
      <c r="D22" s="1911"/>
      <c r="E22" s="1911"/>
      <c r="F22" s="1911"/>
      <c r="G22" s="1911"/>
      <c r="H22" s="1911"/>
      <c r="I22" s="1911"/>
      <c r="J22" s="1911"/>
      <c r="K22" s="1911"/>
      <c r="L22" s="660"/>
      <c r="M22" s="2082"/>
      <c r="N22" s="1363"/>
    </row>
    <row r="23" spans="2:14" ht="60.75" thickBot="1">
      <c r="B23" s="662" t="s">
        <v>376</v>
      </c>
      <c r="C23" s="1913" t="s">
        <v>377</v>
      </c>
      <c r="D23" s="1913"/>
      <c r="E23" s="1914"/>
      <c r="F23" s="745" t="s">
        <v>49</v>
      </c>
      <c r="G23" s="2084" t="s">
        <v>378</v>
      </c>
      <c r="H23" s="2085"/>
      <c r="I23" s="1367" t="s">
        <v>2275</v>
      </c>
      <c r="J23" s="1368"/>
      <c r="K23" s="663" t="s">
        <v>379</v>
      </c>
      <c r="L23" s="251" t="s">
        <v>2276</v>
      </c>
      <c r="M23" s="2083"/>
      <c r="N23" s="1364"/>
    </row>
    <row r="24" spans="2:14" ht="16.5" customHeight="1" thickBot="1">
      <c r="B24" s="1915" t="s">
        <v>100</v>
      </c>
      <c r="C24" s="1916"/>
      <c r="D24" s="1916"/>
      <c r="E24" s="1916"/>
      <c r="F24" s="1916"/>
      <c r="G24" s="1916"/>
      <c r="H24" s="1916"/>
      <c r="I24" s="1916"/>
      <c r="J24" s="1916"/>
      <c r="K24" s="1916"/>
      <c r="L24" s="1916"/>
      <c r="M24" s="1916"/>
      <c r="N24" s="1916"/>
    </row>
    <row r="25" spans="2:14" ht="21" customHeight="1">
      <c r="B25" s="664" t="s">
        <v>380</v>
      </c>
      <c r="C25" s="2077" t="s">
        <v>381</v>
      </c>
      <c r="D25" s="2077"/>
      <c r="E25" s="2077"/>
      <c r="F25" s="2078"/>
      <c r="G25" s="665" t="s">
        <v>382</v>
      </c>
      <c r="H25" s="256" t="s">
        <v>2277</v>
      </c>
      <c r="I25" s="666" t="s">
        <v>383</v>
      </c>
      <c r="J25" s="256" t="s">
        <v>2278</v>
      </c>
      <c r="K25" s="2079" t="s">
        <v>384</v>
      </c>
      <c r="L25" s="1345" t="s">
        <v>2279</v>
      </c>
      <c r="M25" s="1346"/>
      <c r="N25" s="1347"/>
    </row>
    <row r="26" spans="2:14" ht="59.25" customHeight="1">
      <c r="B26" s="656" t="s">
        <v>385</v>
      </c>
      <c r="C26" s="1911" t="s">
        <v>386</v>
      </c>
      <c r="D26" s="1911"/>
      <c r="E26" s="1911"/>
      <c r="F26" s="1911"/>
      <c r="G26" s="1911"/>
      <c r="H26" s="1911"/>
      <c r="I26" s="1912"/>
      <c r="J26" s="251" t="s">
        <v>2280</v>
      </c>
      <c r="K26" s="2080"/>
      <c r="L26" s="1348"/>
      <c r="M26" s="1349"/>
      <c r="N26" s="1350"/>
    </row>
    <row r="27" spans="2:14" ht="36.75" customHeight="1">
      <c r="B27" s="656" t="s">
        <v>387</v>
      </c>
      <c r="C27" s="1923" t="s">
        <v>388</v>
      </c>
      <c r="D27" s="1923"/>
      <c r="E27" s="1923"/>
      <c r="F27" s="1924"/>
      <c r="G27" s="789" t="s">
        <v>389</v>
      </c>
      <c r="H27" s="260"/>
      <c r="I27" s="667" t="s">
        <v>390</v>
      </c>
      <c r="J27" s="260"/>
      <c r="K27" s="2080"/>
      <c r="L27" s="1348"/>
      <c r="M27" s="1349"/>
      <c r="N27" s="1350"/>
    </row>
    <row r="28" spans="2:14" ht="25.5" customHeight="1">
      <c r="B28" s="668" t="s">
        <v>216</v>
      </c>
      <c r="C28" s="1923" t="s">
        <v>391</v>
      </c>
      <c r="D28" s="1923"/>
      <c r="E28" s="1923"/>
      <c r="F28" s="1923"/>
      <c r="G28" s="1924"/>
      <c r="H28" s="1354" t="s">
        <v>2280</v>
      </c>
      <c r="I28" s="1355"/>
      <c r="J28" s="1356"/>
      <c r="K28" s="2080"/>
      <c r="L28" s="1348"/>
      <c r="M28" s="1349"/>
      <c r="N28" s="1350"/>
    </row>
    <row r="29" spans="2:14" ht="23.25" customHeight="1">
      <c r="B29" s="668" t="s">
        <v>218</v>
      </c>
      <c r="C29" s="1923" t="s">
        <v>392</v>
      </c>
      <c r="D29" s="1923"/>
      <c r="E29" s="1923"/>
      <c r="F29" s="1923"/>
      <c r="G29" s="1924"/>
      <c r="H29" s="957"/>
      <c r="I29" s="958"/>
      <c r="J29" s="977"/>
      <c r="K29" s="941"/>
      <c r="L29" s="1351"/>
      <c r="M29" s="1352"/>
      <c r="N29" s="1353"/>
    </row>
    <row r="30" spans="2:14" ht="52.5" customHeight="1">
      <c r="B30" s="668" t="s">
        <v>220</v>
      </c>
      <c r="C30" s="1911" t="s">
        <v>393</v>
      </c>
      <c r="D30" s="1911"/>
      <c r="E30" s="1911"/>
      <c r="F30" s="1911"/>
      <c r="G30" s="1911"/>
      <c r="H30" s="1911"/>
      <c r="I30" s="1911"/>
      <c r="J30" s="1911"/>
      <c r="K30" s="1911"/>
      <c r="L30" s="1911"/>
      <c r="M30" s="1911"/>
      <c r="N30" s="1932"/>
    </row>
    <row r="31" spans="2:14" ht="33.75" customHeight="1">
      <c r="B31" s="2073" t="s">
        <v>394</v>
      </c>
      <c r="C31" s="2074"/>
      <c r="D31" s="2074"/>
      <c r="E31" s="2074"/>
      <c r="F31" s="2074"/>
      <c r="G31" s="2074"/>
      <c r="H31" s="2074"/>
      <c r="I31" s="2075"/>
      <c r="J31" s="786" t="s">
        <v>395</v>
      </c>
      <c r="K31" s="786" t="s">
        <v>396</v>
      </c>
      <c r="L31" s="1973" t="s">
        <v>397</v>
      </c>
      <c r="M31" s="1974"/>
      <c r="N31" s="1975"/>
    </row>
    <row r="32" spans="2:14" ht="24.75" customHeight="1">
      <c r="B32" s="661" t="s">
        <v>230</v>
      </c>
      <c r="C32" s="2053" t="s">
        <v>247</v>
      </c>
      <c r="D32" s="2053"/>
      <c r="E32" s="2053"/>
      <c r="F32" s="2053"/>
      <c r="G32" s="2053"/>
      <c r="H32" s="2053"/>
      <c r="I32" s="2053"/>
      <c r="J32" s="2053"/>
      <c r="K32" s="2053"/>
      <c r="L32" s="2053"/>
      <c r="M32" s="2053"/>
      <c r="N32" s="2076"/>
    </row>
    <row r="33" spans="2:14" ht="21" customHeight="1">
      <c r="B33" s="661"/>
      <c r="C33" s="2068" t="s">
        <v>248</v>
      </c>
      <c r="D33" s="2068"/>
      <c r="E33" s="2068"/>
      <c r="F33" s="2068"/>
      <c r="G33" s="2068"/>
      <c r="H33" s="2068"/>
      <c r="I33" s="2069"/>
      <c r="J33" s="413" t="s">
        <v>71</v>
      </c>
      <c r="K33" s="450" t="s">
        <v>71</v>
      </c>
      <c r="L33" s="2070" t="s">
        <v>71</v>
      </c>
      <c r="M33" s="2071"/>
      <c r="N33" s="2072"/>
    </row>
    <row r="34" spans="2:14" ht="21" customHeight="1">
      <c r="B34" s="661"/>
      <c r="C34" s="2068" t="s">
        <v>2281</v>
      </c>
      <c r="D34" s="2068"/>
      <c r="E34" s="2068"/>
      <c r="F34" s="2068"/>
      <c r="G34" s="2068"/>
      <c r="H34" s="2068"/>
      <c r="I34" s="2069"/>
      <c r="J34" s="413" t="s">
        <v>71</v>
      </c>
      <c r="K34" s="450" t="s">
        <v>71</v>
      </c>
      <c r="L34" s="2070" t="s">
        <v>71</v>
      </c>
      <c r="M34" s="2071"/>
      <c r="N34" s="2072"/>
    </row>
    <row r="35" spans="2:14" ht="31.5" customHeight="1">
      <c r="B35" s="661"/>
      <c r="C35" s="2068" t="s">
        <v>250</v>
      </c>
      <c r="D35" s="2068"/>
      <c r="E35" s="2068"/>
      <c r="F35" s="669" t="s">
        <v>400</v>
      </c>
      <c r="G35" s="1973"/>
      <c r="H35" s="1974"/>
      <c r="I35" s="2003"/>
      <c r="J35" s="413" t="s">
        <v>71</v>
      </c>
      <c r="K35" s="450" t="s">
        <v>71</v>
      </c>
      <c r="L35" s="2070" t="s">
        <v>71</v>
      </c>
      <c r="M35" s="2071"/>
      <c r="N35" s="2072"/>
    </row>
    <row r="36" spans="2:14" ht="21" customHeight="1">
      <c r="B36" s="661" t="s">
        <v>401</v>
      </c>
      <c r="C36" s="1923" t="s">
        <v>251</v>
      </c>
      <c r="D36" s="1923"/>
      <c r="E36" s="1923"/>
      <c r="F36" s="1923"/>
      <c r="G36" s="1923"/>
      <c r="H36" s="1923"/>
      <c r="I36" s="1923"/>
      <c r="J36" s="1923"/>
      <c r="K36" s="1923"/>
      <c r="L36" s="1923"/>
      <c r="M36" s="1923"/>
      <c r="N36" s="2067"/>
    </row>
    <row r="37" spans="2:14" ht="21" customHeight="1">
      <c r="B37" s="661"/>
      <c r="C37" s="2068" t="s">
        <v>402</v>
      </c>
      <c r="D37" s="2068"/>
      <c r="E37" s="2068"/>
      <c r="F37" s="2068"/>
      <c r="G37" s="2068"/>
      <c r="H37" s="2068"/>
      <c r="I37" s="2069"/>
      <c r="J37" s="413" t="s">
        <v>71</v>
      </c>
      <c r="K37" s="450" t="s">
        <v>71</v>
      </c>
      <c r="L37" s="2070" t="s">
        <v>71</v>
      </c>
      <c r="M37" s="2071"/>
      <c r="N37" s="2072"/>
    </row>
    <row r="38" spans="2:14" ht="27.75" customHeight="1">
      <c r="B38" s="661"/>
      <c r="C38" s="2068" t="s">
        <v>403</v>
      </c>
      <c r="D38" s="2068"/>
      <c r="E38" s="2068"/>
      <c r="F38" s="669" t="s">
        <v>400</v>
      </c>
      <c r="G38" s="1973"/>
      <c r="H38" s="1974"/>
      <c r="I38" s="2003"/>
      <c r="J38" s="413" t="s">
        <v>71</v>
      </c>
      <c r="K38" s="450" t="s">
        <v>71</v>
      </c>
      <c r="L38" s="2070" t="s">
        <v>71</v>
      </c>
      <c r="M38" s="2071"/>
      <c r="N38" s="2072"/>
    </row>
    <row r="39" spans="2:14" ht="21" customHeight="1">
      <c r="B39" s="661" t="s">
        <v>404</v>
      </c>
      <c r="C39" s="1923" t="s">
        <v>221</v>
      </c>
      <c r="D39" s="1923"/>
      <c r="E39" s="1923"/>
      <c r="F39" s="1923"/>
      <c r="G39" s="1923"/>
      <c r="H39" s="1923"/>
      <c r="I39" s="1923"/>
      <c r="J39" s="1923"/>
      <c r="K39" s="1923"/>
      <c r="L39" s="1923"/>
      <c r="M39" s="1923"/>
      <c r="N39" s="2067"/>
    </row>
    <row r="40" spans="2:14" ht="21" customHeight="1">
      <c r="B40" s="661"/>
      <c r="C40" s="2068" t="s">
        <v>405</v>
      </c>
      <c r="D40" s="2068"/>
      <c r="E40" s="2068"/>
      <c r="F40" s="2068"/>
      <c r="G40" s="2068"/>
      <c r="H40" s="2068"/>
      <c r="I40" s="2069"/>
      <c r="J40" s="413" t="s">
        <v>71</v>
      </c>
      <c r="K40" s="450" t="s">
        <v>71</v>
      </c>
      <c r="L40" s="2070" t="s">
        <v>71</v>
      </c>
      <c r="M40" s="2071"/>
      <c r="N40" s="2072"/>
    </row>
    <row r="41" spans="2:14" ht="21" customHeight="1">
      <c r="B41" s="661"/>
      <c r="C41" s="2068" t="s">
        <v>406</v>
      </c>
      <c r="D41" s="2068"/>
      <c r="E41" s="2068"/>
      <c r="F41" s="2068"/>
      <c r="G41" s="2068"/>
      <c r="H41" s="2068"/>
      <c r="I41" s="2069"/>
      <c r="J41" s="413" t="s">
        <v>71</v>
      </c>
      <c r="K41" s="450" t="s">
        <v>71</v>
      </c>
      <c r="L41" s="2070" t="s">
        <v>71</v>
      </c>
      <c r="M41" s="2071"/>
      <c r="N41" s="2072"/>
    </row>
    <row r="42" spans="2:14" ht="21" customHeight="1">
      <c r="B42" s="661"/>
      <c r="C42" s="2068" t="s">
        <v>407</v>
      </c>
      <c r="D42" s="2068"/>
      <c r="E42" s="2068"/>
      <c r="F42" s="2068"/>
      <c r="G42" s="2068"/>
      <c r="H42" s="2068"/>
      <c r="I42" s="2069"/>
      <c r="J42" s="413" t="s">
        <v>71</v>
      </c>
      <c r="K42" s="450" t="s">
        <v>71</v>
      </c>
      <c r="L42" s="2070" t="s">
        <v>71</v>
      </c>
      <c r="M42" s="2071"/>
      <c r="N42" s="2072"/>
    </row>
    <row r="43" spans="2:14" ht="32.25" customHeight="1">
      <c r="B43" s="661"/>
      <c r="C43" s="2068" t="s">
        <v>408</v>
      </c>
      <c r="D43" s="2068"/>
      <c r="E43" s="2068"/>
      <c r="F43" s="669" t="s">
        <v>400</v>
      </c>
      <c r="G43" s="1973"/>
      <c r="H43" s="1974"/>
      <c r="I43" s="2003"/>
      <c r="J43" s="413" t="s">
        <v>71</v>
      </c>
      <c r="K43" s="450" t="s">
        <v>71</v>
      </c>
      <c r="L43" s="2070" t="s">
        <v>71</v>
      </c>
      <c r="M43" s="2071"/>
      <c r="N43" s="2072"/>
    </row>
    <row r="44" spans="2:14" ht="21" customHeight="1">
      <c r="B44" s="661" t="s">
        <v>409</v>
      </c>
      <c r="C44" s="1923" t="s">
        <v>256</v>
      </c>
      <c r="D44" s="1923"/>
      <c r="E44" s="1923"/>
      <c r="F44" s="1923"/>
      <c r="G44" s="1923"/>
      <c r="H44" s="1923"/>
      <c r="I44" s="1923"/>
      <c r="J44" s="1923"/>
      <c r="K44" s="1923"/>
      <c r="L44" s="1923"/>
      <c r="M44" s="1923"/>
      <c r="N44" s="2067"/>
    </row>
    <row r="45" spans="2:14" ht="21" customHeight="1">
      <c r="B45" s="661"/>
      <c r="C45" s="2068" t="s">
        <v>410</v>
      </c>
      <c r="D45" s="2068"/>
      <c r="E45" s="2068"/>
      <c r="F45" s="2068"/>
      <c r="G45" s="2068"/>
      <c r="H45" s="2068"/>
      <c r="I45" s="2069"/>
      <c r="J45" s="413" t="s">
        <v>71</v>
      </c>
      <c r="K45" s="450" t="s">
        <v>71</v>
      </c>
      <c r="L45" s="2070" t="s">
        <v>71</v>
      </c>
      <c r="M45" s="2071"/>
      <c r="N45" s="2072"/>
    </row>
    <row r="46" spans="2:14" ht="21" customHeight="1">
      <c r="B46" s="661"/>
      <c r="C46" s="2068" t="s">
        <v>411</v>
      </c>
      <c r="D46" s="2068"/>
      <c r="E46" s="2068"/>
      <c r="F46" s="2068"/>
      <c r="G46" s="2068"/>
      <c r="H46" s="2068"/>
      <c r="I46" s="2069"/>
      <c r="J46" s="413" t="s">
        <v>71</v>
      </c>
      <c r="K46" s="450" t="s">
        <v>71</v>
      </c>
      <c r="L46" s="2070" t="s">
        <v>71</v>
      </c>
      <c r="M46" s="2071"/>
      <c r="N46" s="2072"/>
    </row>
    <row r="47" spans="2:14" ht="30" customHeight="1">
      <c r="B47" s="661"/>
      <c r="C47" s="2068" t="s">
        <v>412</v>
      </c>
      <c r="D47" s="2068"/>
      <c r="E47" s="2068"/>
      <c r="F47" s="669" t="s">
        <v>400</v>
      </c>
      <c r="G47" s="1953"/>
      <c r="H47" s="1954"/>
      <c r="I47" s="1955"/>
      <c r="J47" s="413" t="s">
        <v>71</v>
      </c>
      <c r="K47" s="450" t="s">
        <v>71</v>
      </c>
      <c r="L47" s="2070" t="s">
        <v>71</v>
      </c>
      <c r="M47" s="2071"/>
      <c r="N47" s="2072"/>
    </row>
    <row r="48" spans="2:14" ht="21" customHeight="1">
      <c r="B48" s="661" t="s">
        <v>413</v>
      </c>
      <c r="C48" s="2068" t="s">
        <v>414</v>
      </c>
      <c r="D48" s="2068"/>
      <c r="E48" s="2068"/>
      <c r="F48" s="2068"/>
      <c r="G48" s="2068"/>
      <c r="H48" s="2068"/>
      <c r="I48" s="2069"/>
      <c r="J48" s="413" t="s">
        <v>71</v>
      </c>
      <c r="K48" s="450" t="s">
        <v>71</v>
      </c>
      <c r="L48" s="2070" t="s">
        <v>71</v>
      </c>
      <c r="M48" s="2071"/>
      <c r="N48" s="2072"/>
    </row>
    <row r="49" spans="2:15" ht="21" customHeight="1">
      <c r="B49" s="661" t="s">
        <v>415</v>
      </c>
      <c r="C49" s="2068" t="s">
        <v>416</v>
      </c>
      <c r="D49" s="2068"/>
      <c r="E49" s="2068"/>
      <c r="F49" s="2068"/>
      <c r="G49" s="2068"/>
      <c r="H49" s="2068"/>
      <c r="I49" s="2069"/>
      <c r="J49" s="413" t="s">
        <v>71</v>
      </c>
      <c r="K49" s="450" t="s">
        <v>71</v>
      </c>
      <c r="L49" s="2070" t="s">
        <v>71</v>
      </c>
      <c r="M49" s="2071"/>
      <c r="N49" s="2072"/>
    </row>
    <row r="50" spans="2:15" ht="21" customHeight="1">
      <c r="B50" s="661" t="s">
        <v>417</v>
      </c>
      <c r="C50" s="2068" t="s">
        <v>133</v>
      </c>
      <c r="D50" s="2068"/>
      <c r="E50" s="2068"/>
      <c r="F50" s="2068"/>
      <c r="G50" s="2068"/>
      <c r="H50" s="2068"/>
      <c r="I50" s="2069"/>
      <c r="J50" s="413" t="s">
        <v>71</v>
      </c>
      <c r="K50" s="450" t="s">
        <v>71</v>
      </c>
      <c r="L50" s="2070" t="s">
        <v>71</v>
      </c>
      <c r="M50" s="2071"/>
      <c r="N50" s="2072"/>
    </row>
    <row r="51" spans="2:15" ht="21" customHeight="1">
      <c r="B51" s="661" t="s">
        <v>418</v>
      </c>
      <c r="C51" s="2068" t="s">
        <v>134</v>
      </c>
      <c r="D51" s="2068"/>
      <c r="E51" s="2068"/>
      <c r="F51" s="2068"/>
      <c r="G51" s="2068"/>
      <c r="H51" s="2068"/>
      <c r="I51" s="2069"/>
      <c r="J51" s="413" t="s">
        <v>71</v>
      </c>
      <c r="K51" s="450" t="s">
        <v>71</v>
      </c>
      <c r="L51" s="2070" t="s">
        <v>71</v>
      </c>
      <c r="M51" s="2071"/>
      <c r="N51" s="2072"/>
    </row>
    <row r="52" spans="2:15" ht="21" customHeight="1">
      <c r="B52" s="661" t="s">
        <v>419</v>
      </c>
      <c r="C52" s="1923" t="s">
        <v>262</v>
      </c>
      <c r="D52" s="1923"/>
      <c r="E52" s="1923"/>
      <c r="F52" s="1923"/>
      <c r="G52" s="1923"/>
      <c r="H52" s="1923"/>
      <c r="I52" s="1923"/>
      <c r="J52" s="1923"/>
      <c r="K52" s="1923"/>
      <c r="L52" s="1923"/>
      <c r="M52" s="1923"/>
      <c r="N52" s="2067"/>
    </row>
    <row r="53" spans="2:15" ht="21" customHeight="1">
      <c r="B53" s="661"/>
      <c r="C53" s="2068" t="s">
        <v>263</v>
      </c>
      <c r="D53" s="2068"/>
      <c r="E53" s="2068"/>
      <c r="F53" s="2068"/>
      <c r="G53" s="2068"/>
      <c r="H53" s="2068"/>
      <c r="I53" s="2069"/>
      <c r="J53" s="413" t="s">
        <v>71</v>
      </c>
      <c r="K53" s="450" t="s">
        <v>71</v>
      </c>
      <c r="L53" s="2070" t="s">
        <v>71</v>
      </c>
      <c r="M53" s="2071"/>
      <c r="N53" s="2072"/>
    </row>
    <row r="54" spans="2:15" ht="21" customHeight="1">
      <c r="B54" s="661"/>
      <c r="C54" s="2068" t="s">
        <v>264</v>
      </c>
      <c r="D54" s="2068"/>
      <c r="E54" s="2068"/>
      <c r="F54" s="2068"/>
      <c r="G54" s="2068"/>
      <c r="H54" s="2068"/>
      <c r="I54" s="2069"/>
      <c r="J54" s="413" t="s">
        <v>71</v>
      </c>
      <c r="K54" s="450" t="s">
        <v>71</v>
      </c>
      <c r="L54" s="2070" t="s">
        <v>71</v>
      </c>
      <c r="M54" s="2071"/>
      <c r="N54" s="2072"/>
    </row>
    <row r="55" spans="2:15" ht="21" customHeight="1">
      <c r="B55" s="661" t="s">
        <v>420</v>
      </c>
      <c r="C55" s="2068" t="s">
        <v>421</v>
      </c>
      <c r="D55" s="2068"/>
      <c r="E55" s="2068"/>
      <c r="F55" s="2068"/>
      <c r="G55" s="2068"/>
      <c r="H55" s="2068"/>
      <c r="I55" s="2069"/>
      <c r="J55" s="413" t="s">
        <v>71</v>
      </c>
      <c r="K55" s="450" t="s">
        <v>71</v>
      </c>
      <c r="L55" s="2070" t="s">
        <v>71</v>
      </c>
      <c r="M55" s="2071"/>
      <c r="N55" s="2072"/>
    </row>
    <row r="56" spans="2:15" ht="40.5" customHeight="1" thickBot="1">
      <c r="B56" s="670" t="s">
        <v>422</v>
      </c>
      <c r="C56" s="2064" t="s">
        <v>423</v>
      </c>
      <c r="D56" s="2064"/>
      <c r="E56" s="2064"/>
      <c r="F56" s="2064"/>
      <c r="G56" s="2064"/>
      <c r="H56" s="2064"/>
      <c r="I56" s="2064"/>
      <c r="J56" s="1742" t="s">
        <v>49</v>
      </c>
      <c r="K56" s="1743"/>
      <c r="L56" s="671" t="s">
        <v>424</v>
      </c>
      <c r="M56" s="1312"/>
      <c r="N56" s="1313"/>
    </row>
    <row r="57" spans="2:15" ht="46.5" customHeight="1">
      <c r="B57" s="1268" t="s">
        <v>425</v>
      </c>
      <c r="C57" s="1269"/>
      <c r="D57" s="1269"/>
      <c r="E57" s="1269"/>
      <c r="F57" s="1269"/>
      <c r="G57" s="1269"/>
      <c r="H57" s="1269"/>
      <c r="I57" s="1269"/>
      <c r="J57" s="1269"/>
      <c r="K57" s="1269"/>
      <c r="L57" s="1269"/>
      <c r="M57" s="1269"/>
      <c r="N57" s="2065"/>
    </row>
    <row r="58" spans="2:15" ht="51.75" customHeight="1" thickBot="1">
      <c r="B58" s="672" t="s">
        <v>426</v>
      </c>
      <c r="C58" s="1986" t="s">
        <v>427</v>
      </c>
      <c r="D58" s="1986"/>
      <c r="E58" s="1986"/>
      <c r="F58" s="1986"/>
      <c r="G58" s="1986"/>
      <c r="H58" s="1986"/>
      <c r="I58" s="1986"/>
      <c r="J58" s="1742" t="s">
        <v>49</v>
      </c>
      <c r="K58" s="1743"/>
      <c r="L58" s="671" t="s">
        <v>424</v>
      </c>
      <c r="M58" s="1312"/>
      <c r="N58" s="2066"/>
    </row>
    <row r="59" spans="2:15" ht="26.25" customHeight="1">
      <c r="B59" s="2059" t="s">
        <v>428</v>
      </c>
      <c r="C59" s="2060"/>
      <c r="D59" s="2060"/>
      <c r="E59" s="2060"/>
      <c r="F59" s="2060"/>
      <c r="G59" s="2060"/>
      <c r="H59" s="2060"/>
      <c r="I59" s="2060"/>
      <c r="J59" s="2060"/>
      <c r="K59" s="2060"/>
      <c r="L59" s="2060"/>
      <c r="M59" s="2060"/>
      <c r="N59" s="2061"/>
    </row>
    <row r="60" spans="2:15" ht="42" customHeight="1">
      <c r="B60" s="673" t="s">
        <v>429</v>
      </c>
      <c r="C60" s="2062" t="s">
        <v>430</v>
      </c>
      <c r="D60" s="2062"/>
      <c r="E60" s="2062"/>
      <c r="F60" s="2063"/>
      <c r="G60" s="674" t="s">
        <v>431</v>
      </c>
      <c r="H60" s="675" t="s">
        <v>432</v>
      </c>
      <c r="I60" s="2043" t="s">
        <v>433</v>
      </c>
      <c r="J60" s="2042"/>
      <c r="K60" s="2043" t="s">
        <v>384</v>
      </c>
      <c r="L60" s="2041"/>
      <c r="M60" s="2041"/>
      <c r="N60" s="2044"/>
    </row>
    <row r="61" spans="2:15" ht="42" customHeight="1">
      <c r="B61" s="668" t="s">
        <v>216</v>
      </c>
      <c r="C61" s="2053" t="s">
        <v>434</v>
      </c>
      <c r="D61" s="2053"/>
      <c r="E61" s="2053"/>
      <c r="F61" s="2054"/>
      <c r="G61" s="337" t="s">
        <v>58</v>
      </c>
      <c r="H61" s="273" t="s">
        <v>60</v>
      </c>
      <c r="I61" s="1209" t="s">
        <v>60</v>
      </c>
      <c r="J61" s="1210"/>
      <c r="K61" s="1275" t="s">
        <v>2280</v>
      </c>
      <c r="L61" s="1276"/>
      <c r="M61" s="1276"/>
      <c r="N61" s="1277"/>
    </row>
    <row r="62" spans="2:15" ht="54" customHeight="1">
      <c r="B62" s="668" t="s">
        <v>218</v>
      </c>
      <c r="C62" s="2053" t="s">
        <v>435</v>
      </c>
      <c r="D62" s="2053"/>
      <c r="E62" s="2053"/>
      <c r="F62" s="2054"/>
      <c r="G62" s="337">
        <v>0</v>
      </c>
      <c r="H62" s="273" t="s">
        <v>60</v>
      </c>
      <c r="I62" s="1209" t="s">
        <v>60</v>
      </c>
      <c r="J62" s="1210"/>
      <c r="K62" s="1275" t="s">
        <v>2282</v>
      </c>
      <c r="L62" s="1276"/>
      <c r="M62" s="1276"/>
      <c r="N62" s="1277"/>
    </row>
    <row r="63" spans="2:15" ht="54" customHeight="1">
      <c r="B63" s="661" t="s">
        <v>220</v>
      </c>
      <c r="C63" s="1906" t="s">
        <v>436</v>
      </c>
      <c r="D63" s="1906"/>
      <c r="E63" s="1906"/>
      <c r="F63" s="1907"/>
      <c r="G63" s="451" t="e">
        <f>G61+G62</f>
        <v>#VALUE!</v>
      </c>
      <c r="H63" s="452"/>
      <c r="I63" s="2055"/>
      <c r="J63" s="2056"/>
      <c r="K63" s="2055" t="s">
        <v>2280</v>
      </c>
      <c r="L63" s="2057"/>
      <c r="M63" s="2057"/>
      <c r="N63" s="2058"/>
      <c r="O63" s="198"/>
    </row>
    <row r="64" spans="2:15" ht="57.75" customHeight="1">
      <c r="B64" s="2047" t="s">
        <v>437</v>
      </c>
      <c r="C64" s="2048"/>
      <c r="D64" s="2048"/>
      <c r="E64" s="2048"/>
      <c r="F64" s="2048"/>
      <c r="G64" s="2048"/>
      <c r="H64" s="2048"/>
      <c r="I64" s="2048"/>
      <c r="J64" s="2048"/>
      <c r="K64" s="2048"/>
      <c r="L64" s="2048"/>
      <c r="M64" s="2048"/>
      <c r="N64" s="2049"/>
    </row>
    <row r="65" spans="2:14" ht="58.5" customHeight="1" thickBot="1">
      <c r="B65" s="677" t="s">
        <v>438</v>
      </c>
      <c r="C65" s="2050" t="s">
        <v>439</v>
      </c>
      <c r="D65" s="2050"/>
      <c r="E65" s="2050"/>
      <c r="F65" s="2050"/>
      <c r="G65" s="2050"/>
      <c r="H65" s="2050"/>
      <c r="I65" s="2050"/>
      <c r="J65" s="2050"/>
      <c r="K65" s="2050"/>
      <c r="L65" s="2050"/>
      <c r="M65" s="2051"/>
      <c r="N65" s="676" t="s">
        <v>49</v>
      </c>
    </row>
    <row r="66" spans="2:14" ht="21.75" customHeight="1">
      <c r="B66" s="2047" t="s">
        <v>440</v>
      </c>
      <c r="C66" s="2048"/>
      <c r="D66" s="2048"/>
      <c r="E66" s="2048"/>
      <c r="F66" s="2048"/>
      <c r="G66" s="2048"/>
      <c r="H66" s="2048"/>
      <c r="I66" s="2048"/>
      <c r="J66" s="2048"/>
      <c r="K66" s="2048"/>
      <c r="L66" s="2048"/>
      <c r="M66" s="2048"/>
      <c r="N66" s="2049"/>
    </row>
    <row r="67" spans="2:14" ht="46.5" customHeight="1">
      <c r="B67" s="664" t="s">
        <v>441</v>
      </c>
      <c r="C67" s="2040" t="s">
        <v>442</v>
      </c>
      <c r="D67" s="2040"/>
      <c r="E67" s="2052"/>
      <c r="F67" s="675" t="s">
        <v>443</v>
      </c>
      <c r="G67" s="2043" t="s">
        <v>444</v>
      </c>
      <c r="H67" s="2042"/>
      <c r="I67" s="2043" t="s">
        <v>445</v>
      </c>
      <c r="J67" s="2042"/>
      <c r="K67" s="2043" t="s">
        <v>384</v>
      </c>
      <c r="L67" s="2041"/>
      <c r="M67" s="2041"/>
      <c r="N67" s="2044"/>
    </row>
    <row r="68" spans="2:14" ht="28.5" customHeight="1">
      <c r="B68" s="668" t="s">
        <v>216</v>
      </c>
      <c r="C68" s="2045" t="s">
        <v>446</v>
      </c>
      <c r="D68" s="2045"/>
      <c r="E68" s="2046"/>
      <c r="F68" s="746" t="s">
        <v>49</v>
      </c>
      <c r="G68" s="1251">
        <v>18890000</v>
      </c>
      <c r="H68" s="1252"/>
      <c r="I68" s="1209" t="s">
        <v>2283</v>
      </c>
      <c r="J68" s="1210"/>
      <c r="K68" s="1275" t="s">
        <v>2284</v>
      </c>
      <c r="L68" s="1276"/>
      <c r="M68" s="1276"/>
      <c r="N68" s="1277"/>
    </row>
    <row r="69" spans="2:14" ht="31.5" customHeight="1">
      <c r="B69" s="678"/>
      <c r="C69" s="2045" t="s">
        <v>447</v>
      </c>
      <c r="D69" s="2045"/>
      <c r="E69" s="2046"/>
      <c r="F69" s="1096" t="s">
        <v>2285</v>
      </c>
      <c r="G69" s="1097"/>
      <c r="H69" s="1097"/>
      <c r="I69" s="1097"/>
      <c r="J69" s="1097"/>
      <c r="K69" s="1275" t="s">
        <v>2280</v>
      </c>
      <c r="L69" s="1276"/>
      <c r="M69" s="1276"/>
      <c r="N69" s="1277"/>
    </row>
    <row r="70" spans="2:14" ht="65.25" customHeight="1">
      <c r="B70" s="668" t="s">
        <v>218</v>
      </c>
      <c r="C70" s="2045" t="s">
        <v>448</v>
      </c>
      <c r="D70" s="2045"/>
      <c r="E70" s="2046"/>
      <c r="F70" s="746" t="s">
        <v>50</v>
      </c>
      <c r="G70" s="1251" t="s">
        <v>60</v>
      </c>
      <c r="H70" s="1252"/>
      <c r="I70" s="1209" t="s">
        <v>60</v>
      </c>
      <c r="J70" s="1210"/>
      <c r="K70" s="1275"/>
      <c r="L70" s="1276"/>
      <c r="M70" s="1276"/>
      <c r="N70" s="1277"/>
    </row>
    <row r="71" spans="2:14" ht="35.25" customHeight="1">
      <c r="B71" s="678"/>
      <c r="C71" s="2045" t="s">
        <v>449</v>
      </c>
      <c r="D71" s="2045"/>
      <c r="E71" s="2046"/>
      <c r="F71" s="1096" t="s">
        <v>60</v>
      </c>
      <c r="G71" s="1097"/>
      <c r="H71" s="1097"/>
      <c r="I71" s="1097"/>
      <c r="J71" s="1097"/>
      <c r="K71" s="1275" t="s">
        <v>2286</v>
      </c>
      <c r="L71" s="1276"/>
      <c r="M71" s="1276"/>
      <c r="N71" s="1277"/>
    </row>
    <row r="72" spans="2:14" ht="51" customHeight="1" thickBot="1">
      <c r="B72" s="679" t="s">
        <v>220</v>
      </c>
      <c r="C72" s="2036" t="s">
        <v>450</v>
      </c>
      <c r="D72" s="2036"/>
      <c r="E72" s="2037"/>
      <c r="F72" s="453"/>
      <c r="G72" s="2038">
        <f>G68</f>
        <v>18890000</v>
      </c>
      <c r="H72" s="2039"/>
      <c r="I72" s="2032"/>
      <c r="J72" s="2033"/>
      <c r="K72" s="2032"/>
      <c r="L72" s="2034"/>
      <c r="M72" s="2034"/>
      <c r="N72" s="2035"/>
    </row>
    <row r="73" spans="2:14" ht="56.25" customHeight="1">
      <c r="B73" s="1278" t="s">
        <v>451</v>
      </c>
      <c r="C73" s="1279"/>
      <c r="D73" s="1279"/>
      <c r="E73" s="1279"/>
      <c r="F73" s="1279"/>
      <c r="G73" s="1279"/>
      <c r="H73" s="1279"/>
      <c r="I73" s="1279"/>
      <c r="J73" s="1279"/>
      <c r="K73" s="1279"/>
      <c r="L73" s="1279"/>
      <c r="M73" s="1279"/>
      <c r="N73" s="1279"/>
    </row>
    <row r="74" spans="2:14" ht="34.5" customHeight="1">
      <c r="B74" s="664" t="s">
        <v>452</v>
      </c>
      <c r="C74" s="2040" t="s">
        <v>453</v>
      </c>
      <c r="D74" s="1918"/>
      <c r="E74" s="1958"/>
      <c r="F74" s="680" t="s">
        <v>454</v>
      </c>
      <c r="G74" s="2041" t="s">
        <v>455</v>
      </c>
      <c r="H74" s="2042"/>
      <c r="I74" s="2043" t="s">
        <v>456</v>
      </c>
      <c r="J74" s="2042"/>
      <c r="K74" s="2043" t="s">
        <v>457</v>
      </c>
      <c r="L74" s="2041"/>
      <c r="M74" s="2041"/>
      <c r="N74" s="2044"/>
    </row>
    <row r="75" spans="2:14" s="282" customFormat="1" ht="32.25" customHeight="1">
      <c r="B75" s="668" t="s">
        <v>216</v>
      </c>
      <c r="C75" s="1923" t="s">
        <v>118</v>
      </c>
      <c r="D75" s="1923"/>
      <c r="E75" s="1924"/>
      <c r="F75" s="746" t="s">
        <v>664</v>
      </c>
      <c r="G75" s="1251"/>
      <c r="H75" s="1252"/>
      <c r="I75" s="1209"/>
      <c r="J75" s="1210"/>
      <c r="K75" s="1211"/>
      <c r="L75" s="1212"/>
      <c r="M75" s="1212"/>
      <c r="N75" s="1213"/>
    </row>
    <row r="76" spans="2:14" s="282" customFormat="1" ht="32.25" customHeight="1">
      <c r="B76" s="668" t="s">
        <v>218</v>
      </c>
      <c r="C76" s="1923" t="s">
        <v>54</v>
      </c>
      <c r="D76" s="1923"/>
      <c r="E76" s="1924"/>
      <c r="F76" s="746" t="s">
        <v>664</v>
      </c>
      <c r="G76" s="1251"/>
      <c r="H76" s="1252"/>
      <c r="I76" s="1209"/>
      <c r="J76" s="1210"/>
      <c r="K76" s="1211"/>
      <c r="L76" s="1212"/>
      <c r="M76" s="1212"/>
      <c r="N76" s="1213"/>
    </row>
    <row r="77" spans="2:14" s="282" customFormat="1" ht="32.25" customHeight="1">
      <c r="B77" s="668" t="s">
        <v>220</v>
      </c>
      <c r="C77" s="1923" t="s">
        <v>120</v>
      </c>
      <c r="D77" s="1923"/>
      <c r="E77" s="1924"/>
      <c r="F77" s="746" t="s">
        <v>664</v>
      </c>
      <c r="G77" s="1251"/>
      <c r="H77" s="1252"/>
      <c r="I77" s="1209"/>
      <c r="J77" s="1210"/>
      <c r="K77" s="1211"/>
      <c r="L77" s="1212"/>
      <c r="M77" s="1212"/>
      <c r="N77" s="1213"/>
    </row>
    <row r="78" spans="2:14" s="282" customFormat="1" ht="32.25" customHeight="1">
      <c r="B78" s="668" t="s">
        <v>222</v>
      </c>
      <c r="C78" s="1923" t="s">
        <v>121</v>
      </c>
      <c r="D78" s="1923"/>
      <c r="E78" s="1924"/>
      <c r="F78" s="746" t="s">
        <v>664</v>
      </c>
      <c r="G78" s="1251"/>
      <c r="H78" s="1252"/>
      <c r="I78" s="1251"/>
      <c r="J78" s="1252"/>
      <c r="K78" s="1251"/>
      <c r="L78" s="1282"/>
      <c r="M78" s="1282"/>
      <c r="N78" s="1283"/>
    </row>
    <row r="79" spans="2:14" s="282" customFormat="1" ht="32.25" customHeight="1">
      <c r="B79" s="668" t="s">
        <v>224</v>
      </c>
      <c r="C79" s="1923" t="s">
        <v>122</v>
      </c>
      <c r="D79" s="1923"/>
      <c r="E79" s="1924"/>
      <c r="F79" s="746" t="s">
        <v>659</v>
      </c>
      <c r="G79" s="1251">
        <v>662122</v>
      </c>
      <c r="H79" s="1252"/>
      <c r="I79" s="1209" t="s">
        <v>2287</v>
      </c>
      <c r="J79" s="1210"/>
      <c r="K79" s="1211" t="s">
        <v>2288</v>
      </c>
      <c r="L79" s="1212"/>
      <c r="M79" s="1212"/>
      <c r="N79" s="1213"/>
    </row>
    <row r="80" spans="2:14" ht="53.25" customHeight="1" thickBot="1">
      <c r="B80" s="661" t="s">
        <v>226</v>
      </c>
      <c r="C80" s="1906" t="s">
        <v>458</v>
      </c>
      <c r="D80" s="1906"/>
      <c r="E80" s="1907"/>
      <c r="F80" s="454"/>
      <c r="G80" s="2030">
        <f>G75+G76+G77+G78+G79</f>
        <v>662122</v>
      </c>
      <c r="H80" s="2031"/>
      <c r="I80" s="2032"/>
      <c r="J80" s="2033"/>
      <c r="K80" s="2032"/>
      <c r="L80" s="2034"/>
      <c r="M80" s="2034"/>
      <c r="N80" s="2035"/>
    </row>
    <row r="81" spans="1:14" ht="42.75" customHeight="1">
      <c r="A81" s="11"/>
      <c r="B81" s="1268" t="s">
        <v>2289</v>
      </c>
      <c r="C81" s="1269"/>
      <c r="D81" s="1269"/>
      <c r="E81" s="1269"/>
      <c r="F81" s="1269"/>
      <c r="G81" s="1269"/>
      <c r="H81" s="1269"/>
      <c r="I81" s="1269"/>
      <c r="J81" s="1269"/>
      <c r="K81" s="1269"/>
      <c r="L81" s="1269"/>
      <c r="M81" s="1269"/>
      <c r="N81" s="1269"/>
    </row>
    <row r="82" spans="1:14" ht="66.75" customHeight="1">
      <c r="B82" s="681" t="s">
        <v>460</v>
      </c>
      <c r="C82" s="2026" t="s">
        <v>461</v>
      </c>
      <c r="D82" s="2026"/>
      <c r="E82" s="2026"/>
      <c r="F82" s="2026"/>
      <c r="G82" s="2027"/>
      <c r="H82" s="2021" t="s">
        <v>58</v>
      </c>
      <c r="I82" s="2022"/>
      <c r="J82" s="2023"/>
      <c r="K82" s="1273" t="s">
        <v>462</v>
      </c>
      <c r="L82" s="1274"/>
      <c r="M82" s="1274"/>
      <c r="N82" s="1274"/>
    </row>
    <row r="83" spans="1:14" ht="66.75" customHeight="1">
      <c r="B83" s="682" t="s">
        <v>463</v>
      </c>
      <c r="C83" s="2028" t="s">
        <v>464</v>
      </c>
      <c r="D83" s="2028"/>
      <c r="E83" s="2028"/>
      <c r="F83" s="2028"/>
      <c r="G83" s="2029"/>
      <c r="H83" s="2021" t="s">
        <v>58</v>
      </c>
      <c r="I83" s="2022"/>
      <c r="J83" s="2023"/>
      <c r="K83" s="1258" t="s">
        <v>465</v>
      </c>
      <c r="L83" s="1259"/>
      <c r="M83" s="1259"/>
      <c r="N83" s="1259"/>
    </row>
    <row r="84" spans="1:14" ht="66" customHeight="1">
      <c r="B84" s="683" t="s">
        <v>466</v>
      </c>
      <c r="C84" s="1911" t="s">
        <v>467</v>
      </c>
      <c r="D84" s="1911"/>
      <c r="E84" s="2019"/>
      <c r="F84" s="2019"/>
      <c r="G84" s="2020"/>
      <c r="H84" s="2021" t="s">
        <v>71</v>
      </c>
      <c r="I84" s="2022"/>
      <c r="J84" s="2023"/>
      <c r="K84" s="1258" t="s">
        <v>2290</v>
      </c>
      <c r="L84" s="1259"/>
      <c r="M84" s="1259"/>
      <c r="N84" s="1259"/>
    </row>
    <row r="85" spans="1:14" ht="34.5" customHeight="1">
      <c r="B85" s="684" t="s">
        <v>469</v>
      </c>
      <c r="C85" s="2024" t="s">
        <v>470</v>
      </c>
      <c r="D85" s="2024"/>
      <c r="E85" s="2024"/>
      <c r="F85" s="2024"/>
      <c r="G85" s="2025"/>
      <c r="H85" s="1032" t="s">
        <v>664</v>
      </c>
      <c r="I85" s="1033"/>
      <c r="J85" s="1199"/>
      <c r="K85" s="1249" t="s">
        <v>465</v>
      </c>
      <c r="L85" s="1250"/>
      <c r="M85" s="1250"/>
      <c r="N85" s="1250"/>
    </row>
    <row r="86" spans="1:14" ht="39" customHeight="1">
      <c r="B86" s="656" t="s">
        <v>471</v>
      </c>
      <c r="C86" s="1911" t="s">
        <v>472</v>
      </c>
      <c r="D86" s="1911"/>
      <c r="E86" s="1911"/>
      <c r="F86" s="1911"/>
      <c r="G86" s="1912"/>
      <c r="H86" s="1096" t="s">
        <v>910</v>
      </c>
      <c r="I86" s="1097"/>
      <c r="J86" s="1097"/>
      <c r="K86" s="1249" t="s">
        <v>465</v>
      </c>
      <c r="L86" s="1250"/>
      <c r="M86" s="1250"/>
      <c r="N86" s="1250"/>
    </row>
    <row r="87" spans="1:14" ht="23.25" customHeight="1">
      <c r="B87" s="658" t="s">
        <v>216</v>
      </c>
      <c r="C87" s="1911" t="s">
        <v>473</v>
      </c>
      <c r="D87" s="1911"/>
      <c r="E87" s="1911"/>
      <c r="F87" s="1911"/>
      <c r="G87" s="1911"/>
      <c r="H87" s="1073" t="s">
        <v>60</v>
      </c>
      <c r="I87" s="1074"/>
      <c r="J87" s="1074"/>
      <c r="K87" s="1074"/>
      <c r="L87" s="1074"/>
      <c r="M87" s="1074"/>
      <c r="N87" s="1074"/>
    </row>
    <row r="88" spans="1:14" ht="31.5" customHeight="1">
      <c r="B88" s="662" t="s">
        <v>474</v>
      </c>
      <c r="C88" s="1913" t="s">
        <v>475</v>
      </c>
      <c r="D88" s="1913"/>
      <c r="E88" s="1914"/>
      <c r="F88" s="1084"/>
      <c r="G88" s="1085"/>
      <c r="H88" s="1085"/>
      <c r="I88" s="1085"/>
      <c r="J88" s="1085"/>
      <c r="K88" s="1085"/>
      <c r="L88" s="1085"/>
      <c r="M88" s="1085"/>
      <c r="N88" s="1085"/>
    </row>
    <row r="89" spans="1:14" ht="42" customHeight="1">
      <c r="B89" s="1223" t="s">
        <v>476</v>
      </c>
      <c r="C89" s="1224"/>
      <c r="D89" s="1224"/>
      <c r="E89" s="1224"/>
      <c r="F89" s="1224"/>
      <c r="G89" s="1224"/>
      <c r="H89" s="1224"/>
      <c r="I89" s="1224"/>
      <c r="J89" s="1224"/>
      <c r="K89" s="1224"/>
      <c r="L89" s="1224"/>
      <c r="M89" s="1224"/>
      <c r="N89" s="1224"/>
    </row>
    <row r="90" spans="1:14" ht="27" customHeight="1">
      <c r="B90" s="656" t="s">
        <v>477</v>
      </c>
      <c r="C90" s="1911" t="s">
        <v>478</v>
      </c>
      <c r="D90" s="1911"/>
      <c r="E90" s="1911"/>
      <c r="F90" s="1911"/>
      <c r="G90" s="1912"/>
      <c r="H90" s="289" t="s">
        <v>49</v>
      </c>
      <c r="I90" s="2006" t="s">
        <v>424</v>
      </c>
      <c r="J90" s="2007"/>
      <c r="K90" s="986"/>
      <c r="L90" s="987"/>
      <c r="M90" s="987"/>
      <c r="N90" s="988"/>
    </row>
    <row r="91" spans="1:14" ht="24.75" customHeight="1">
      <c r="B91" s="1997" t="s">
        <v>479</v>
      </c>
      <c r="C91" s="1998"/>
      <c r="D91" s="1998"/>
      <c r="E91" s="1999"/>
      <c r="F91" s="2014" t="s">
        <v>480</v>
      </c>
      <c r="G91" s="2015"/>
      <c r="H91" s="2016"/>
      <c r="I91" s="2004" t="s">
        <v>481</v>
      </c>
      <c r="J91" s="2017"/>
      <c r="K91" s="2004" t="s">
        <v>384</v>
      </c>
      <c r="L91" s="2017"/>
      <c r="M91" s="2017"/>
      <c r="N91" s="2018"/>
    </row>
    <row r="92" spans="1:14" ht="21" customHeight="1">
      <c r="B92" s="2008"/>
      <c r="C92" s="2009"/>
      <c r="D92" s="2009"/>
      <c r="E92" s="2010"/>
      <c r="F92" s="986"/>
      <c r="G92" s="987"/>
      <c r="H92" s="988"/>
      <c r="I92" s="2004"/>
      <c r="J92" s="2005"/>
      <c r="K92" s="986" t="s">
        <v>2279</v>
      </c>
      <c r="L92" s="987"/>
      <c r="M92" s="987"/>
      <c r="N92" s="988"/>
    </row>
    <row r="93" spans="1:14" ht="21" customHeight="1">
      <c r="B93" s="2008"/>
      <c r="C93" s="2009"/>
      <c r="D93" s="2009"/>
      <c r="E93" s="2010"/>
      <c r="F93" s="986"/>
      <c r="G93" s="987"/>
      <c r="H93" s="988"/>
      <c r="I93" s="2004"/>
      <c r="J93" s="2005"/>
      <c r="K93" s="986"/>
      <c r="L93" s="987"/>
      <c r="M93" s="987"/>
      <c r="N93" s="988"/>
    </row>
    <row r="94" spans="1:14" ht="21" customHeight="1">
      <c r="B94" s="2008"/>
      <c r="C94" s="2009"/>
      <c r="D94" s="2009"/>
      <c r="E94" s="2010"/>
      <c r="F94" s="986"/>
      <c r="G94" s="987"/>
      <c r="H94" s="988"/>
      <c r="I94" s="2004"/>
      <c r="J94" s="2005"/>
      <c r="K94" s="986"/>
      <c r="L94" s="987"/>
      <c r="M94" s="987"/>
      <c r="N94" s="988"/>
    </row>
    <row r="95" spans="1:14" ht="21" customHeight="1">
      <c r="B95" s="2008"/>
      <c r="C95" s="2009"/>
      <c r="D95" s="2009"/>
      <c r="E95" s="2010"/>
      <c r="F95" s="986"/>
      <c r="G95" s="987"/>
      <c r="H95" s="988"/>
      <c r="I95" s="2004"/>
      <c r="J95" s="2005"/>
      <c r="K95" s="986"/>
      <c r="L95" s="987"/>
      <c r="M95" s="987"/>
      <c r="N95" s="988"/>
    </row>
    <row r="96" spans="1:14" ht="21.75" customHeight="1" thickBot="1">
      <c r="B96" s="2011"/>
      <c r="C96" s="2012"/>
      <c r="D96" s="2012"/>
      <c r="E96" s="2013"/>
      <c r="F96" s="1206"/>
      <c r="G96" s="1207"/>
      <c r="H96" s="1208"/>
      <c r="I96" s="1209"/>
      <c r="J96" s="1210"/>
      <c r="K96" s="1211"/>
      <c r="L96" s="1212"/>
      <c r="M96" s="1212"/>
      <c r="N96" s="1213"/>
    </row>
    <row r="97" spans="2:14" ht="16.5" customHeight="1" thickBot="1">
      <c r="B97" s="1915" t="s">
        <v>124</v>
      </c>
      <c r="C97" s="1916"/>
      <c r="D97" s="1916"/>
      <c r="E97" s="1916"/>
      <c r="F97" s="1916"/>
      <c r="G97" s="1916"/>
      <c r="H97" s="1916"/>
      <c r="I97" s="1916"/>
      <c r="J97" s="1916"/>
      <c r="K97" s="1916"/>
      <c r="L97" s="1916"/>
      <c r="M97" s="1916"/>
      <c r="N97" s="1916"/>
    </row>
    <row r="98" spans="2:14" ht="39.75" customHeight="1">
      <c r="B98" s="664" t="s">
        <v>482</v>
      </c>
      <c r="C98" s="1928" t="s">
        <v>483</v>
      </c>
      <c r="D98" s="1928"/>
      <c r="E98" s="1928"/>
      <c r="F98" s="1928"/>
      <c r="G98" s="1928"/>
      <c r="H98" s="1928"/>
      <c r="I98" s="1928"/>
      <c r="J98" s="1928"/>
      <c r="K98" s="1928"/>
      <c r="L98" s="1928"/>
      <c r="M98" s="1928"/>
      <c r="N98" s="1928"/>
    </row>
    <row r="99" spans="2:14" ht="20.25" customHeight="1">
      <c r="B99" s="1997" t="s">
        <v>484</v>
      </c>
      <c r="C99" s="1998"/>
      <c r="D99" s="1998"/>
      <c r="E99" s="1998"/>
      <c r="F99" s="1999"/>
      <c r="G99" s="2002" t="s">
        <v>485</v>
      </c>
      <c r="H99" s="2002"/>
      <c r="I99" s="2002"/>
      <c r="J99" s="2002"/>
      <c r="K99" s="2002"/>
      <c r="L99" s="1973"/>
      <c r="M99" s="1973"/>
      <c r="N99" s="1973"/>
    </row>
    <row r="100" spans="2:14" ht="33.75" customHeight="1">
      <c r="B100" s="1944"/>
      <c r="C100" s="2000"/>
      <c r="D100" s="2000"/>
      <c r="E100" s="2000"/>
      <c r="F100" s="2001"/>
      <c r="G100" s="1973" t="s">
        <v>127</v>
      </c>
      <c r="H100" s="2003"/>
      <c r="I100" s="1973" t="s">
        <v>141</v>
      </c>
      <c r="J100" s="2003"/>
      <c r="K100" s="789" t="s">
        <v>486</v>
      </c>
      <c r="L100" s="1974" t="s">
        <v>487</v>
      </c>
      <c r="M100" s="1974"/>
      <c r="N100" s="1975"/>
    </row>
    <row r="101" spans="2:14" ht="48.75" customHeight="1">
      <c r="B101" s="658" t="s">
        <v>216</v>
      </c>
      <c r="C101" s="1911" t="s">
        <v>488</v>
      </c>
      <c r="D101" s="1911"/>
      <c r="E101" s="1911"/>
      <c r="F101" s="1912"/>
      <c r="G101" s="1032" t="s">
        <v>49</v>
      </c>
      <c r="H101" s="1199"/>
      <c r="I101" s="1032" t="s">
        <v>49</v>
      </c>
      <c r="J101" s="1199"/>
      <c r="K101" s="745" t="s">
        <v>49</v>
      </c>
      <c r="L101" s="1032" t="s">
        <v>49</v>
      </c>
      <c r="M101" s="1033"/>
      <c r="N101" s="1116"/>
    </row>
    <row r="102" spans="2:14" ht="34.5" customHeight="1">
      <c r="B102" s="658" t="s">
        <v>218</v>
      </c>
      <c r="C102" s="1911" t="s">
        <v>668</v>
      </c>
      <c r="D102" s="1911"/>
      <c r="E102" s="1911"/>
      <c r="F102" s="1912"/>
      <c r="G102" s="1032" t="s">
        <v>49</v>
      </c>
      <c r="H102" s="1199"/>
      <c r="I102" s="1032" t="s">
        <v>50</v>
      </c>
      <c r="J102" s="1199"/>
      <c r="K102" s="745" t="s">
        <v>50</v>
      </c>
      <c r="L102" s="1032" t="s">
        <v>50</v>
      </c>
      <c r="M102" s="1033"/>
      <c r="N102" s="1116"/>
    </row>
    <row r="103" spans="2:14" ht="41.25" customHeight="1">
      <c r="B103" s="658" t="s">
        <v>490</v>
      </c>
      <c r="C103" s="1911" t="s">
        <v>669</v>
      </c>
      <c r="D103" s="1911"/>
      <c r="E103" s="1911"/>
      <c r="F103" s="1912"/>
      <c r="G103" s="1032" t="s">
        <v>49</v>
      </c>
      <c r="H103" s="1199"/>
      <c r="I103" s="1032" t="s">
        <v>49</v>
      </c>
      <c r="J103" s="1199"/>
      <c r="K103" s="745" t="s">
        <v>49</v>
      </c>
      <c r="L103" s="1032" t="s">
        <v>49</v>
      </c>
      <c r="M103" s="1033"/>
      <c r="N103" s="1116"/>
    </row>
    <row r="104" spans="2:14" ht="30" customHeight="1">
      <c r="B104" s="658" t="s">
        <v>492</v>
      </c>
      <c r="C104" s="1911" t="s">
        <v>493</v>
      </c>
      <c r="D104" s="1911"/>
      <c r="E104" s="1911"/>
      <c r="F104" s="1912"/>
      <c r="G104" s="1032" t="s">
        <v>50</v>
      </c>
      <c r="H104" s="1199"/>
      <c r="I104" s="1032" t="s">
        <v>50</v>
      </c>
      <c r="J104" s="1199"/>
      <c r="K104" s="745" t="s">
        <v>50</v>
      </c>
      <c r="L104" s="1032" t="s">
        <v>50</v>
      </c>
      <c r="M104" s="1033"/>
      <c r="N104" s="1116"/>
    </row>
    <row r="105" spans="2:14" ht="31.5" customHeight="1">
      <c r="B105" s="658" t="s">
        <v>494</v>
      </c>
      <c r="C105" s="1911" t="s">
        <v>495</v>
      </c>
      <c r="D105" s="1911"/>
      <c r="E105" s="1911"/>
      <c r="F105" s="1912"/>
      <c r="G105" s="1032" t="s">
        <v>49</v>
      </c>
      <c r="H105" s="1199"/>
      <c r="I105" s="1032" t="s">
        <v>49</v>
      </c>
      <c r="J105" s="1199"/>
      <c r="K105" s="745" t="s">
        <v>49</v>
      </c>
      <c r="L105" s="1032" t="s">
        <v>49</v>
      </c>
      <c r="M105" s="1033"/>
      <c r="N105" s="1116"/>
    </row>
    <row r="106" spans="2:14" ht="24.75" customHeight="1">
      <c r="B106" s="658" t="s">
        <v>226</v>
      </c>
      <c r="C106" s="1911" t="s">
        <v>133</v>
      </c>
      <c r="D106" s="1911"/>
      <c r="E106" s="1911"/>
      <c r="F106" s="1912"/>
      <c r="G106" s="1032" t="s">
        <v>49</v>
      </c>
      <c r="H106" s="1199"/>
      <c r="I106" s="1032" t="s">
        <v>49</v>
      </c>
      <c r="J106" s="1199"/>
      <c r="K106" s="745" t="s">
        <v>49</v>
      </c>
      <c r="L106" s="1032" t="s">
        <v>49</v>
      </c>
      <c r="M106" s="1033"/>
      <c r="N106" s="1116"/>
    </row>
    <row r="107" spans="2:14" ht="24.75" customHeight="1">
      <c r="B107" s="658" t="s">
        <v>228</v>
      </c>
      <c r="C107" s="1911" t="s">
        <v>134</v>
      </c>
      <c r="D107" s="1911"/>
      <c r="E107" s="1911"/>
      <c r="F107" s="1912"/>
      <c r="G107" s="1032" t="s">
        <v>49</v>
      </c>
      <c r="H107" s="1199"/>
      <c r="I107" s="1032" t="s">
        <v>50</v>
      </c>
      <c r="J107" s="1199"/>
      <c r="K107" s="745" t="s">
        <v>50</v>
      </c>
      <c r="L107" s="1032" t="s">
        <v>50</v>
      </c>
      <c r="M107" s="1033"/>
      <c r="N107" s="1116"/>
    </row>
    <row r="108" spans="2:14" ht="27.75" customHeight="1">
      <c r="B108" s="658" t="s">
        <v>229</v>
      </c>
      <c r="C108" s="1911" t="s">
        <v>496</v>
      </c>
      <c r="D108" s="1911"/>
      <c r="E108" s="1911"/>
      <c r="F108" s="1912"/>
      <c r="G108" s="1032" t="s">
        <v>49</v>
      </c>
      <c r="H108" s="1199"/>
      <c r="I108" s="1032" t="s">
        <v>49</v>
      </c>
      <c r="J108" s="1199"/>
      <c r="K108" s="745" t="s">
        <v>49</v>
      </c>
      <c r="L108" s="1032" t="s">
        <v>49</v>
      </c>
      <c r="M108" s="1033"/>
      <c r="N108" s="1116"/>
    </row>
    <row r="109" spans="2:14" ht="24" customHeight="1">
      <c r="B109" s="658" t="s">
        <v>230</v>
      </c>
      <c r="C109" s="1911" t="s">
        <v>497</v>
      </c>
      <c r="D109" s="1911"/>
      <c r="E109" s="1911"/>
      <c r="F109" s="1912"/>
      <c r="G109" s="1032" t="s">
        <v>49</v>
      </c>
      <c r="H109" s="1199"/>
      <c r="I109" s="1032" t="s">
        <v>49</v>
      </c>
      <c r="J109" s="1199"/>
      <c r="K109" s="745" t="s">
        <v>49</v>
      </c>
      <c r="L109" s="1032" t="s">
        <v>663</v>
      </c>
      <c r="M109" s="1033"/>
      <c r="N109" s="1116"/>
    </row>
    <row r="110" spans="2:14" ht="24" customHeight="1">
      <c r="B110" s="658" t="s">
        <v>231</v>
      </c>
      <c r="C110" s="1911" t="s">
        <v>498</v>
      </c>
      <c r="D110" s="1911"/>
      <c r="E110" s="1911"/>
      <c r="F110" s="1912"/>
      <c r="G110" s="1032" t="s">
        <v>49</v>
      </c>
      <c r="H110" s="1199"/>
      <c r="I110" s="1032" t="s">
        <v>49</v>
      </c>
      <c r="J110" s="1199"/>
      <c r="K110" s="745" t="s">
        <v>49</v>
      </c>
      <c r="L110" s="1032" t="s">
        <v>663</v>
      </c>
      <c r="M110" s="1033"/>
      <c r="N110" s="1116"/>
    </row>
    <row r="111" spans="2:14" ht="21" customHeight="1">
      <c r="B111" s="658" t="s">
        <v>233</v>
      </c>
      <c r="C111" s="1911" t="s">
        <v>499</v>
      </c>
      <c r="D111" s="1911"/>
      <c r="E111" s="1911"/>
      <c r="F111" s="1912"/>
      <c r="G111" s="1032" t="s">
        <v>50</v>
      </c>
      <c r="H111" s="1199"/>
      <c r="I111" s="1032" t="s">
        <v>50</v>
      </c>
      <c r="J111" s="1199"/>
      <c r="K111" s="745" t="s">
        <v>50</v>
      </c>
      <c r="L111" s="1032" t="s">
        <v>50</v>
      </c>
      <c r="M111" s="1033"/>
      <c r="N111" s="1116"/>
    </row>
    <row r="112" spans="2:14" ht="29.25" customHeight="1">
      <c r="B112" s="658" t="s">
        <v>500</v>
      </c>
      <c r="C112" s="1911" t="s">
        <v>501</v>
      </c>
      <c r="D112" s="1911"/>
      <c r="E112" s="1911"/>
      <c r="F112" s="1912"/>
      <c r="G112" s="1032" t="s">
        <v>50</v>
      </c>
      <c r="H112" s="1199"/>
      <c r="I112" s="1032" t="s">
        <v>50</v>
      </c>
      <c r="J112" s="1199"/>
      <c r="K112" s="745" t="s">
        <v>50</v>
      </c>
      <c r="L112" s="1032" t="s">
        <v>50</v>
      </c>
      <c r="M112" s="1033"/>
      <c r="N112" s="1116"/>
    </row>
    <row r="113" spans="2:14" ht="21" customHeight="1">
      <c r="B113" s="658" t="s">
        <v>236</v>
      </c>
      <c r="C113" s="1911" t="s">
        <v>502</v>
      </c>
      <c r="D113" s="1911"/>
      <c r="E113" s="1911"/>
      <c r="F113" s="1912"/>
      <c r="G113" s="1032" t="s">
        <v>50</v>
      </c>
      <c r="H113" s="1199"/>
      <c r="I113" s="1032" t="s">
        <v>50</v>
      </c>
      <c r="J113" s="1199"/>
      <c r="K113" s="745" t="s">
        <v>50</v>
      </c>
      <c r="L113" s="1032" t="s">
        <v>50</v>
      </c>
      <c r="M113" s="1033"/>
      <c r="N113" s="1116"/>
    </row>
    <row r="114" spans="2:14" ht="32.25" customHeight="1">
      <c r="B114" s="655" t="s">
        <v>503</v>
      </c>
      <c r="C114" s="1911" t="s">
        <v>504</v>
      </c>
      <c r="D114" s="1911"/>
      <c r="E114" s="1911"/>
      <c r="F114" s="1911"/>
      <c r="G114" s="1911"/>
      <c r="H114" s="1911"/>
      <c r="I114" s="1911"/>
      <c r="J114" s="1911"/>
      <c r="K114" s="1911"/>
      <c r="L114" s="1911"/>
      <c r="M114" s="1911"/>
      <c r="N114" s="1932"/>
    </row>
    <row r="115" spans="2:14" ht="19.5" customHeight="1">
      <c r="B115" s="655" t="s">
        <v>230</v>
      </c>
      <c r="C115" s="1996" t="s">
        <v>505</v>
      </c>
      <c r="D115" s="1996"/>
      <c r="E115" s="1198"/>
      <c r="F115" s="1198"/>
      <c r="G115" s="1032"/>
      <c r="H115" s="1199"/>
      <c r="I115" s="1032"/>
      <c r="J115" s="1199"/>
      <c r="K115" s="745"/>
      <c r="L115" s="1032"/>
      <c r="M115" s="1033"/>
      <c r="N115" s="1116"/>
    </row>
    <row r="116" spans="2:14" ht="21.75" customHeight="1">
      <c r="B116" s="655" t="s">
        <v>401</v>
      </c>
      <c r="C116" s="1996" t="s">
        <v>505</v>
      </c>
      <c r="D116" s="1996"/>
      <c r="E116" s="1198"/>
      <c r="F116" s="1198"/>
      <c r="G116" s="1032"/>
      <c r="H116" s="1199"/>
      <c r="I116" s="1032"/>
      <c r="J116" s="1199"/>
      <c r="K116" s="745"/>
      <c r="L116" s="1032"/>
      <c r="M116" s="1033"/>
      <c r="N116" s="1116"/>
    </row>
    <row r="117" spans="2:14" ht="21" customHeight="1">
      <c r="B117" s="655" t="s">
        <v>404</v>
      </c>
      <c r="C117" s="1996" t="s">
        <v>505</v>
      </c>
      <c r="D117" s="1996"/>
      <c r="E117" s="1198"/>
      <c r="F117" s="1198"/>
      <c r="G117" s="1032"/>
      <c r="H117" s="1199"/>
      <c r="I117" s="1032"/>
      <c r="J117" s="1199"/>
      <c r="K117" s="745"/>
      <c r="L117" s="1032"/>
      <c r="M117" s="1033"/>
      <c r="N117" s="1116"/>
    </row>
    <row r="118" spans="2:14" ht="26.25" customHeight="1" thickBot="1">
      <c r="B118" s="1992" t="s">
        <v>506</v>
      </c>
      <c r="C118" s="1913"/>
      <c r="D118" s="1913"/>
      <c r="E118" s="1913"/>
      <c r="F118" s="1914"/>
      <c r="G118" s="971"/>
      <c r="H118" s="971"/>
      <c r="I118" s="971"/>
      <c r="J118" s="971"/>
      <c r="K118" s="971"/>
      <c r="L118" s="971"/>
      <c r="M118" s="971"/>
      <c r="N118" s="971"/>
    </row>
    <row r="119" spans="2:14" ht="18" customHeight="1" thickBot="1">
      <c r="B119" s="1915" t="s">
        <v>147</v>
      </c>
      <c r="C119" s="1916"/>
      <c r="D119" s="1916"/>
      <c r="E119" s="1916"/>
      <c r="F119" s="1916"/>
      <c r="G119" s="1916"/>
      <c r="H119" s="1916"/>
      <c r="I119" s="1916"/>
      <c r="J119" s="1916"/>
      <c r="K119" s="1916"/>
      <c r="L119" s="1916"/>
      <c r="M119" s="1916"/>
      <c r="N119" s="1916"/>
    </row>
    <row r="120" spans="2:14" ht="35.25" customHeight="1">
      <c r="B120" s="664" t="s">
        <v>507</v>
      </c>
      <c r="C120" s="1993" t="s">
        <v>508</v>
      </c>
      <c r="D120" s="1993"/>
      <c r="E120" s="1993"/>
      <c r="F120" s="1993"/>
      <c r="G120" s="763" t="s">
        <v>49</v>
      </c>
      <c r="H120" s="1994" t="s">
        <v>509</v>
      </c>
      <c r="I120" s="1995"/>
      <c r="J120" s="1194" t="s">
        <v>2291</v>
      </c>
      <c r="K120" s="1195"/>
      <c r="L120" s="1195"/>
      <c r="M120" s="1195"/>
      <c r="N120" s="1196"/>
    </row>
    <row r="121" spans="2:14" ht="15" customHeight="1">
      <c r="B121" s="1988" t="s">
        <v>510</v>
      </c>
      <c r="C121" s="1989"/>
      <c r="D121" s="1989"/>
      <c r="E121" s="1989"/>
      <c r="F121" s="1989"/>
      <c r="G121" s="1989"/>
      <c r="H121" s="1989"/>
      <c r="I121" s="1989"/>
      <c r="J121" s="1989"/>
      <c r="K121" s="1989"/>
      <c r="L121" s="1989"/>
      <c r="M121" s="1989"/>
      <c r="N121" s="1989"/>
    </row>
    <row r="122" spans="2:14" ht="19.5" customHeight="1">
      <c r="B122" s="658" t="s">
        <v>511</v>
      </c>
      <c r="C122" s="1911" t="s">
        <v>512</v>
      </c>
      <c r="D122" s="1911"/>
      <c r="E122" s="1911"/>
      <c r="F122" s="1911"/>
      <c r="G122" s="1911"/>
      <c r="H122" s="968" t="s">
        <v>2292</v>
      </c>
      <c r="I122" s="969"/>
      <c r="J122" s="969"/>
      <c r="K122" s="1990" t="s">
        <v>424</v>
      </c>
      <c r="L122" s="971"/>
      <c r="M122" s="971"/>
      <c r="N122" s="972"/>
    </row>
    <row r="123" spans="2:14" ht="19.5" customHeight="1">
      <c r="B123" s="658" t="s">
        <v>218</v>
      </c>
      <c r="C123" s="1911" t="s">
        <v>513</v>
      </c>
      <c r="D123" s="1911"/>
      <c r="E123" s="1911"/>
      <c r="F123" s="1911"/>
      <c r="G123" s="1911"/>
      <c r="H123" s="968" t="s">
        <v>2293</v>
      </c>
      <c r="I123" s="969"/>
      <c r="J123" s="969"/>
      <c r="K123" s="1990"/>
      <c r="L123" s="1181"/>
      <c r="M123" s="1181"/>
      <c r="N123" s="1182"/>
    </row>
    <row r="124" spans="2:14" ht="19.5" customHeight="1">
      <c r="B124" s="658" t="s">
        <v>220</v>
      </c>
      <c r="C124" s="1911" t="s">
        <v>514</v>
      </c>
      <c r="D124" s="1911"/>
      <c r="E124" s="1911"/>
      <c r="F124" s="1911"/>
      <c r="G124" s="1911"/>
      <c r="H124" s="968" t="s">
        <v>49</v>
      </c>
      <c r="I124" s="969"/>
      <c r="J124" s="969"/>
      <c r="K124" s="1990"/>
      <c r="L124" s="974"/>
      <c r="M124" s="974"/>
      <c r="N124" s="975"/>
    </row>
    <row r="125" spans="2:14" ht="24" customHeight="1">
      <c r="B125" s="658" t="s">
        <v>222</v>
      </c>
      <c r="C125" s="1911" t="s">
        <v>515</v>
      </c>
      <c r="D125" s="1911"/>
      <c r="E125" s="1911"/>
      <c r="F125" s="1911"/>
      <c r="G125" s="1911"/>
      <c r="H125" s="1911"/>
      <c r="I125" s="1911"/>
      <c r="J125" s="1911"/>
      <c r="K125" s="1990"/>
      <c r="L125" s="1167"/>
      <c r="M125" s="1168"/>
      <c r="N125" s="1169"/>
    </row>
    <row r="126" spans="2:14" ht="20.25" customHeight="1">
      <c r="B126" s="658"/>
      <c r="C126" s="784" t="s">
        <v>230</v>
      </c>
      <c r="D126" s="1911" t="s">
        <v>516</v>
      </c>
      <c r="E126" s="1911"/>
      <c r="F126" s="1911"/>
      <c r="G126" s="1912"/>
      <c r="H126" s="968" t="s">
        <v>49</v>
      </c>
      <c r="I126" s="969"/>
      <c r="J126" s="969"/>
      <c r="K126" s="1990"/>
      <c r="L126" s="1170"/>
      <c r="M126" s="1171"/>
      <c r="N126" s="1172"/>
    </row>
    <row r="127" spans="2:14" ht="34.5" customHeight="1">
      <c r="B127" s="658"/>
      <c r="C127" s="784" t="s">
        <v>401</v>
      </c>
      <c r="D127" s="1911" t="s">
        <v>517</v>
      </c>
      <c r="E127" s="1911"/>
      <c r="F127" s="1911"/>
      <c r="G127" s="1912"/>
      <c r="H127" s="968" t="s">
        <v>49</v>
      </c>
      <c r="I127" s="969"/>
      <c r="J127" s="969"/>
      <c r="K127" s="1990"/>
      <c r="L127" s="1173"/>
      <c r="M127" s="1174"/>
      <c r="N127" s="1175"/>
    </row>
    <row r="128" spans="2:14" ht="24.75" customHeight="1">
      <c r="B128" s="685" t="s">
        <v>518</v>
      </c>
      <c r="C128" s="1911" t="s">
        <v>519</v>
      </c>
      <c r="D128" s="1911"/>
      <c r="E128" s="1911"/>
      <c r="F128" s="1911"/>
      <c r="G128" s="1912"/>
      <c r="H128" s="968" t="s">
        <v>50</v>
      </c>
      <c r="I128" s="969"/>
      <c r="J128" s="969"/>
      <c r="K128" s="1990"/>
      <c r="L128" s="1158"/>
      <c r="M128" s="1159"/>
      <c r="N128" s="1160"/>
    </row>
    <row r="129" spans="1:14" ht="25.5" customHeight="1">
      <c r="B129" s="658" t="s">
        <v>216</v>
      </c>
      <c r="C129" s="1911" t="s">
        <v>520</v>
      </c>
      <c r="D129" s="1911"/>
      <c r="E129" s="1911"/>
      <c r="F129" s="1911"/>
      <c r="G129" s="1912"/>
      <c r="H129" s="1032" t="s">
        <v>663</v>
      </c>
      <c r="I129" s="1033"/>
      <c r="J129" s="1033"/>
      <c r="K129" s="1990"/>
      <c r="L129" s="1161"/>
      <c r="M129" s="1162"/>
      <c r="N129" s="1163"/>
    </row>
    <row r="130" spans="1:14" ht="23.25" customHeight="1">
      <c r="B130" s="658" t="s">
        <v>218</v>
      </c>
      <c r="C130" s="1911" t="s">
        <v>521</v>
      </c>
      <c r="D130" s="1911"/>
      <c r="E130" s="1911"/>
      <c r="F130" s="1911"/>
      <c r="G130" s="1912"/>
      <c r="H130" s="1032" t="s">
        <v>663</v>
      </c>
      <c r="I130" s="1033"/>
      <c r="J130" s="1033"/>
      <c r="K130" s="1990"/>
      <c r="L130" s="1164"/>
      <c r="M130" s="1165"/>
      <c r="N130" s="1166"/>
    </row>
    <row r="131" spans="1:14" ht="36" customHeight="1">
      <c r="B131" s="685" t="s">
        <v>522</v>
      </c>
      <c r="C131" s="1911" t="s">
        <v>523</v>
      </c>
      <c r="D131" s="1911"/>
      <c r="E131" s="1911"/>
      <c r="F131" s="1911"/>
      <c r="G131" s="1911"/>
      <c r="H131" s="968" t="s">
        <v>50</v>
      </c>
      <c r="I131" s="969"/>
      <c r="J131" s="969"/>
      <c r="K131" s="1990"/>
      <c r="L131" s="1186"/>
      <c r="M131" s="1186"/>
      <c r="N131" s="1187"/>
    </row>
    <row r="132" spans="1:14" ht="22.5" customHeight="1">
      <c r="B132" s="658" t="s">
        <v>216</v>
      </c>
      <c r="C132" s="1911" t="s">
        <v>524</v>
      </c>
      <c r="D132" s="1911"/>
      <c r="E132" s="1911"/>
      <c r="F132" s="1911"/>
      <c r="G132" s="1912"/>
      <c r="H132" s="968" t="s">
        <v>663</v>
      </c>
      <c r="I132" s="969"/>
      <c r="J132" s="969"/>
      <c r="K132" s="1990"/>
      <c r="L132" s="1188"/>
      <c r="M132" s="1188"/>
      <c r="N132" s="1189"/>
    </row>
    <row r="133" spans="1:14" ht="62.25" customHeight="1">
      <c r="B133" s="685" t="s">
        <v>525</v>
      </c>
      <c r="C133" s="1911" t="s">
        <v>526</v>
      </c>
      <c r="D133" s="1911"/>
      <c r="E133" s="1911"/>
      <c r="F133" s="1911"/>
      <c r="G133" s="1911"/>
      <c r="H133" s="968" t="s">
        <v>49</v>
      </c>
      <c r="I133" s="969"/>
      <c r="J133" s="969"/>
      <c r="K133" s="1990"/>
      <c r="L133" s="1139"/>
      <c r="M133" s="1139"/>
      <c r="N133" s="1079"/>
    </row>
    <row r="134" spans="1:14" ht="51.75" customHeight="1">
      <c r="A134" s="295"/>
      <c r="B134" s="655" t="s">
        <v>216</v>
      </c>
      <c r="C134" s="1913" t="s">
        <v>524</v>
      </c>
      <c r="D134" s="1913"/>
      <c r="E134" s="1913"/>
      <c r="F134" s="1913"/>
      <c r="G134" s="1914"/>
      <c r="H134" s="968" t="s">
        <v>180</v>
      </c>
      <c r="I134" s="969"/>
      <c r="J134" s="969"/>
      <c r="K134" s="1990"/>
      <c r="L134" s="1140"/>
      <c r="M134" s="1140"/>
      <c r="N134" s="1083"/>
    </row>
    <row r="135" spans="1:14" ht="56.25" customHeight="1" thickBot="1">
      <c r="B135" s="686" t="s">
        <v>527</v>
      </c>
      <c r="C135" s="1986" t="s">
        <v>528</v>
      </c>
      <c r="D135" s="1986"/>
      <c r="E135" s="1986"/>
      <c r="F135" s="1986"/>
      <c r="G135" s="1987"/>
      <c r="H135" s="1154" t="s">
        <v>2294</v>
      </c>
      <c r="I135" s="1155"/>
      <c r="J135" s="1155"/>
      <c r="K135" s="1991"/>
      <c r="L135" s="1156"/>
      <c r="M135" s="1156"/>
      <c r="N135" s="1157"/>
    </row>
    <row r="136" spans="1:14" ht="49.5" customHeight="1">
      <c r="B136" s="1976" t="s">
        <v>529</v>
      </c>
      <c r="C136" s="1977"/>
      <c r="D136" s="1977"/>
      <c r="E136" s="1977"/>
      <c r="F136" s="1977"/>
      <c r="G136" s="1977"/>
      <c r="H136" s="1977"/>
      <c r="I136" s="1977"/>
      <c r="J136" s="1977"/>
      <c r="K136" s="1978"/>
      <c r="L136" s="1977"/>
      <c r="M136" s="1977"/>
      <c r="N136" s="1977"/>
    </row>
    <row r="137" spans="1:14" ht="36.75" customHeight="1">
      <c r="B137" s="687" t="s">
        <v>530</v>
      </c>
      <c r="C137" s="1979" t="s">
        <v>531</v>
      </c>
      <c r="D137" s="1979"/>
      <c r="E137" s="1979"/>
      <c r="F137" s="1980"/>
      <c r="G137" s="1981" t="s">
        <v>532</v>
      </c>
      <c r="H137" s="1982"/>
      <c r="I137" s="1983"/>
      <c r="J137" s="1981" t="s">
        <v>533</v>
      </c>
      <c r="K137" s="1982"/>
      <c r="L137" s="1983"/>
      <c r="M137" s="1984" t="s">
        <v>384</v>
      </c>
      <c r="N137" s="1985"/>
    </row>
    <row r="138" spans="1:14" ht="42" customHeight="1">
      <c r="B138" s="688" t="s">
        <v>511</v>
      </c>
      <c r="C138" s="1911" t="s">
        <v>488</v>
      </c>
      <c r="D138" s="1911"/>
      <c r="E138" s="1911"/>
      <c r="F138" s="1912"/>
      <c r="G138" s="1132" t="s">
        <v>679</v>
      </c>
      <c r="H138" s="1134"/>
      <c r="I138" s="1133"/>
      <c r="J138" s="1132" t="s">
        <v>790</v>
      </c>
      <c r="K138" s="1134"/>
      <c r="L138" s="1133"/>
      <c r="M138" s="1138"/>
      <c r="N138" s="1136"/>
    </row>
    <row r="139" spans="1:14" ht="42" customHeight="1">
      <c r="B139" s="688" t="s">
        <v>218</v>
      </c>
      <c r="C139" s="1911" t="s">
        <v>668</v>
      </c>
      <c r="D139" s="1911"/>
      <c r="E139" s="1911"/>
      <c r="F139" s="1912"/>
      <c r="G139" s="1132" t="s">
        <v>663</v>
      </c>
      <c r="H139" s="1134"/>
      <c r="I139" s="1133"/>
      <c r="J139" s="1132" t="s">
        <v>790</v>
      </c>
      <c r="K139" s="1134"/>
      <c r="L139" s="1133"/>
      <c r="M139" s="1138"/>
      <c r="N139" s="1136"/>
    </row>
    <row r="140" spans="1:14" ht="42" customHeight="1">
      <c r="B140" s="688" t="s">
        <v>220</v>
      </c>
      <c r="C140" s="1911" t="s">
        <v>669</v>
      </c>
      <c r="D140" s="1911"/>
      <c r="E140" s="1911"/>
      <c r="F140" s="1912"/>
      <c r="G140" s="1132" t="s">
        <v>683</v>
      </c>
      <c r="H140" s="1134"/>
      <c r="I140" s="1133"/>
      <c r="J140" s="1132" t="s">
        <v>683</v>
      </c>
      <c r="K140" s="1134"/>
      <c r="L140" s="1133"/>
      <c r="M140" s="1138"/>
      <c r="N140" s="1136"/>
    </row>
    <row r="141" spans="1:14" ht="33.75" customHeight="1">
      <c r="B141" s="688" t="s">
        <v>222</v>
      </c>
      <c r="C141" s="1911" t="s">
        <v>493</v>
      </c>
      <c r="D141" s="1911"/>
      <c r="E141" s="1911"/>
      <c r="F141" s="1912"/>
      <c r="G141" s="1132" t="s">
        <v>663</v>
      </c>
      <c r="H141" s="1134"/>
      <c r="I141" s="1133"/>
      <c r="J141" s="1132" t="s">
        <v>663</v>
      </c>
      <c r="K141" s="1134"/>
      <c r="L141" s="1133"/>
      <c r="M141" s="1138"/>
      <c r="N141" s="1136"/>
    </row>
    <row r="142" spans="1:14" ht="33.75" customHeight="1">
      <c r="B142" s="688" t="s">
        <v>224</v>
      </c>
      <c r="C142" s="1911" t="s">
        <v>534</v>
      </c>
      <c r="D142" s="1911"/>
      <c r="E142" s="1911"/>
      <c r="F142" s="1912"/>
      <c r="G142" s="1132" t="s">
        <v>681</v>
      </c>
      <c r="H142" s="1134"/>
      <c r="I142" s="1133"/>
      <c r="J142" s="1132" t="s">
        <v>790</v>
      </c>
      <c r="K142" s="1134"/>
      <c r="L142" s="1133"/>
      <c r="M142" s="1138"/>
      <c r="N142" s="1136"/>
    </row>
    <row r="143" spans="1:14" ht="33.75" customHeight="1">
      <c r="B143" s="688" t="s">
        <v>226</v>
      </c>
      <c r="C143" s="1911" t="s">
        <v>133</v>
      </c>
      <c r="D143" s="1911"/>
      <c r="E143" s="1911"/>
      <c r="F143" s="1912"/>
      <c r="G143" s="1132" t="s">
        <v>679</v>
      </c>
      <c r="H143" s="1134"/>
      <c r="I143" s="1133"/>
      <c r="J143" s="1132" t="s">
        <v>790</v>
      </c>
      <c r="K143" s="1134"/>
      <c r="L143" s="1133"/>
      <c r="M143" s="1138"/>
      <c r="N143" s="1136"/>
    </row>
    <row r="144" spans="1:14" ht="33.75" customHeight="1">
      <c r="B144" s="688" t="s">
        <v>228</v>
      </c>
      <c r="C144" s="1911" t="s">
        <v>134</v>
      </c>
      <c r="D144" s="1911"/>
      <c r="E144" s="1911"/>
      <c r="F144" s="1912"/>
      <c r="G144" s="1132" t="s">
        <v>663</v>
      </c>
      <c r="H144" s="1134"/>
      <c r="I144" s="1133"/>
      <c r="J144" s="1132" t="s">
        <v>790</v>
      </c>
      <c r="K144" s="1134"/>
      <c r="L144" s="1133"/>
      <c r="M144" s="1138"/>
      <c r="N144" s="1136"/>
    </row>
    <row r="145" spans="1:15" ht="33.75" customHeight="1">
      <c r="B145" s="688" t="s">
        <v>229</v>
      </c>
      <c r="C145" s="1911" t="s">
        <v>535</v>
      </c>
      <c r="D145" s="1911"/>
      <c r="E145" s="1911"/>
      <c r="F145" s="1912"/>
      <c r="G145" s="1132" t="s">
        <v>679</v>
      </c>
      <c r="H145" s="1134"/>
      <c r="I145" s="1133"/>
      <c r="J145" s="1132" t="s">
        <v>790</v>
      </c>
      <c r="K145" s="1134"/>
      <c r="L145" s="1133"/>
      <c r="M145" s="1135"/>
      <c r="N145" s="1136"/>
    </row>
    <row r="146" spans="1:15" ht="33.75" customHeight="1">
      <c r="B146" s="688" t="s">
        <v>230</v>
      </c>
      <c r="C146" s="1911" t="s">
        <v>497</v>
      </c>
      <c r="D146" s="1911"/>
      <c r="E146" s="1911"/>
      <c r="F146" s="1912"/>
      <c r="G146" s="1132" t="s">
        <v>683</v>
      </c>
      <c r="H146" s="1134"/>
      <c r="I146" s="1133"/>
      <c r="J146" s="1132" t="s">
        <v>683</v>
      </c>
      <c r="K146" s="1134"/>
      <c r="L146" s="1133"/>
      <c r="M146" s="1135"/>
      <c r="N146" s="1136"/>
    </row>
    <row r="147" spans="1:15" ht="33.75" customHeight="1">
      <c r="B147" s="689" t="s">
        <v>231</v>
      </c>
      <c r="C147" s="1911" t="s">
        <v>498</v>
      </c>
      <c r="D147" s="1911"/>
      <c r="E147" s="1911"/>
      <c r="F147" s="1912"/>
      <c r="G147" s="1132" t="s">
        <v>683</v>
      </c>
      <c r="H147" s="1134"/>
      <c r="I147" s="1133"/>
      <c r="J147" s="1132" t="s">
        <v>683</v>
      </c>
      <c r="K147" s="1134"/>
      <c r="L147" s="1133"/>
      <c r="M147" s="1135"/>
      <c r="N147" s="1136"/>
    </row>
    <row r="148" spans="1:15" ht="33.75" customHeight="1">
      <c r="B148" s="689" t="s">
        <v>233</v>
      </c>
      <c r="C148" s="1911" t="s">
        <v>499</v>
      </c>
      <c r="D148" s="1911"/>
      <c r="E148" s="1911"/>
      <c r="F148" s="1912"/>
      <c r="G148" s="1132" t="s">
        <v>663</v>
      </c>
      <c r="H148" s="1134"/>
      <c r="I148" s="1133"/>
      <c r="J148" s="1132" t="s">
        <v>663</v>
      </c>
      <c r="K148" s="1134"/>
      <c r="L148" s="1133"/>
      <c r="M148" s="1135"/>
      <c r="N148" s="1136"/>
    </row>
    <row r="149" spans="1:15" ht="33.75" customHeight="1">
      <c r="B149" s="689" t="s">
        <v>500</v>
      </c>
      <c r="C149" s="1911" t="s">
        <v>501</v>
      </c>
      <c r="D149" s="1911"/>
      <c r="E149" s="1911"/>
      <c r="F149" s="1912"/>
      <c r="G149" s="1132" t="s">
        <v>663</v>
      </c>
      <c r="H149" s="1134"/>
      <c r="I149" s="1133"/>
      <c r="J149" s="1132" t="s">
        <v>663</v>
      </c>
      <c r="K149" s="1134"/>
      <c r="L149" s="1133"/>
      <c r="M149" s="1135"/>
      <c r="N149" s="1136"/>
    </row>
    <row r="150" spans="1:15" ht="33.75" customHeight="1">
      <c r="B150" s="689" t="s">
        <v>236</v>
      </c>
      <c r="C150" s="1911" t="s">
        <v>502</v>
      </c>
      <c r="D150" s="1911"/>
      <c r="E150" s="1911"/>
      <c r="F150" s="1912"/>
      <c r="G150" s="1132" t="s">
        <v>679</v>
      </c>
      <c r="H150" s="1134"/>
      <c r="I150" s="1133"/>
      <c r="J150" s="1132" t="s">
        <v>663</v>
      </c>
      <c r="K150" s="1134"/>
      <c r="L150" s="1133"/>
      <c r="M150" s="1135"/>
      <c r="N150" s="1136"/>
    </row>
    <row r="151" spans="1:15" ht="46.5" customHeight="1">
      <c r="B151" s="689" t="s">
        <v>503</v>
      </c>
      <c r="C151" s="1911" t="s">
        <v>536</v>
      </c>
      <c r="D151" s="1911"/>
      <c r="E151" s="1911"/>
      <c r="F151" s="690" t="s">
        <v>537</v>
      </c>
      <c r="G151" s="301"/>
      <c r="H151" s="1132"/>
      <c r="I151" s="1133"/>
      <c r="J151" s="1132"/>
      <c r="K151" s="1134"/>
      <c r="L151" s="1133"/>
      <c r="M151" s="1135"/>
      <c r="N151" s="1136"/>
    </row>
    <row r="152" spans="1:15" ht="42.75" customHeight="1">
      <c r="A152" s="11"/>
      <c r="B152" s="691" t="s">
        <v>538</v>
      </c>
      <c r="C152" s="1911" t="s">
        <v>539</v>
      </c>
      <c r="D152" s="1911"/>
      <c r="E152" s="1912"/>
      <c r="F152" s="788" t="s">
        <v>540</v>
      </c>
      <c r="G152" s="1970" t="s">
        <v>541</v>
      </c>
      <c r="H152" s="1971"/>
      <c r="I152" s="1971"/>
      <c r="J152" s="1971"/>
      <c r="K152" s="1972"/>
      <c r="L152" s="1973" t="s">
        <v>542</v>
      </c>
      <c r="M152" s="1974"/>
      <c r="N152" s="1975"/>
    </row>
    <row r="153" spans="1:15" ht="34.5" customHeight="1">
      <c r="A153" s="11"/>
      <c r="B153" s="692" t="s">
        <v>216</v>
      </c>
      <c r="C153" s="1911" t="s">
        <v>198</v>
      </c>
      <c r="D153" s="1911"/>
      <c r="E153" s="1912"/>
      <c r="F153" s="746" t="s">
        <v>50</v>
      </c>
      <c r="G153" s="1117"/>
      <c r="H153" s="1118"/>
      <c r="I153" s="1118"/>
      <c r="J153" s="1118"/>
      <c r="K153" s="1119"/>
      <c r="L153" s="1032" t="s">
        <v>663</v>
      </c>
      <c r="M153" s="1033"/>
      <c r="N153" s="1116"/>
    </row>
    <row r="154" spans="1:15" ht="34.5" customHeight="1">
      <c r="A154" s="11"/>
      <c r="B154" s="693" t="s">
        <v>218</v>
      </c>
      <c r="C154" s="1911" t="s">
        <v>200</v>
      </c>
      <c r="D154" s="1911"/>
      <c r="E154" s="1912"/>
      <c r="F154" s="746" t="s">
        <v>50</v>
      </c>
      <c r="G154" s="1117"/>
      <c r="H154" s="1118"/>
      <c r="I154" s="1118"/>
      <c r="J154" s="1118"/>
      <c r="K154" s="1119"/>
      <c r="L154" s="1032" t="s">
        <v>663</v>
      </c>
      <c r="M154" s="1033"/>
      <c r="N154" s="1116"/>
    </row>
    <row r="155" spans="1:15" ht="34.5" customHeight="1">
      <c r="A155" s="11"/>
      <c r="B155" s="694" t="s">
        <v>220</v>
      </c>
      <c r="C155" s="1911" t="s">
        <v>122</v>
      </c>
      <c r="D155" s="1911"/>
      <c r="E155" s="1912"/>
      <c r="F155" s="746" t="s">
        <v>50</v>
      </c>
      <c r="G155" s="1120"/>
      <c r="H155" s="1121"/>
      <c r="I155" s="1121"/>
      <c r="J155" s="1121"/>
      <c r="K155" s="1122"/>
      <c r="L155" s="1032" t="s">
        <v>663</v>
      </c>
      <c r="M155" s="1033"/>
      <c r="N155" s="1116"/>
    </row>
    <row r="156" spans="1:15" ht="78.75" customHeight="1">
      <c r="A156" s="11"/>
      <c r="B156" s="691" t="s">
        <v>543</v>
      </c>
      <c r="C156" s="1911" t="s">
        <v>544</v>
      </c>
      <c r="D156" s="1911"/>
      <c r="E156" s="1912"/>
      <c r="F156" s="788" t="s">
        <v>540</v>
      </c>
      <c r="G156" s="1970" t="s">
        <v>541</v>
      </c>
      <c r="H156" s="1971"/>
      <c r="I156" s="1971"/>
      <c r="J156" s="1971"/>
      <c r="K156" s="1972"/>
      <c r="L156" s="1973" t="s">
        <v>542</v>
      </c>
      <c r="M156" s="1974"/>
      <c r="N156" s="1975"/>
    </row>
    <row r="157" spans="1:15" ht="34.5" customHeight="1">
      <c r="B157" s="657" t="s">
        <v>216</v>
      </c>
      <c r="C157" s="1928" t="s">
        <v>198</v>
      </c>
      <c r="D157" s="1928"/>
      <c r="E157" s="1928"/>
      <c r="F157" s="304" t="s">
        <v>50</v>
      </c>
      <c r="G157" s="1113"/>
      <c r="H157" s="1114"/>
      <c r="I157" s="1114"/>
      <c r="J157" s="1114"/>
      <c r="K157" s="1115"/>
      <c r="L157" s="1032" t="s">
        <v>663</v>
      </c>
      <c r="M157" s="1033"/>
      <c r="N157" s="1116"/>
    </row>
    <row r="158" spans="1:15" ht="34.5" customHeight="1">
      <c r="B158" s="658" t="s">
        <v>218</v>
      </c>
      <c r="C158" s="1911" t="s">
        <v>200</v>
      </c>
      <c r="D158" s="1911"/>
      <c r="E158" s="1911"/>
      <c r="F158" s="304" t="s">
        <v>50</v>
      </c>
      <c r="G158" s="1113"/>
      <c r="H158" s="1114"/>
      <c r="I158" s="1114"/>
      <c r="J158" s="1114"/>
      <c r="K158" s="1115"/>
      <c r="L158" s="1032" t="s">
        <v>663</v>
      </c>
      <c r="M158" s="1033"/>
      <c r="N158" s="1116"/>
    </row>
    <row r="159" spans="1:15" ht="34.5" customHeight="1">
      <c r="B159" s="655" t="s">
        <v>220</v>
      </c>
      <c r="C159" s="1913" t="s">
        <v>122</v>
      </c>
      <c r="D159" s="1913"/>
      <c r="E159" s="1913"/>
      <c r="F159" s="304" t="s">
        <v>50</v>
      </c>
      <c r="G159" s="1123"/>
      <c r="H159" s="1124"/>
      <c r="I159" s="1124"/>
      <c r="J159" s="1124"/>
      <c r="K159" s="1125"/>
      <c r="L159" s="1032" t="s">
        <v>663</v>
      </c>
      <c r="M159" s="1033"/>
      <c r="N159" s="1116"/>
    </row>
    <row r="160" spans="1:15" ht="21" customHeight="1">
      <c r="B160" s="685" t="s">
        <v>545</v>
      </c>
      <c r="C160" s="1911" t="s">
        <v>546</v>
      </c>
      <c r="D160" s="1911"/>
      <c r="E160" s="1911"/>
      <c r="F160" s="1911"/>
      <c r="G160" s="1911"/>
      <c r="H160" s="1911"/>
      <c r="I160" s="1911"/>
      <c r="J160" s="1911"/>
      <c r="K160" s="1911"/>
      <c r="L160" s="1911"/>
      <c r="M160" s="1911"/>
      <c r="N160" s="1911"/>
      <c r="O160" s="696"/>
    </row>
    <row r="161" spans="2:15" ht="21.75" customHeight="1">
      <c r="B161" s="658" t="s">
        <v>216</v>
      </c>
      <c r="C161" s="1911" t="s">
        <v>547</v>
      </c>
      <c r="D161" s="1911"/>
      <c r="E161" s="1912"/>
      <c r="F161" s="1099" t="s">
        <v>50</v>
      </c>
      <c r="G161" s="1100"/>
      <c r="H161" s="1100"/>
      <c r="I161" s="1100"/>
      <c r="J161" s="1101"/>
      <c r="K161" s="1968" t="s">
        <v>424</v>
      </c>
      <c r="L161" s="1104"/>
      <c r="M161" s="1105"/>
      <c r="N161" s="1105"/>
      <c r="O161" s="696"/>
    </row>
    <row r="162" spans="2:15" ht="21.75" customHeight="1">
      <c r="B162" s="658" t="s">
        <v>218</v>
      </c>
      <c r="C162" s="1911" t="s">
        <v>548</v>
      </c>
      <c r="D162" s="1911"/>
      <c r="E162" s="1912"/>
      <c r="F162" s="1099" t="s">
        <v>50</v>
      </c>
      <c r="G162" s="1100"/>
      <c r="H162" s="1100"/>
      <c r="I162" s="1100"/>
      <c r="J162" s="1101"/>
      <c r="K162" s="1968"/>
      <c r="L162" s="1107"/>
      <c r="M162" s="1108"/>
      <c r="N162" s="1109"/>
    </row>
    <row r="163" spans="2:15" ht="21.75" customHeight="1">
      <c r="B163" s="658" t="s">
        <v>220</v>
      </c>
      <c r="C163" s="1911" t="s">
        <v>549</v>
      </c>
      <c r="D163" s="1911"/>
      <c r="E163" s="1912"/>
      <c r="F163" s="1099" t="s">
        <v>663</v>
      </c>
      <c r="G163" s="1100"/>
      <c r="H163" s="1100"/>
      <c r="I163" s="1100"/>
      <c r="J163" s="1101"/>
      <c r="K163" s="1968"/>
      <c r="L163" s="1107"/>
      <c r="M163" s="1108"/>
      <c r="N163" s="1109"/>
    </row>
    <row r="164" spans="2:15" ht="33" customHeight="1">
      <c r="B164" s="685"/>
      <c r="C164" s="1911" t="s">
        <v>550</v>
      </c>
      <c r="D164" s="1911"/>
      <c r="E164" s="1912"/>
      <c r="F164" s="1096"/>
      <c r="G164" s="1097"/>
      <c r="H164" s="1097"/>
      <c r="I164" s="1097"/>
      <c r="J164" s="1098"/>
      <c r="K164" s="1968"/>
      <c r="L164" s="1107"/>
      <c r="M164" s="1108"/>
      <c r="N164" s="1109"/>
    </row>
    <row r="165" spans="2:15" ht="33" customHeight="1">
      <c r="B165" s="658" t="s">
        <v>222</v>
      </c>
      <c r="C165" s="1911" t="s">
        <v>551</v>
      </c>
      <c r="D165" s="1911"/>
      <c r="E165" s="1912"/>
      <c r="F165" s="1378"/>
      <c r="G165" s="1379"/>
      <c r="H165" s="1379"/>
      <c r="I165" s="1379"/>
      <c r="J165" s="1380"/>
      <c r="K165" s="1968"/>
      <c r="L165" s="1107"/>
      <c r="M165" s="1108"/>
      <c r="N165" s="1108"/>
      <c r="O165" s="696"/>
    </row>
    <row r="166" spans="2:15" ht="33" customHeight="1">
      <c r="B166" s="685"/>
      <c r="C166" s="1911" t="s">
        <v>552</v>
      </c>
      <c r="D166" s="1911"/>
      <c r="E166" s="1912"/>
      <c r="F166" s="1381"/>
      <c r="G166" s="1382"/>
      <c r="H166" s="1382"/>
      <c r="I166" s="1382"/>
      <c r="J166" s="1383"/>
      <c r="K166" s="1968"/>
      <c r="L166" s="1107"/>
      <c r="M166" s="1108"/>
      <c r="N166" s="1108"/>
      <c r="O166" s="696"/>
    </row>
    <row r="167" spans="2:15" ht="36.75" customHeight="1">
      <c r="B167" s="673" t="s">
        <v>553</v>
      </c>
      <c r="C167" s="1969" t="s">
        <v>554</v>
      </c>
      <c r="D167" s="1969"/>
      <c r="E167" s="1969"/>
      <c r="F167" s="1969"/>
      <c r="G167" s="1969"/>
      <c r="H167" s="957" t="s">
        <v>663</v>
      </c>
      <c r="I167" s="958"/>
      <c r="J167" s="977"/>
      <c r="K167" s="1968"/>
      <c r="L167" s="1107"/>
      <c r="M167" s="1108"/>
      <c r="N167" s="1109"/>
    </row>
    <row r="168" spans="2:15" ht="27" customHeight="1">
      <c r="B168" s="655" t="s">
        <v>216</v>
      </c>
      <c r="C168" s="1911" t="s">
        <v>555</v>
      </c>
      <c r="D168" s="1911"/>
      <c r="E168" s="1911"/>
      <c r="F168" s="1911"/>
      <c r="G168" s="1911"/>
      <c r="H168" s="957"/>
      <c r="I168" s="958"/>
      <c r="J168" s="977"/>
      <c r="K168" s="1968"/>
      <c r="L168" s="1110"/>
      <c r="M168" s="1111"/>
      <c r="N168" s="1112"/>
    </row>
    <row r="169" spans="2:15" ht="30.75" customHeight="1">
      <c r="B169" s="1956" t="s">
        <v>556</v>
      </c>
      <c r="C169" s="1906" t="s">
        <v>684</v>
      </c>
      <c r="D169" s="1906"/>
      <c r="E169" s="1906"/>
      <c r="F169" s="1906"/>
      <c r="G169" s="1906"/>
      <c r="H169" s="1907"/>
      <c r="I169" s="695" t="s">
        <v>558</v>
      </c>
      <c r="J169" s="695" t="s">
        <v>559</v>
      </c>
      <c r="K169" s="695" t="s">
        <v>560</v>
      </c>
      <c r="L169" s="695" t="s">
        <v>561</v>
      </c>
      <c r="M169" s="1959" t="s">
        <v>562</v>
      </c>
      <c r="N169" s="1960"/>
    </row>
    <row r="170" spans="2:15" ht="51" customHeight="1">
      <c r="B170" s="1957"/>
      <c r="C170" s="1918"/>
      <c r="D170" s="1918"/>
      <c r="E170" s="1918"/>
      <c r="F170" s="1918"/>
      <c r="G170" s="1918"/>
      <c r="H170" s="1958"/>
      <c r="I170" s="455" t="s">
        <v>2280</v>
      </c>
      <c r="J170" s="455" t="s">
        <v>2280</v>
      </c>
      <c r="K170" s="455" t="s">
        <v>2295</v>
      </c>
      <c r="L170" s="455" t="s">
        <v>2279</v>
      </c>
      <c r="M170" s="957" t="s">
        <v>2280</v>
      </c>
      <c r="N170" s="959"/>
    </row>
    <row r="171" spans="2:15" ht="24" customHeight="1">
      <c r="B171" s="685" t="s">
        <v>563</v>
      </c>
      <c r="C171" s="1911" t="s">
        <v>564</v>
      </c>
      <c r="D171" s="1911"/>
      <c r="E171" s="1911"/>
      <c r="F171" s="1911"/>
      <c r="G171" s="1911"/>
      <c r="H171" s="1911"/>
      <c r="I171" s="1911"/>
      <c r="J171" s="1911"/>
      <c r="K171" s="1911"/>
      <c r="L171" s="1911"/>
      <c r="M171" s="1911"/>
      <c r="N171" s="1961"/>
    </row>
    <row r="172" spans="2:15" ht="31.5" customHeight="1">
      <c r="B172" s="697" t="s">
        <v>216</v>
      </c>
      <c r="C172" s="1911" t="s">
        <v>488</v>
      </c>
      <c r="D172" s="1911"/>
      <c r="E172" s="1911"/>
      <c r="F172" s="1911"/>
      <c r="G172" s="1911"/>
      <c r="H172" s="1911"/>
      <c r="I172" s="1911"/>
      <c r="J172" s="1912"/>
      <c r="K172" s="745" t="s">
        <v>49</v>
      </c>
      <c r="L172" s="1962" t="s">
        <v>424</v>
      </c>
      <c r="M172" s="1078"/>
      <c r="N172" s="1079"/>
    </row>
    <row r="173" spans="2:15" ht="29.25" customHeight="1">
      <c r="B173" s="697" t="s">
        <v>218</v>
      </c>
      <c r="C173" s="1911" t="s">
        <v>668</v>
      </c>
      <c r="D173" s="1911"/>
      <c r="E173" s="1911"/>
      <c r="F173" s="1911"/>
      <c r="G173" s="1911"/>
      <c r="H173" s="1911"/>
      <c r="I173" s="1911"/>
      <c r="J173" s="1912"/>
      <c r="K173" s="745" t="s">
        <v>50</v>
      </c>
      <c r="L173" s="1963"/>
      <c r="M173" s="1080"/>
      <c r="N173" s="1081"/>
    </row>
    <row r="174" spans="2:15" ht="32.25" customHeight="1">
      <c r="B174" s="697" t="s">
        <v>220</v>
      </c>
      <c r="C174" s="1911" t="s">
        <v>686</v>
      </c>
      <c r="D174" s="1911"/>
      <c r="E174" s="1911"/>
      <c r="F174" s="1911"/>
      <c r="G174" s="1911"/>
      <c r="H174" s="1911"/>
      <c r="I174" s="1911"/>
      <c r="J174" s="1912"/>
      <c r="K174" s="745" t="s">
        <v>49</v>
      </c>
      <c r="L174" s="1963"/>
      <c r="M174" s="1080"/>
      <c r="N174" s="1081"/>
    </row>
    <row r="175" spans="2:15" ht="21.75" customHeight="1">
      <c r="B175" s="697" t="s">
        <v>222</v>
      </c>
      <c r="C175" s="1911" t="s">
        <v>493</v>
      </c>
      <c r="D175" s="1911"/>
      <c r="E175" s="1911"/>
      <c r="F175" s="1911"/>
      <c r="G175" s="1911"/>
      <c r="H175" s="1911"/>
      <c r="I175" s="1911"/>
      <c r="J175" s="1912"/>
      <c r="K175" s="745" t="s">
        <v>50</v>
      </c>
      <c r="L175" s="1963"/>
      <c r="M175" s="1080"/>
      <c r="N175" s="1081"/>
    </row>
    <row r="176" spans="2:15" ht="21.75" customHeight="1">
      <c r="B176" s="697" t="s">
        <v>224</v>
      </c>
      <c r="C176" s="1911" t="s">
        <v>566</v>
      </c>
      <c r="D176" s="1911"/>
      <c r="E176" s="1911"/>
      <c r="F176" s="1911"/>
      <c r="G176" s="1911"/>
      <c r="H176" s="1911"/>
      <c r="I176" s="1911"/>
      <c r="J176" s="1912"/>
      <c r="K176" s="745" t="s">
        <v>49</v>
      </c>
      <c r="L176" s="1963"/>
      <c r="M176" s="1080"/>
      <c r="N176" s="1081"/>
    </row>
    <row r="177" spans="2:14" ht="21.75" customHeight="1">
      <c r="B177" s="697" t="s">
        <v>226</v>
      </c>
      <c r="C177" s="1911" t="s">
        <v>567</v>
      </c>
      <c r="D177" s="1911"/>
      <c r="E177" s="1911"/>
      <c r="F177" s="1911"/>
      <c r="G177" s="1911"/>
      <c r="H177" s="1911"/>
      <c r="I177" s="1911"/>
      <c r="J177" s="1912"/>
      <c r="K177" s="745" t="s">
        <v>50</v>
      </c>
      <c r="L177" s="1963"/>
      <c r="M177" s="1080"/>
      <c r="N177" s="1081"/>
    </row>
    <row r="178" spans="2:14" ht="21.75" customHeight="1">
      <c r="B178" s="697" t="s">
        <v>228</v>
      </c>
      <c r="C178" s="1911" t="s">
        <v>133</v>
      </c>
      <c r="D178" s="1911"/>
      <c r="E178" s="1911"/>
      <c r="F178" s="1911"/>
      <c r="G178" s="1911"/>
      <c r="H178" s="1911"/>
      <c r="I178" s="1911"/>
      <c r="J178" s="1912"/>
      <c r="K178" s="745" t="s">
        <v>49</v>
      </c>
      <c r="L178" s="1963"/>
      <c r="M178" s="1080"/>
      <c r="N178" s="1081"/>
    </row>
    <row r="179" spans="2:14" ht="21.75" customHeight="1">
      <c r="B179" s="697" t="s">
        <v>229</v>
      </c>
      <c r="C179" s="1911" t="s">
        <v>134</v>
      </c>
      <c r="D179" s="1911"/>
      <c r="E179" s="1911"/>
      <c r="F179" s="1911"/>
      <c r="G179" s="1911"/>
      <c r="H179" s="1911"/>
      <c r="I179" s="1911"/>
      <c r="J179" s="1912"/>
      <c r="K179" s="745" t="s">
        <v>50</v>
      </c>
      <c r="L179" s="1963"/>
      <c r="M179" s="1080"/>
      <c r="N179" s="1081"/>
    </row>
    <row r="180" spans="2:14" ht="21.75" customHeight="1">
      <c r="B180" s="697" t="s">
        <v>230</v>
      </c>
      <c r="C180" s="1911" t="s">
        <v>568</v>
      </c>
      <c r="D180" s="1911"/>
      <c r="E180" s="1911"/>
      <c r="F180" s="1911"/>
      <c r="G180" s="1911"/>
      <c r="H180" s="1911"/>
      <c r="I180" s="1911"/>
      <c r="J180" s="1912"/>
      <c r="K180" s="745" t="s">
        <v>49</v>
      </c>
      <c r="L180" s="1963"/>
      <c r="M180" s="1080"/>
      <c r="N180" s="1081"/>
    </row>
    <row r="181" spans="2:14" ht="21.75" customHeight="1">
      <c r="B181" s="697" t="s">
        <v>231</v>
      </c>
      <c r="C181" s="1911" t="s">
        <v>499</v>
      </c>
      <c r="D181" s="1911"/>
      <c r="E181" s="1911"/>
      <c r="F181" s="1911"/>
      <c r="G181" s="1911"/>
      <c r="H181" s="1911"/>
      <c r="I181" s="1911"/>
      <c r="J181" s="1912"/>
      <c r="K181" s="745" t="s">
        <v>50</v>
      </c>
      <c r="L181" s="1963"/>
      <c r="M181" s="1080"/>
      <c r="N181" s="1081"/>
    </row>
    <row r="182" spans="2:14" ht="21.75" customHeight="1">
      <c r="B182" s="697" t="s">
        <v>233</v>
      </c>
      <c r="C182" s="1911" t="s">
        <v>569</v>
      </c>
      <c r="D182" s="1911"/>
      <c r="E182" s="1911"/>
      <c r="F182" s="1911"/>
      <c r="G182" s="1911"/>
      <c r="H182" s="1911"/>
      <c r="I182" s="1911"/>
      <c r="J182" s="1912"/>
      <c r="K182" s="745" t="s">
        <v>50</v>
      </c>
      <c r="L182" s="1963"/>
      <c r="M182" s="1080"/>
      <c r="N182" s="1081"/>
    </row>
    <row r="183" spans="2:14" ht="21.75" customHeight="1">
      <c r="B183" s="697" t="s">
        <v>234</v>
      </c>
      <c r="C183" s="1911" t="s">
        <v>502</v>
      </c>
      <c r="D183" s="1911"/>
      <c r="E183" s="1911"/>
      <c r="F183" s="1911"/>
      <c r="G183" s="1911"/>
      <c r="H183" s="1911"/>
      <c r="I183" s="1911"/>
      <c r="J183" s="1912"/>
      <c r="K183" s="745" t="s">
        <v>50</v>
      </c>
      <c r="L183" s="1963"/>
      <c r="M183" s="1080"/>
      <c r="N183" s="1081"/>
    </row>
    <row r="184" spans="2:14" ht="21.75" customHeight="1">
      <c r="B184" s="697" t="s">
        <v>236</v>
      </c>
      <c r="C184" s="1911" t="s">
        <v>570</v>
      </c>
      <c r="D184" s="1911"/>
      <c r="E184" s="1911"/>
      <c r="F184" s="1911"/>
      <c r="G184" s="1911"/>
      <c r="H184" s="1911"/>
      <c r="I184" s="1911"/>
      <c r="J184" s="1912"/>
      <c r="K184" s="745" t="s">
        <v>50</v>
      </c>
      <c r="L184" s="1963"/>
      <c r="M184" s="1080"/>
      <c r="N184" s="1081"/>
    </row>
    <row r="185" spans="2:14" ht="34.5" customHeight="1">
      <c r="B185" s="697"/>
      <c r="C185" s="1952" t="s">
        <v>571</v>
      </c>
      <c r="D185" s="1952"/>
      <c r="E185" s="1952"/>
      <c r="F185" s="1953"/>
      <c r="G185" s="1954"/>
      <c r="H185" s="1954"/>
      <c r="I185" s="1954"/>
      <c r="J185" s="1954"/>
      <c r="K185" s="1955"/>
      <c r="L185" s="1963"/>
      <c r="M185" s="1080"/>
      <c r="N185" s="1081"/>
    </row>
    <row r="186" spans="2:14" ht="23.25" customHeight="1">
      <c r="B186" s="698" t="s">
        <v>572</v>
      </c>
      <c r="C186" s="1965" t="s">
        <v>573</v>
      </c>
      <c r="D186" s="1965"/>
      <c r="E186" s="1965"/>
      <c r="F186" s="1966"/>
      <c r="G186" s="1966"/>
      <c r="H186" s="1966"/>
      <c r="I186" s="1966"/>
      <c r="J186" s="1967"/>
      <c r="K186" s="362">
        <v>2015</v>
      </c>
      <c r="L186" s="1964"/>
      <c r="M186" s="1082"/>
      <c r="N186" s="1083"/>
    </row>
    <row r="187" spans="2:14" ht="23.25" customHeight="1">
      <c r="B187" s="685" t="s">
        <v>574</v>
      </c>
      <c r="C187" s="1911" t="s">
        <v>575</v>
      </c>
      <c r="D187" s="1911"/>
      <c r="E187" s="1912"/>
      <c r="F187" s="1073" t="s">
        <v>2296</v>
      </c>
      <c r="G187" s="1074"/>
      <c r="H187" s="1074"/>
      <c r="I187" s="1074"/>
      <c r="J187" s="1074"/>
      <c r="K187" s="1074"/>
      <c r="L187" s="1074"/>
      <c r="M187" s="1074"/>
      <c r="N187" s="1951"/>
    </row>
    <row r="188" spans="2:14" ht="23.25" customHeight="1">
      <c r="B188" s="699" t="s">
        <v>576</v>
      </c>
      <c r="C188" s="1913" t="s">
        <v>577</v>
      </c>
      <c r="D188" s="1913"/>
      <c r="E188" s="1914"/>
      <c r="F188" s="1073"/>
      <c r="G188" s="1074"/>
      <c r="H188" s="1074"/>
      <c r="I188" s="1074"/>
      <c r="J188" s="1074"/>
      <c r="K188" s="1074"/>
      <c r="L188" s="1074"/>
      <c r="M188" s="1074"/>
      <c r="N188" s="1951"/>
    </row>
    <row r="189" spans="2:14" ht="44.25" customHeight="1">
      <c r="B189" s="685" t="s">
        <v>578</v>
      </c>
      <c r="C189" s="1911" t="s">
        <v>579</v>
      </c>
      <c r="D189" s="1911"/>
      <c r="E189" s="1911"/>
      <c r="F189" s="1911"/>
      <c r="G189" s="1911"/>
      <c r="H189" s="1911"/>
      <c r="I189" s="1911"/>
      <c r="J189" s="1911"/>
      <c r="K189" s="1911"/>
      <c r="L189" s="1911"/>
      <c r="M189" s="784"/>
      <c r="N189" s="132" t="s">
        <v>49</v>
      </c>
    </row>
    <row r="190" spans="2:14" ht="36.75" customHeight="1">
      <c r="B190" s="655" t="s">
        <v>216</v>
      </c>
      <c r="C190" s="1911" t="s">
        <v>580</v>
      </c>
      <c r="D190" s="1911"/>
      <c r="E190" s="1911"/>
      <c r="F190" s="1911"/>
      <c r="G190" s="1911"/>
      <c r="H190" s="1911"/>
      <c r="I190" s="1911"/>
      <c r="J190" s="1911"/>
      <c r="K190" s="957" t="s">
        <v>2297</v>
      </c>
      <c r="L190" s="958"/>
      <c r="M190" s="958"/>
      <c r="N190" s="1940"/>
    </row>
    <row r="191" spans="2:14" ht="30" customHeight="1" thickBot="1">
      <c r="B191" s="700" t="s">
        <v>581</v>
      </c>
      <c r="C191" s="1911" t="s">
        <v>582</v>
      </c>
      <c r="D191" s="1911"/>
      <c r="E191" s="1911"/>
      <c r="F191" s="1911"/>
      <c r="G191" s="1911"/>
      <c r="H191" s="1911"/>
      <c r="I191" s="1911"/>
      <c r="J191" s="1912"/>
      <c r="K191" s="1032" t="s">
        <v>50</v>
      </c>
      <c r="L191" s="1033"/>
      <c r="M191" s="1033"/>
      <c r="N191" s="1941"/>
    </row>
    <row r="192" spans="2:14" ht="21.75" customHeight="1" thickBot="1">
      <c r="B192" s="1915" t="s">
        <v>242</v>
      </c>
      <c r="C192" s="1916"/>
      <c r="D192" s="1916"/>
      <c r="E192" s="1916"/>
      <c r="F192" s="1916"/>
      <c r="G192" s="1916"/>
      <c r="H192" s="1916"/>
      <c r="I192" s="1916"/>
      <c r="J192" s="1916"/>
      <c r="K192" s="1916"/>
      <c r="L192" s="1916"/>
      <c r="M192" s="1916"/>
      <c r="N192" s="1942"/>
    </row>
    <row r="193" spans="2:14" ht="81" customHeight="1">
      <c r="B193" s="1943" t="s">
        <v>583</v>
      </c>
      <c r="C193" s="1945" t="s">
        <v>584</v>
      </c>
      <c r="D193" s="1945"/>
      <c r="E193" s="1945"/>
      <c r="F193" s="1945"/>
      <c r="G193" s="1946"/>
      <c r="H193" s="1947" t="s">
        <v>585</v>
      </c>
      <c r="I193" s="1948"/>
      <c r="J193" s="1949"/>
      <c r="K193" s="1947" t="s">
        <v>690</v>
      </c>
      <c r="L193" s="1948"/>
      <c r="M193" s="1948"/>
      <c r="N193" s="1950"/>
    </row>
    <row r="194" spans="2:14" ht="107.25" customHeight="1">
      <c r="B194" s="1944"/>
      <c r="C194" s="1928"/>
      <c r="D194" s="1928"/>
      <c r="E194" s="1928"/>
      <c r="F194" s="1928"/>
      <c r="G194" s="1929"/>
      <c r="H194" s="701" t="s">
        <v>587</v>
      </c>
      <c r="I194" s="702" t="s">
        <v>588</v>
      </c>
      <c r="J194" s="702" t="s">
        <v>589</v>
      </c>
      <c r="K194" s="701" t="s">
        <v>590</v>
      </c>
      <c r="L194" s="701" t="s">
        <v>591</v>
      </c>
      <c r="M194" s="703" t="s">
        <v>592</v>
      </c>
      <c r="N194" s="704" t="s">
        <v>384</v>
      </c>
    </row>
    <row r="195" spans="2:14" ht="21" customHeight="1">
      <c r="B195" s="657" t="s">
        <v>216</v>
      </c>
      <c r="C195" s="1934" t="s">
        <v>593</v>
      </c>
      <c r="D195" s="1934"/>
      <c r="E195" s="1934"/>
      <c r="F195" s="1934"/>
      <c r="G195" s="1934"/>
      <c r="H195" s="1934"/>
      <c r="I195" s="1934"/>
      <c r="J195" s="1934"/>
      <c r="K195" s="1934"/>
      <c r="L195" s="1934"/>
      <c r="M195" s="1934"/>
      <c r="N195" s="1935"/>
    </row>
    <row r="196" spans="2:14" ht="24.75" customHeight="1">
      <c r="B196" s="657" t="s">
        <v>230</v>
      </c>
      <c r="C196" s="1936" t="s">
        <v>248</v>
      </c>
      <c r="D196" s="1936"/>
      <c r="E196" s="1936"/>
      <c r="F196" s="1936"/>
      <c r="G196" s="1937"/>
      <c r="H196" s="316" t="s">
        <v>71</v>
      </c>
      <c r="I196" s="317" t="s">
        <v>71</v>
      </c>
      <c r="J196" s="785" t="s">
        <v>71</v>
      </c>
      <c r="K196" s="316" t="s">
        <v>71</v>
      </c>
      <c r="L196" s="317" t="s">
        <v>71</v>
      </c>
      <c r="M196" s="785" t="s">
        <v>71</v>
      </c>
      <c r="N196" s="1052" t="s">
        <v>2280</v>
      </c>
    </row>
    <row r="197" spans="2:14" ht="24.75" customHeight="1">
      <c r="B197" s="657" t="s">
        <v>401</v>
      </c>
      <c r="C197" s="1936" t="s">
        <v>691</v>
      </c>
      <c r="D197" s="1936"/>
      <c r="E197" s="1936"/>
      <c r="F197" s="1936"/>
      <c r="G197" s="1937"/>
      <c r="H197" s="316" t="s">
        <v>71</v>
      </c>
      <c r="I197" s="317" t="s">
        <v>71</v>
      </c>
      <c r="J197" s="785" t="s">
        <v>71</v>
      </c>
      <c r="K197" s="316" t="s">
        <v>71</v>
      </c>
      <c r="L197" s="317" t="s">
        <v>71</v>
      </c>
      <c r="M197" s="785" t="s">
        <v>71</v>
      </c>
      <c r="N197" s="1053"/>
    </row>
    <row r="198" spans="2:14" ht="39" customHeight="1">
      <c r="B198" s="657" t="s">
        <v>404</v>
      </c>
      <c r="C198" s="1936" t="s">
        <v>596</v>
      </c>
      <c r="D198" s="1936"/>
      <c r="E198" s="1936"/>
      <c r="F198" s="1938"/>
      <c r="G198" s="1939"/>
      <c r="H198" s="316" t="s">
        <v>71</v>
      </c>
      <c r="I198" s="317" t="s">
        <v>71</v>
      </c>
      <c r="J198" s="785" t="s">
        <v>71</v>
      </c>
      <c r="K198" s="316" t="s">
        <v>71</v>
      </c>
      <c r="L198" s="317" t="s">
        <v>71</v>
      </c>
      <c r="M198" s="785" t="s">
        <v>71</v>
      </c>
      <c r="N198" s="1054"/>
    </row>
    <row r="199" spans="2:14" ht="24.75" customHeight="1">
      <c r="B199" s="658" t="s">
        <v>218</v>
      </c>
      <c r="C199" s="1911" t="s">
        <v>692</v>
      </c>
      <c r="D199" s="1911"/>
      <c r="E199" s="1911"/>
      <c r="F199" s="1911"/>
      <c r="G199" s="1929"/>
      <c r="H199" s="316" t="s">
        <v>71</v>
      </c>
      <c r="I199" s="317" t="s">
        <v>71</v>
      </c>
      <c r="J199" s="785" t="s">
        <v>71</v>
      </c>
      <c r="K199" s="316" t="s">
        <v>71</v>
      </c>
      <c r="L199" s="317" t="s">
        <v>71</v>
      </c>
      <c r="M199" s="785" t="s">
        <v>71</v>
      </c>
      <c r="N199" s="320" t="s">
        <v>813</v>
      </c>
    </row>
    <row r="200" spans="2:14" ht="15.75" customHeight="1">
      <c r="B200" s="658" t="s">
        <v>220</v>
      </c>
      <c r="C200" s="1911" t="s">
        <v>221</v>
      </c>
      <c r="D200" s="1911"/>
      <c r="E200" s="1911"/>
      <c r="F200" s="1911"/>
      <c r="G200" s="1911"/>
      <c r="H200" s="1911"/>
      <c r="I200" s="1911"/>
      <c r="J200" s="1911"/>
      <c r="K200" s="1911"/>
      <c r="L200" s="1911"/>
      <c r="M200" s="1911"/>
      <c r="N200" s="1932"/>
    </row>
    <row r="201" spans="2:14" ht="24.75" customHeight="1">
      <c r="B201" s="658" t="s">
        <v>230</v>
      </c>
      <c r="C201" s="1927" t="s">
        <v>598</v>
      </c>
      <c r="D201" s="1927"/>
      <c r="E201" s="1927"/>
      <c r="F201" s="1927"/>
      <c r="G201" s="1933"/>
      <c r="H201" s="316" t="s">
        <v>71</v>
      </c>
      <c r="I201" s="317" t="s">
        <v>71</v>
      </c>
      <c r="J201" s="785" t="s">
        <v>71</v>
      </c>
      <c r="K201" s="316" t="s">
        <v>71</v>
      </c>
      <c r="L201" s="317" t="s">
        <v>71</v>
      </c>
      <c r="M201" s="785" t="s">
        <v>71</v>
      </c>
      <c r="N201" s="1029" t="s">
        <v>2280</v>
      </c>
    </row>
    <row r="202" spans="2:14" ht="24.75" customHeight="1">
      <c r="B202" s="658" t="s">
        <v>401</v>
      </c>
      <c r="C202" s="1927" t="s">
        <v>599</v>
      </c>
      <c r="D202" s="1927"/>
      <c r="E202" s="1927"/>
      <c r="F202" s="1927"/>
      <c r="G202" s="793"/>
      <c r="H202" s="316" t="s">
        <v>71</v>
      </c>
      <c r="I202" s="317" t="s">
        <v>71</v>
      </c>
      <c r="J202" s="785" t="s">
        <v>71</v>
      </c>
      <c r="K202" s="316" t="s">
        <v>71</v>
      </c>
      <c r="L202" s="317" t="s">
        <v>71</v>
      </c>
      <c r="M202" s="785" t="s">
        <v>71</v>
      </c>
      <c r="N202" s="1049"/>
    </row>
    <row r="203" spans="2:14" ht="24.75" customHeight="1">
      <c r="B203" s="658" t="s">
        <v>404</v>
      </c>
      <c r="C203" s="1927" t="s">
        <v>600</v>
      </c>
      <c r="D203" s="1927"/>
      <c r="E203" s="1927"/>
      <c r="F203" s="1927"/>
      <c r="G203" s="1933"/>
      <c r="H203" s="316" t="s">
        <v>71</v>
      </c>
      <c r="I203" s="317" t="s">
        <v>71</v>
      </c>
      <c r="J203" s="785" t="s">
        <v>71</v>
      </c>
      <c r="K203" s="316" t="s">
        <v>71</v>
      </c>
      <c r="L203" s="317" t="s">
        <v>71</v>
      </c>
      <c r="M203" s="785" t="s">
        <v>71</v>
      </c>
      <c r="N203" s="1049"/>
    </row>
    <row r="204" spans="2:14" ht="18" customHeight="1">
      <c r="B204" s="658" t="s">
        <v>222</v>
      </c>
      <c r="C204" s="1911" t="s">
        <v>256</v>
      </c>
      <c r="D204" s="1911"/>
      <c r="E204" s="1911"/>
      <c r="F204" s="1911"/>
      <c r="G204" s="1911"/>
      <c r="H204" s="1911"/>
      <c r="I204" s="1911"/>
      <c r="J204" s="1911"/>
      <c r="K204" s="1911"/>
      <c r="L204" s="1911"/>
      <c r="M204" s="1911"/>
      <c r="N204" s="1932"/>
    </row>
    <row r="205" spans="2:14" ht="22.5" customHeight="1">
      <c r="B205" s="658" t="s">
        <v>230</v>
      </c>
      <c r="C205" s="1927" t="s">
        <v>601</v>
      </c>
      <c r="D205" s="1927"/>
      <c r="E205" s="1927"/>
      <c r="F205" s="1927"/>
      <c r="G205" s="1933"/>
      <c r="H205" s="316" t="s">
        <v>71</v>
      </c>
      <c r="I205" s="317" t="s">
        <v>71</v>
      </c>
      <c r="J205" s="785" t="s">
        <v>71</v>
      </c>
      <c r="K205" s="316" t="s">
        <v>71</v>
      </c>
      <c r="L205" s="317" t="s">
        <v>71</v>
      </c>
      <c r="M205" s="785" t="s">
        <v>71</v>
      </c>
      <c r="N205" s="1029" t="s">
        <v>813</v>
      </c>
    </row>
    <row r="206" spans="2:14" ht="22.5" customHeight="1">
      <c r="B206" s="658" t="s">
        <v>401</v>
      </c>
      <c r="C206" s="1927" t="s">
        <v>602</v>
      </c>
      <c r="D206" s="1927"/>
      <c r="E206" s="1927"/>
      <c r="F206" s="1927"/>
      <c r="G206" s="1933"/>
      <c r="H206" s="316" t="s">
        <v>71</v>
      </c>
      <c r="I206" s="317" t="s">
        <v>71</v>
      </c>
      <c r="J206" s="785" t="s">
        <v>71</v>
      </c>
      <c r="K206" s="316" t="s">
        <v>71</v>
      </c>
      <c r="L206" s="317" t="s">
        <v>71</v>
      </c>
      <c r="M206" s="785" t="s">
        <v>71</v>
      </c>
      <c r="N206" s="1030"/>
    </row>
    <row r="207" spans="2:14" ht="22.5" customHeight="1">
      <c r="B207" s="658" t="s">
        <v>224</v>
      </c>
      <c r="C207" s="1911" t="s">
        <v>414</v>
      </c>
      <c r="D207" s="1911"/>
      <c r="E207" s="1911"/>
      <c r="F207" s="1911"/>
      <c r="G207" s="1911"/>
      <c r="H207" s="316" t="s">
        <v>71</v>
      </c>
      <c r="I207" s="317" t="s">
        <v>71</v>
      </c>
      <c r="J207" s="785" t="s">
        <v>71</v>
      </c>
      <c r="K207" s="316" t="s">
        <v>71</v>
      </c>
      <c r="L207" s="317" t="s">
        <v>71</v>
      </c>
      <c r="M207" s="785" t="s">
        <v>71</v>
      </c>
      <c r="N207" s="321" t="s">
        <v>2280</v>
      </c>
    </row>
    <row r="208" spans="2:14" ht="22.5" customHeight="1">
      <c r="B208" s="658" t="s">
        <v>226</v>
      </c>
      <c r="C208" s="1911" t="s">
        <v>603</v>
      </c>
      <c r="D208" s="1911"/>
      <c r="E208" s="1911"/>
      <c r="F208" s="1911"/>
      <c r="G208" s="1911"/>
      <c r="H208" s="316" t="s">
        <v>71</v>
      </c>
      <c r="I208" s="317" t="s">
        <v>71</v>
      </c>
      <c r="J208" s="785" t="s">
        <v>71</v>
      </c>
      <c r="K208" s="316" t="s">
        <v>71</v>
      </c>
      <c r="L208" s="317" t="s">
        <v>71</v>
      </c>
      <c r="M208" s="785" t="s">
        <v>71</v>
      </c>
      <c r="N208" s="321" t="s">
        <v>813</v>
      </c>
    </row>
    <row r="209" spans="2:14" ht="22.5" customHeight="1">
      <c r="B209" s="658" t="s">
        <v>228</v>
      </c>
      <c r="C209" s="1911" t="s">
        <v>133</v>
      </c>
      <c r="D209" s="1911"/>
      <c r="E209" s="1911"/>
      <c r="F209" s="1911"/>
      <c r="G209" s="1911"/>
      <c r="H209" s="316" t="s">
        <v>71</v>
      </c>
      <c r="I209" s="317" t="s">
        <v>71</v>
      </c>
      <c r="J209" s="785" t="s">
        <v>71</v>
      </c>
      <c r="K209" s="316" t="s">
        <v>71</v>
      </c>
      <c r="L209" s="317" t="s">
        <v>71</v>
      </c>
      <c r="M209" s="785" t="s">
        <v>71</v>
      </c>
      <c r="N209" s="321" t="s">
        <v>2280</v>
      </c>
    </row>
    <row r="210" spans="2:14" ht="22.5" customHeight="1">
      <c r="B210" s="658" t="s">
        <v>229</v>
      </c>
      <c r="C210" s="1911" t="s">
        <v>134</v>
      </c>
      <c r="D210" s="1911"/>
      <c r="E210" s="1911"/>
      <c r="F210" s="1911"/>
      <c r="G210" s="1911"/>
      <c r="H210" s="316" t="s">
        <v>71</v>
      </c>
      <c r="I210" s="317" t="s">
        <v>71</v>
      </c>
      <c r="J210" s="785" t="s">
        <v>71</v>
      </c>
      <c r="K210" s="316" t="s">
        <v>71</v>
      </c>
      <c r="L210" s="317" t="s">
        <v>71</v>
      </c>
      <c r="M210" s="785" t="s">
        <v>71</v>
      </c>
      <c r="N210" s="321" t="s">
        <v>813</v>
      </c>
    </row>
    <row r="211" spans="2:14" ht="18.75" customHeight="1">
      <c r="B211" s="658" t="s">
        <v>230</v>
      </c>
      <c r="C211" s="1911" t="s">
        <v>262</v>
      </c>
      <c r="D211" s="1911"/>
      <c r="E211" s="1911"/>
      <c r="F211" s="1911"/>
      <c r="G211" s="1911"/>
      <c r="H211" s="1911"/>
      <c r="I211" s="1911"/>
      <c r="J211" s="1911"/>
      <c r="K211" s="1911"/>
      <c r="L211" s="1911"/>
      <c r="M211" s="1911"/>
      <c r="N211" s="1932"/>
    </row>
    <row r="212" spans="2:14" ht="22.5" customHeight="1">
      <c r="B212" s="658" t="s">
        <v>230</v>
      </c>
      <c r="C212" s="1927" t="s">
        <v>263</v>
      </c>
      <c r="D212" s="1927"/>
      <c r="E212" s="1927"/>
      <c r="F212" s="1927"/>
      <c r="G212" s="1933"/>
      <c r="H212" s="316" t="s">
        <v>71</v>
      </c>
      <c r="I212" s="317" t="s">
        <v>71</v>
      </c>
      <c r="J212" s="785" t="s">
        <v>71</v>
      </c>
      <c r="K212" s="316" t="s">
        <v>71</v>
      </c>
      <c r="L212" s="317" t="s">
        <v>71</v>
      </c>
      <c r="M212" s="785" t="s">
        <v>71</v>
      </c>
      <c r="N212" s="1029" t="s">
        <v>2280</v>
      </c>
    </row>
    <row r="213" spans="2:14" ht="22.5" customHeight="1">
      <c r="B213" s="658" t="s">
        <v>401</v>
      </c>
      <c r="C213" s="1927" t="s">
        <v>264</v>
      </c>
      <c r="D213" s="1927"/>
      <c r="E213" s="1927"/>
      <c r="F213" s="1927"/>
      <c r="G213" s="1933"/>
      <c r="H213" s="316" t="s">
        <v>71</v>
      </c>
      <c r="I213" s="317" t="s">
        <v>71</v>
      </c>
      <c r="J213" s="785" t="s">
        <v>71</v>
      </c>
      <c r="K213" s="316" t="s">
        <v>71</v>
      </c>
      <c r="L213" s="317" t="s">
        <v>71</v>
      </c>
      <c r="M213" s="785" t="s">
        <v>71</v>
      </c>
      <c r="N213" s="1030"/>
    </row>
    <row r="214" spans="2:14" ht="22.5" customHeight="1">
      <c r="B214" s="658" t="s">
        <v>231</v>
      </c>
      <c r="C214" s="1911" t="s">
        <v>604</v>
      </c>
      <c r="D214" s="1911"/>
      <c r="E214" s="1911"/>
      <c r="F214" s="1911"/>
      <c r="G214" s="1911"/>
      <c r="H214" s="316" t="s">
        <v>71</v>
      </c>
      <c r="I214" s="317" t="s">
        <v>71</v>
      </c>
      <c r="J214" s="785" t="s">
        <v>71</v>
      </c>
      <c r="K214" s="316" t="s">
        <v>71</v>
      </c>
      <c r="L214" s="317" t="s">
        <v>71</v>
      </c>
      <c r="M214" s="785" t="s">
        <v>71</v>
      </c>
      <c r="N214" s="321" t="s">
        <v>813</v>
      </c>
    </row>
    <row r="215" spans="2:14" ht="35.25" customHeight="1">
      <c r="B215" s="655" t="s">
        <v>233</v>
      </c>
      <c r="C215" s="1911" t="s">
        <v>605</v>
      </c>
      <c r="D215" s="1911"/>
      <c r="E215" s="1911"/>
      <c r="F215" s="1911"/>
      <c r="G215" s="1912"/>
      <c r="H215" s="456" t="s">
        <v>60</v>
      </c>
      <c r="I215" s="456" t="s">
        <v>60</v>
      </c>
      <c r="J215" s="353" t="s">
        <v>60</v>
      </c>
      <c r="K215" s="456" t="s">
        <v>60</v>
      </c>
      <c r="L215" s="456" t="s">
        <v>2298</v>
      </c>
      <c r="M215" s="457" t="s">
        <v>60</v>
      </c>
      <c r="N215" s="321" t="s">
        <v>813</v>
      </c>
    </row>
    <row r="216" spans="2:14" ht="51" customHeight="1" thickBot="1">
      <c r="B216" s="699" t="s">
        <v>606</v>
      </c>
      <c r="C216" s="1913" t="s">
        <v>607</v>
      </c>
      <c r="D216" s="1913"/>
      <c r="E216" s="1913"/>
      <c r="F216" s="1913"/>
      <c r="G216" s="1913"/>
      <c r="H216" s="1373" t="s">
        <v>2299</v>
      </c>
      <c r="I216" s="1374"/>
      <c r="J216" s="1374"/>
      <c r="K216" s="1374"/>
      <c r="L216" s="1374"/>
      <c r="M216" s="1374"/>
      <c r="N216" s="1375"/>
    </row>
    <row r="217" spans="2:14" ht="18.75" customHeight="1" thickBot="1">
      <c r="B217" s="1915" t="s">
        <v>270</v>
      </c>
      <c r="C217" s="1916"/>
      <c r="D217" s="1916"/>
      <c r="E217" s="1916"/>
      <c r="F217" s="1916"/>
      <c r="G217" s="1916"/>
      <c r="H217" s="1916"/>
      <c r="I217" s="1916"/>
      <c r="J217" s="1916"/>
      <c r="K217" s="1916"/>
      <c r="L217" s="1916"/>
      <c r="M217" s="1916"/>
      <c r="N217" s="1916"/>
    </row>
    <row r="218" spans="2:14" ht="26.25" customHeight="1">
      <c r="B218" s="664" t="s">
        <v>608</v>
      </c>
      <c r="C218" s="1918" t="s">
        <v>609</v>
      </c>
      <c r="D218" s="1918"/>
      <c r="E218" s="1918"/>
      <c r="F218" s="1918"/>
      <c r="G218" s="1918"/>
      <c r="H218" s="1021" t="s">
        <v>2300</v>
      </c>
      <c r="I218" s="1022"/>
      <c r="J218" s="1022"/>
      <c r="K218" s="1930" t="s">
        <v>424</v>
      </c>
      <c r="L218" s="1025"/>
      <c r="M218" s="1026"/>
      <c r="N218" s="1027"/>
    </row>
    <row r="219" spans="2:14" ht="33" customHeight="1">
      <c r="B219" s="705" t="s">
        <v>610</v>
      </c>
      <c r="C219" s="1911" t="s">
        <v>611</v>
      </c>
      <c r="D219" s="1911"/>
      <c r="E219" s="1911"/>
      <c r="F219" s="1911"/>
      <c r="G219" s="1912"/>
      <c r="H219" s="968" t="s">
        <v>49</v>
      </c>
      <c r="I219" s="969"/>
      <c r="J219" s="969"/>
      <c r="K219" s="1931"/>
      <c r="L219" s="1013"/>
      <c r="M219" s="1014"/>
      <c r="N219" s="1015"/>
    </row>
    <row r="220" spans="2:14" ht="17.25" customHeight="1">
      <c r="B220" s="1926" t="s">
        <v>612</v>
      </c>
      <c r="C220" s="1927"/>
      <c r="D220" s="1927"/>
      <c r="E220" s="1927"/>
      <c r="F220" s="1927"/>
      <c r="G220" s="1927"/>
      <c r="H220" s="1927"/>
      <c r="I220" s="1927"/>
      <c r="J220" s="1927"/>
      <c r="K220" s="1927"/>
      <c r="L220" s="1927"/>
      <c r="M220" s="1927"/>
      <c r="N220" s="1927"/>
    </row>
    <row r="221" spans="2:14" ht="21.75" customHeight="1">
      <c r="B221" s="657" t="s">
        <v>216</v>
      </c>
      <c r="C221" s="1928" t="s">
        <v>613</v>
      </c>
      <c r="D221" s="1928"/>
      <c r="E221" s="1928"/>
      <c r="F221" s="1928"/>
      <c r="G221" s="1929"/>
      <c r="H221" s="968" t="s">
        <v>49</v>
      </c>
      <c r="I221" s="969"/>
      <c r="J221" s="969"/>
      <c r="K221" s="1920" t="s">
        <v>424</v>
      </c>
      <c r="L221" s="995"/>
      <c r="M221" s="996"/>
      <c r="N221" s="997"/>
    </row>
    <row r="222" spans="2:14" ht="21.75" customHeight="1">
      <c r="B222" s="658" t="s">
        <v>218</v>
      </c>
      <c r="C222" s="1911" t="s">
        <v>614</v>
      </c>
      <c r="D222" s="1911"/>
      <c r="E222" s="1911"/>
      <c r="F222" s="1911"/>
      <c r="G222" s="1912"/>
      <c r="H222" s="968" t="s">
        <v>49</v>
      </c>
      <c r="I222" s="969"/>
      <c r="J222" s="969"/>
      <c r="K222" s="1921"/>
      <c r="L222" s="1013"/>
      <c r="M222" s="1014"/>
      <c r="N222" s="1015"/>
    </row>
    <row r="223" spans="2:14" ht="22.5" customHeight="1">
      <c r="B223" s="705" t="s">
        <v>615</v>
      </c>
      <c r="C223" s="1923" t="s">
        <v>616</v>
      </c>
      <c r="D223" s="1923"/>
      <c r="E223" s="1923"/>
      <c r="F223" s="1923"/>
      <c r="G223" s="1923"/>
      <c r="H223" s="1923"/>
      <c r="I223" s="1923"/>
      <c r="J223" s="1923"/>
      <c r="K223" s="1906"/>
      <c r="L223" s="1906"/>
      <c r="M223" s="1906"/>
      <c r="N223" s="1906"/>
    </row>
    <row r="224" spans="2:14" ht="21.75" customHeight="1">
      <c r="B224" s="658" t="s">
        <v>216</v>
      </c>
      <c r="C224" s="1911" t="s">
        <v>613</v>
      </c>
      <c r="D224" s="1911"/>
      <c r="E224" s="1911"/>
      <c r="F224" s="1911"/>
      <c r="G224" s="1912"/>
      <c r="H224" s="968" t="s">
        <v>49</v>
      </c>
      <c r="I224" s="969"/>
      <c r="J224" s="969"/>
      <c r="K224" s="1919" t="s">
        <v>424</v>
      </c>
      <c r="L224" s="992"/>
      <c r="M224" s="993"/>
      <c r="N224" s="994"/>
    </row>
    <row r="225" spans="1:14" ht="21.75" customHeight="1">
      <c r="B225" s="658" t="s">
        <v>218</v>
      </c>
      <c r="C225" s="1911" t="s">
        <v>614</v>
      </c>
      <c r="D225" s="1911"/>
      <c r="E225" s="1911"/>
      <c r="F225" s="1911"/>
      <c r="G225" s="1912"/>
      <c r="H225" s="968" t="s">
        <v>49</v>
      </c>
      <c r="I225" s="969"/>
      <c r="J225" s="969"/>
      <c r="K225" s="1920"/>
      <c r="L225" s="995"/>
      <c r="M225" s="996"/>
      <c r="N225" s="997"/>
    </row>
    <row r="226" spans="1:14" ht="28.5" customHeight="1">
      <c r="B226" s="705" t="s">
        <v>617</v>
      </c>
      <c r="C226" s="1911" t="s">
        <v>618</v>
      </c>
      <c r="D226" s="1911"/>
      <c r="E226" s="1911"/>
      <c r="F226" s="1911"/>
      <c r="G226" s="1912"/>
      <c r="H226" s="968" t="s">
        <v>49</v>
      </c>
      <c r="I226" s="969"/>
      <c r="J226" s="969"/>
      <c r="K226" s="1920"/>
      <c r="L226" s="995"/>
      <c r="M226" s="996"/>
      <c r="N226" s="997"/>
    </row>
    <row r="227" spans="1:14" ht="21.75" customHeight="1">
      <c r="B227" s="658" t="s">
        <v>216</v>
      </c>
      <c r="C227" s="1911" t="s">
        <v>619</v>
      </c>
      <c r="D227" s="1911"/>
      <c r="E227" s="1911"/>
      <c r="F227" s="1911"/>
      <c r="G227" s="1912"/>
      <c r="H227" s="968" t="s">
        <v>49</v>
      </c>
      <c r="I227" s="969"/>
      <c r="J227" s="969"/>
      <c r="K227" s="1920"/>
      <c r="L227" s="995"/>
      <c r="M227" s="996"/>
      <c r="N227" s="997"/>
    </row>
    <row r="228" spans="1:14" ht="38.25" customHeight="1">
      <c r="B228" s="705" t="s">
        <v>620</v>
      </c>
      <c r="C228" s="1911" t="s">
        <v>697</v>
      </c>
      <c r="D228" s="1911"/>
      <c r="E228" s="1911"/>
      <c r="F228" s="1911"/>
      <c r="G228" s="1912"/>
      <c r="H228" s="968" t="s">
        <v>49</v>
      </c>
      <c r="I228" s="969"/>
      <c r="J228" s="969"/>
      <c r="K228" s="1920"/>
      <c r="L228" s="995"/>
      <c r="M228" s="996"/>
      <c r="N228" s="997"/>
    </row>
    <row r="229" spans="1:14" ht="21" customHeight="1">
      <c r="B229" s="706" t="s">
        <v>622</v>
      </c>
      <c r="C229" s="1923" t="s">
        <v>623</v>
      </c>
      <c r="D229" s="1923"/>
      <c r="E229" s="1923"/>
      <c r="F229" s="1923"/>
      <c r="G229" s="1924"/>
      <c r="H229" s="968" t="s">
        <v>49</v>
      </c>
      <c r="I229" s="969"/>
      <c r="J229" s="969"/>
      <c r="K229" s="1920"/>
      <c r="L229" s="995"/>
      <c r="M229" s="996"/>
      <c r="N229" s="997"/>
    </row>
    <row r="230" spans="1:14" ht="21.75" customHeight="1">
      <c r="B230" s="658" t="s">
        <v>216</v>
      </c>
      <c r="C230" s="1911" t="s">
        <v>624</v>
      </c>
      <c r="D230" s="1911"/>
      <c r="E230" s="1911"/>
      <c r="F230" s="1911"/>
      <c r="G230" s="1912"/>
      <c r="H230" s="968" t="s">
        <v>49</v>
      </c>
      <c r="I230" s="969"/>
      <c r="J230" s="969"/>
      <c r="K230" s="1920"/>
      <c r="L230" s="995"/>
      <c r="M230" s="996"/>
      <c r="N230" s="997"/>
    </row>
    <row r="231" spans="1:14" ht="21.75" customHeight="1" thickBot="1">
      <c r="B231" s="655" t="s">
        <v>625</v>
      </c>
      <c r="C231" s="1913" t="s">
        <v>626</v>
      </c>
      <c r="D231" s="1913"/>
      <c r="E231" s="1913"/>
      <c r="F231" s="1913"/>
      <c r="G231" s="1914"/>
      <c r="H231" s="968" t="s">
        <v>49</v>
      </c>
      <c r="I231" s="969"/>
      <c r="J231" s="969"/>
      <c r="K231" s="1925"/>
      <c r="L231" s="998"/>
      <c r="M231" s="999"/>
      <c r="N231" s="1000"/>
    </row>
    <row r="232" spans="1:14" ht="18.75" customHeight="1" thickBot="1">
      <c r="B232" s="1915" t="s">
        <v>293</v>
      </c>
      <c r="C232" s="1916"/>
      <c r="D232" s="1916"/>
      <c r="E232" s="1916"/>
      <c r="F232" s="1916"/>
      <c r="G232" s="1916"/>
      <c r="H232" s="1916"/>
      <c r="I232" s="1916"/>
      <c r="J232" s="1916"/>
      <c r="K232" s="1917"/>
      <c r="L232" s="1916"/>
      <c r="M232" s="1916"/>
      <c r="N232" s="1916"/>
    </row>
    <row r="233" spans="1:14" ht="39" customHeight="1">
      <c r="B233" s="792" t="s">
        <v>627</v>
      </c>
      <c r="C233" s="1918" t="s">
        <v>698</v>
      </c>
      <c r="D233" s="1918"/>
      <c r="E233" s="1918"/>
      <c r="F233" s="1918"/>
      <c r="G233" s="1918"/>
      <c r="H233" s="968" t="s">
        <v>50</v>
      </c>
      <c r="I233" s="969"/>
      <c r="J233" s="969"/>
      <c r="K233" s="1919" t="s">
        <v>424</v>
      </c>
      <c r="L233" s="982"/>
      <c r="M233" s="983"/>
      <c r="N233" s="984"/>
    </row>
    <row r="234" spans="1:14" ht="21.75" customHeight="1">
      <c r="B234" s="658" t="s">
        <v>216</v>
      </c>
      <c r="C234" s="1911" t="s">
        <v>629</v>
      </c>
      <c r="D234" s="1911"/>
      <c r="E234" s="1911"/>
      <c r="F234" s="1911"/>
      <c r="G234" s="1912"/>
      <c r="H234" s="986"/>
      <c r="I234" s="987"/>
      <c r="J234" s="988"/>
      <c r="K234" s="1920"/>
      <c r="L234" s="973"/>
      <c r="M234" s="974"/>
      <c r="N234" s="975"/>
    </row>
    <row r="235" spans="1:14" ht="33" customHeight="1">
      <c r="B235" s="792" t="s">
        <v>630</v>
      </c>
      <c r="C235" s="1922" t="s">
        <v>631</v>
      </c>
      <c r="D235" s="1923"/>
      <c r="E235" s="1923"/>
      <c r="F235" s="1923"/>
      <c r="G235" s="1924"/>
      <c r="H235" s="968" t="s">
        <v>49</v>
      </c>
      <c r="I235" s="969"/>
      <c r="J235" s="969"/>
      <c r="K235" s="1920"/>
      <c r="L235" s="970"/>
      <c r="M235" s="971"/>
      <c r="N235" s="972"/>
    </row>
    <row r="236" spans="1:14" ht="24" customHeight="1">
      <c r="B236" s="707" t="s">
        <v>216</v>
      </c>
      <c r="C236" s="1911" t="s">
        <v>629</v>
      </c>
      <c r="D236" s="1911"/>
      <c r="E236" s="1911"/>
      <c r="F236" s="1911"/>
      <c r="G236" s="1912"/>
      <c r="H236" s="957" t="s">
        <v>2301</v>
      </c>
      <c r="I236" s="958"/>
      <c r="J236" s="977"/>
      <c r="K236" s="1921"/>
      <c r="L236" s="973"/>
      <c r="M236" s="974"/>
      <c r="N236" s="975"/>
    </row>
    <row r="237" spans="1:14" ht="36.75" customHeight="1">
      <c r="B237" s="791" t="s">
        <v>632</v>
      </c>
      <c r="C237" s="1906" t="s">
        <v>633</v>
      </c>
      <c r="D237" s="1906"/>
      <c r="E237" s="1906"/>
      <c r="F237" s="1906"/>
      <c r="G237" s="1907"/>
      <c r="H237" s="957"/>
      <c r="I237" s="958"/>
      <c r="J237" s="958"/>
      <c r="K237" s="958"/>
      <c r="L237" s="958"/>
      <c r="M237" s="958"/>
      <c r="N237" s="959"/>
    </row>
    <row r="238" spans="1:14" ht="77.25" customHeight="1">
      <c r="A238" s="11"/>
      <c r="B238" s="787" t="s">
        <v>634</v>
      </c>
      <c r="C238" s="1906" t="s">
        <v>635</v>
      </c>
      <c r="D238" s="1906"/>
      <c r="E238" s="1906"/>
      <c r="F238" s="1906"/>
      <c r="G238" s="1907"/>
      <c r="H238" s="160" t="s">
        <v>49</v>
      </c>
      <c r="I238" s="790" t="s">
        <v>424</v>
      </c>
      <c r="J238" s="958" t="s">
        <v>2302</v>
      </c>
      <c r="K238" s="958"/>
      <c r="L238" s="958"/>
      <c r="M238" s="958"/>
      <c r="N238" s="959"/>
    </row>
    <row r="239" spans="1:14" ht="34.5" customHeight="1" thickBot="1">
      <c r="A239" s="11"/>
      <c r="B239" s="708"/>
      <c r="C239" s="1908" t="s">
        <v>636</v>
      </c>
      <c r="D239" s="1909"/>
      <c r="E239" s="1909"/>
      <c r="F239" s="1909"/>
      <c r="G239" s="1909"/>
      <c r="H239" s="964" t="s">
        <v>2280</v>
      </c>
      <c r="I239" s="965"/>
      <c r="J239" s="964"/>
      <c r="K239" s="964"/>
      <c r="L239" s="964"/>
      <c r="M239" s="966"/>
      <c r="N239" s="967"/>
    </row>
    <row r="240" spans="1:14" ht="15.75" thickTop="1"/>
    <row r="241" spans="2:14" ht="26.25">
      <c r="B241" s="1910" t="s">
        <v>637</v>
      </c>
      <c r="C241" s="1910"/>
      <c r="D241" s="1910"/>
      <c r="E241" s="1910"/>
      <c r="F241" s="1910"/>
      <c r="G241" s="1910"/>
      <c r="H241" s="1910"/>
      <c r="I241" s="1910"/>
      <c r="J241" s="1910"/>
      <c r="K241" s="1910"/>
      <c r="L241" s="1910"/>
      <c r="M241" s="1910"/>
      <c r="N241" s="1910"/>
    </row>
  </sheetData>
  <mergeCells count="550">
    <mergeCell ref="C9:E9"/>
    <mergeCell ref="F9:N9"/>
    <mergeCell ref="C10:E10"/>
    <mergeCell ref="G10:N10"/>
    <mergeCell ref="C11:E11"/>
    <mergeCell ref="H11:N11"/>
    <mergeCell ref="B4:N4"/>
    <mergeCell ref="B5:N5"/>
    <mergeCell ref="B6:L6"/>
    <mergeCell ref="B7:N7"/>
    <mergeCell ref="C8:K8"/>
    <mergeCell ref="C15:E15"/>
    <mergeCell ref="H15:N15"/>
    <mergeCell ref="C16:E16"/>
    <mergeCell ref="H16:N16"/>
    <mergeCell ref="C17:E17"/>
    <mergeCell ref="H17:N17"/>
    <mergeCell ref="C12:E12"/>
    <mergeCell ref="H12:N12"/>
    <mergeCell ref="C13:E13"/>
    <mergeCell ref="H13:N13"/>
    <mergeCell ref="C14:E14"/>
    <mergeCell ref="H14:N14"/>
    <mergeCell ref="C18:E18"/>
    <mergeCell ref="H18:N18"/>
    <mergeCell ref="C19:E19"/>
    <mergeCell ref="H19:N19"/>
    <mergeCell ref="C20:K20"/>
    <mergeCell ref="M20:M23"/>
    <mergeCell ref="N20:N23"/>
    <mergeCell ref="C21:K21"/>
    <mergeCell ref="C22:K22"/>
    <mergeCell ref="C23:E23"/>
    <mergeCell ref="G23:H23"/>
    <mergeCell ref="I23:J23"/>
    <mergeCell ref="B24:N24"/>
    <mergeCell ref="C25:F25"/>
    <mergeCell ref="K25:K29"/>
    <mergeCell ref="L25:N29"/>
    <mergeCell ref="C26:I26"/>
    <mergeCell ref="C27:F27"/>
    <mergeCell ref="C28:G28"/>
    <mergeCell ref="H28:J28"/>
    <mergeCell ref="C33:I33"/>
    <mergeCell ref="L33:N33"/>
    <mergeCell ref="C34:I34"/>
    <mergeCell ref="L34:N34"/>
    <mergeCell ref="C35:E35"/>
    <mergeCell ref="G35:I35"/>
    <mergeCell ref="L35:N35"/>
    <mergeCell ref="C29:G29"/>
    <mergeCell ref="H29:J29"/>
    <mergeCell ref="C30:N30"/>
    <mergeCell ref="B31:I31"/>
    <mergeCell ref="L31:N31"/>
    <mergeCell ref="C32:N32"/>
    <mergeCell ref="C39:N39"/>
    <mergeCell ref="C40:I40"/>
    <mergeCell ref="L40:N40"/>
    <mergeCell ref="C41:I41"/>
    <mergeCell ref="L41:N41"/>
    <mergeCell ref="C42:I42"/>
    <mergeCell ref="L42:N42"/>
    <mergeCell ref="C36:N36"/>
    <mergeCell ref="C37:I37"/>
    <mergeCell ref="L37:N37"/>
    <mergeCell ref="C38:E38"/>
    <mergeCell ref="G38:I38"/>
    <mergeCell ref="L38:N38"/>
    <mergeCell ref="C46:I46"/>
    <mergeCell ref="L46:N46"/>
    <mergeCell ref="C47:E47"/>
    <mergeCell ref="G47:I47"/>
    <mergeCell ref="L47:N47"/>
    <mergeCell ref="C48:I48"/>
    <mergeCell ref="L48:N48"/>
    <mergeCell ref="C43:E43"/>
    <mergeCell ref="G43:I43"/>
    <mergeCell ref="L43:N43"/>
    <mergeCell ref="C44:N44"/>
    <mergeCell ref="C45:I45"/>
    <mergeCell ref="L45:N45"/>
    <mergeCell ref="C52:N52"/>
    <mergeCell ref="C53:I53"/>
    <mergeCell ref="L53:N53"/>
    <mergeCell ref="C54:I54"/>
    <mergeCell ref="L54:N54"/>
    <mergeCell ref="C55:I55"/>
    <mergeCell ref="L55:N55"/>
    <mergeCell ref="C49:I49"/>
    <mergeCell ref="L49:N49"/>
    <mergeCell ref="C50:I50"/>
    <mergeCell ref="L50:N50"/>
    <mergeCell ref="C51:I51"/>
    <mergeCell ref="L51:N51"/>
    <mergeCell ref="B59:N59"/>
    <mergeCell ref="C60:F60"/>
    <mergeCell ref="I60:J60"/>
    <mergeCell ref="K60:N60"/>
    <mergeCell ref="C61:F61"/>
    <mergeCell ref="I61:J61"/>
    <mergeCell ref="K61:N61"/>
    <mergeCell ref="C56:I56"/>
    <mergeCell ref="J56:K56"/>
    <mergeCell ref="M56:N56"/>
    <mergeCell ref="B57:N57"/>
    <mergeCell ref="C58:I58"/>
    <mergeCell ref="J58:K58"/>
    <mergeCell ref="M58:N58"/>
    <mergeCell ref="B64:N64"/>
    <mergeCell ref="C65:M65"/>
    <mergeCell ref="B66:N66"/>
    <mergeCell ref="C67:E67"/>
    <mergeCell ref="G67:H67"/>
    <mergeCell ref="I67:J67"/>
    <mergeCell ref="K67:N67"/>
    <mergeCell ref="C62:F62"/>
    <mergeCell ref="I62:J62"/>
    <mergeCell ref="K62:N62"/>
    <mergeCell ref="C63:F63"/>
    <mergeCell ref="I63:J63"/>
    <mergeCell ref="K63:N63"/>
    <mergeCell ref="C70:E70"/>
    <mergeCell ref="G70:H70"/>
    <mergeCell ref="I70:J70"/>
    <mergeCell ref="K70:N70"/>
    <mergeCell ref="C71:E71"/>
    <mergeCell ref="F71:J71"/>
    <mergeCell ref="K71:N71"/>
    <mergeCell ref="C68:E68"/>
    <mergeCell ref="G68:H68"/>
    <mergeCell ref="I68:J68"/>
    <mergeCell ref="K68:N68"/>
    <mergeCell ref="C69:E69"/>
    <mergeCell ref="F69:J69"/>
    <mergeCell ref="K69:N69"/>
    <mergeCell ref="C72:E72"/>
    <mergeCell ref="G72:H72"/>
    <mergeCell ref="I72:J72"/>
    <mergeCell ref="K72:N72"/>
    <mergeCell ref="B73:N73"/>
    <mergeCell ref="C74:E74"/>
    <mergeCell ref="G74:H74"/>
    <mergeCell ref="I74:J74"/>
    <mergeCell ref="K74:N74"/>
    <mergeCell ref="C77:E77"/>
    <mergeCell ref="G77:H77"/>
    <mergeCell ref="I77:J77"/>
    <mergeCell ref="K77:N77"/>
    <mergeCell ref="C78:E78"/>
    <mergeCell ref="G78:H78"/>
    <mergeCell ref="I78:J78"/>
    <mergeCell ref="K78:N78"/>
    <mergeCell ref="C75:E75"/>
    <mergeCell ref="G75:H75"/>
    <mergeCell ref="I75:J75"/>
    <mergeCell ref="K75:N75"/>
    <mergeCell ref="C76:E76"/>
    <mergeCell ref="G76:H76"/>
    <mergeCell ref="I76:J76"/>
    <mergeCell ref="K76:N76"/>
    <mergeCell ref="B81:N81"/>
    <mergeCell ref="C82:G82"/>
    <mergeCell ref="H82:J82"/>
    <mergeCell ref="K82:N82"/>
    <mergeCell ref="C83:G83"/>
    <mergeCell ref="H83:J83"/>
    <mergeCell ref="K83:N83"/>
    <mergeCell ref="C79:E79"/>
    <mergeCell ref="G79:H79"/>
    <mergeCell ref="I79:J79"/>
    <mergeCell ref="K79:N79"/>
    <mergeCell ref="C80:E80"/>
    <mergeCell ref="G80:H80"/>
    <mergeCell ref="I80:J80"/>
    <mergeCell ref="K80:N80"/>
    <mergeCell ref="C86:G86"/>
    <mergeCell ref="H86:J86"/>
    <mergeCell ref="K86:N86"/>
    <mergeCell ref="C87:G87"/>
    <mergeCell ref="H87:N87"/>
    <mergeCell ref="C88:E88"/>
    <mergeCell ref="F88:N88"/>
    <mergeCell ref="C84:G84"/>
    <mergeCell ref="H84:J84"/>
    <mergeCell ref="K84:N84"/>
    <mergeCell ref="C85:G85"/>
    <mergeCell ref="H85:J85"/>
    <mergeCell ref="K85:N85"/>
    <mergeCell ref="K92:N92"/>
    <mergeCell ref="F93:H93"/>
    <mergeCell ref="I93:J93"/>
    <mergeCell ref="K93:N93"/>
    <mergeCell ref="F94:H94"/>
    <mergeCell ref="I94:J94"/>
    <mergeCell ref="K94:N94"/>
    <mergeCell ref="B89:N89"/>
    <mergeCell ref="C90:G90"/>
    <mergeCell ref="I90:J90"/>
    <mergeCell ref="K90:N90"/>
    <mergeCell ref="B91:E96"/>
    <mergeCell ref="F91:H91"/>
    <mergeCell ref="I91:J91"/>
    <mergeCell ref="K91:N91"/>
    <mergeCell ref="F92:H92"/>
    <mergeCell ref="I92:J92"/>
    <mergeCell ref="B97:N97"/>
    <mergeCell ref="C98:N98"/>
    <mergeCell ref="B99:F100"/>
    <mergeCell ref="G99:N99"/>
    <mergeCell ref="G100:H100"/>
    <mergeCell ref="I100:J100"/>
    <mergeCell ref="L100:N100"/>
    <mergeCell ref="F95:H95"/>
    <mergeCell ref="I95:J95"/>
    <mergeCell ref="K95:N95"/>
    <mergeCell ref="F96:H96"/>
    <mergeCell ref="I96:J96"/>
    <mergeCell ref="K96:N96"/>
    <mergeCell ref="C103:F103"/>
    <mergeCell ref="G103:H103"/>
    <mergeCell ref="I103:J103"/>
    <mergeCell ref="L103:N103"/>
    <mergeCell ref="C104:F104"/>
    <mergeCell ref="G104:H104"/>
    <mergeCell ref="I104:J104"/>
    <mergeCell ref="L104:N104"/>
    <mergeCell ref="C101:F101"/>
    <mergeCell ref="G101:H101"/>
    <mergeCell ref="I101:J101"/>
    <mergeCell ref="L101:N101"/>
    <mergeCell ref="C102:F102"/>
    <mergeCell ref="G102:H102"/>
    <mergeCell ref="I102:J102"/>
    <mergeCell ref="L102:N102"/>
    <mergeCell ref="C107:F107"/>
    <mergeCell ref="G107:H107"/>
    <mergeCell ref="I107:J107"/>
    <mergeCell ref="L107:N107"/>
    <mergeCell ref="C108:F108"/>
    <mergeCell ref="G108:H108"/>
    <mergeCell ref="I108:J108"/>
    <mergeCell ref="L108:N108"/>
    <mergeCell ref="C105:F105"/>
    <mergeCell ref="G105:H105"/>
    <mergeCell ref="I105:J105"/>
    <mergeCell ref="L105:N105"/>
    <mergeCell ref="C106:F106"/>
    <mergeCell ref="G106:H106"/>
    <mergeCell ref="I106:J106"/>
    <mergeCell ref="L106:N106"/>
    <mergeCell ref="C111:F111"/>
    <mergeCell ref="G111:H111"/>
    <mergeCell ref="I111:J111"/>
    <mergeCell ref="L111:N111"/>
    <mergeCell ref="C112:F112"/>
    <mergeCell ref="G112:H112"/>
    <mergeCell ref="I112:J112"/>
    <mergeCell ref="L112:N112"/>
    <mergeCell ref="C109:F109"/>
    <mergeCell ref="G109:H109"/>
    <mergeCell ref="I109:J109"/>
    <mergeCell ref="L109:N109"/>
    <mergeCell ref="C110:F110"/>
    <mergeCell ref="G110:H110"/>
    <mergeCell ref="I110:J110"/>
    <mergeCell ref="L110:N110"/>
    <mergeCell ref="C113:F113"/>
    <mergeCell ref="G113:H113"/>
    <mergeCell ref="I113:J113"/>
    <mergeCell ref="L113:N113"/>
    <mergeCell ref="C114:N114"/>
    <mergeCell ref="C115:D115"/>
    <mergeCell ref="E115:F115"/>
    <mergeCell ref="G115:H115"/>
    <mergeCell ref="I115:J115"/>
    <mergeCell ref="L115:N115"/>
    <mergeCell ref="B118:F118"/>
    <mergeCell ref="G118:N118"/>
    <mergeCell ref="B119:N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B121:N121"/>
    <mergeCell ref="C122:G122"/>
    <mergeCell ref="H122:J122"/>
    <mergeCell ref="K122:K135"/>
    <mergeCell ref="L122:N124"/>
    <mergeCell ref="C123:G123"/>
    <mergeCell ref="H123:J123"/>
    <mergeCell ref="C124:G124"/>
    <mergeCell ref="H124:J124"/>
    <mergeCell ref="C125:J125"/>
    <mergeCell ref="L125:N127"/>
    <mergeCell ref="D126:G126"/>
    <mergeCell ref="H126:J126"/>
    <mergeCell ref="D127:G127"/>
    <mergeCell ref="H127:J127"/>
    <mergeCell ref="C128:G128"/>
    <mergeCell ref="H128:J128"/>
    <mergeCell ref="L128:N130"/>
    <mergeCell ref="C129:G129"/>
    <mergeCell ref="H129:J129"/>
    <mergeCell ref="C133:G133"/>
    <mergeCell ref="H133:J133"/>
    <mergeCell ref="L133:N134"/>
    <mergeCell ref="C134:G134"/>
    <mergeCell ref="H134:J134"/>
    <mergeCell ref="C135:G135"/>
    <mergeCell ref="H135:J135"/>
    <mergeCell ref="L135:N135"/>
    <mergeCell ref="C130:G130"/>
    <mergeCell ref="H130:J130"/>
    <mergeCell ref="C131:G131"/>
    <mergeCell ref="H131:J131"/>
    <mergeCell ref="L131:N132"/>
    <mergeCell ref="C132:G132"/>
    <mergeCell ref="H132:J132"/>
    <mergeCell ref="B136:N136"/>
    <mergeCell ref="C137:F137"/>
    <mergeCell ref="G137:I137"/>
    <mergeCell ref="J137:L137"/>
    <mergeCell ref="M137:N137"/>
    <mergeCell ref="C138:F138"/>
    <mergeCell ref="G138:I138"/>
    <mergeCell ref="J138:L138"/>
    <mergeCell ref="M138:N138"/>
    <mergeCell ref="C141:F141"/>
    <mergeCell ref="G141:I141"/>
    <mergeCell ref="J141:L141"/>
    <mergeCell ref="M141:N141"/>
    <mergeCell ref="C142:F142"/>
    <mergeCell ref="G142:I142"/>
    <mergeCell ref="J142:L142"/>
    <mergeCell ref="M142:N142"/>
    <mergeCell ref="C139:F139"/>
    <mergeCell ref="G139:I139"/>
    <mergeCell ref="J139:L139"/>
    <mergeCell ref="M139:N139"/>
    <mergeCell ref="C140:F140"/>
    <mergeCell ref="G140:I140"/>
    <mergeCell ref="J140:L140"/>
    <mergeCell ref="M140:N140"/>
    <mergeCell ref="C145:F145"/>
    <mergeCell ref="G145:I145"/>
    <mergeCell ref="J145:L145"/>
    <mergeCell ref="M145:N145"/>
    <mergeCell ref="C146:F146"/>
    <mergeCell ref="G146:I146"/>
    <mergeCell ref="J146:L146"/>
    <mergeCell ref="M146:N146"/>
    <mergeCell ref="C143:F143"/>
    <mergeCell ref="G143:I143"/>
    <mergeCell ref="J143:L143"/>
    <mergeCell ref="M143:N143"/>
    <mergeCell ref="C144:F144"/>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3:E153"/>
    <mergeCell ref="G153:K153"/>
    <mergeCell ref="L153:N153"/>
    <mergeCell ref="C154:E154"/>
    <mergeCell ref="G154:K154"/>
    <mergeCell ref="L154:N154"/>
    <mergeCell ref="C151:E151"/>
    <mergeCell ref="H151:I151"/>
    <mergeCell ref="J151:L151"/>
    <mergeCell ref="M151:N151"/>
    <mergeCell ref="C152:E152"/>
    <mergeCell ref="G152:K152"/>
    <mergeCell ref="L152:N152"/>
    <mergeCell ref="C157:E157"/>
    <mergeCell ref="G157:K157"/>
    <mergeCell ref="L157:N157"/>
    <mergeCell ref="C158:E158"/>
    <mergeCell ref="G158:K158"/>
    <mergeCell ref="L158:N158"/>
    <mergeCell ref="C155:E155"/>
    <mergeCell ref="G155:K155"/>
    <mergeCell ref="L155:N155"/>
    <mergeCell ref="C156:E156"/>
    <mergeCell ref="G156:K156"/>
    <mergeCell ref="L156:N156"/>
    <mergeCell ref="C159:E159"/>
    <mergeCell ref="G159:K159"/>
    <mergeCell ref="L159:N159"/>
    <mergeCell ref="C160:N160"/>
    <mergeCell ref="C161:E161"/>
    <mergeCell ref="F161:J161"/>
    <mergeCell ref="K161:K168"/>
    <mergeCell ref="L161:N168"/>
    <mergeCell ref="C162:E162"/>
    <mergeCell ref="F162:J162"/>
    <mergeCell ref="C166:E166"/>
    <mergeCell ref="F166:J166"/>
    <mergeCell ref="C167:G167"/>
    <mergeCell ref="H167:J167"/>
    <mergeCell ref="C168:G168"/>
    <mergeCell ref="H168:J168"/>
    <mergeCell ref="C163:E163"/>
    <mergeCell ref="F163:J163"/>
    <mergeCell ref="C164:E164"/>
    <mergeCell ref="F164:J164"/>
    <mergeCell ref="C165:E165"/>
    <mergeCell ref="F165:J165"/>
    <mergeCell ref="C175:J175"/>
    <mergeCell ref="C176:J176"/>
    <mergeCell ref="C177:J177"/>
    <mergeCell ref="C178:J178"/>
    <mergeCell ref="C179:J179"/>
    <mergeCell ref="C180:J180"/>
    <mergeCell ref="B169:B170"/>
    <mergeCell ref="C169:H170"/>
    <mergeCell ref="M169:N169"/>
    <mergeCell ref="M170:N170"/>
    <mergeCell ref="C171:N171"/>
    <mergeCell ref="C172:J172"/>
    <mergeCell ref="L172:L186"/>
    <mergeCell ref="M172:N186"/>
    <mergeCell ref="C173:J173"/>
    <mergeCell ref="C174:J174"/>
    <mergeCell ref="C186:J186"/>
    <mergeCell ref="C187:E187"/>
    <mergeCell ref="F187:N187"/>
    <mergeCell ref="C188:E188"/>
    <mergeCell ref="F188:N188"/>
    <mergeCell ref="C189:L189"/>
    <mergeCell ref="C181:J181"/>
    <mergeCell ref="C182:J182"/>
    <mergeCell ref="C183:J183"/>
    <mergeCell ref="C184:J184"/>
    <mergeCell ref="C185:E185"/>
    <mergeCell ref="F185:K185"/>
    <mergeCell ref="C190:J190"/>
    <mergeCell ref="K190:N190"/>
    <mergeCell ref="C191:J191"/>
    <mergeCell ref="K191:N191"/>
    <mergeCell ref="B192:N192"/>
    <mergeCell ref="B193:B194"/>
    <mergeCell ref="C193:G194"/>
    <mergeCell ref="H193:J193"/>
    <mergeCell ref="K193:N193"/>
    <mergeCell ref="C199:G199"/>
    <mergeCell ref="C200:N200"/>
    <mergeCell ref="C201:G201"/>
    <mergeCell ref="N201:N203"/>
    <mergeCell ref="C202:F202"/>
    <mergeCell ref="C203:G203"/>
    <mergeCell ref="C195:N195"/>
    <mergeCell ref="C196:G196"/>
    <mergeCell ref="N196:N198"/>
    <mergeCell ref="C197:G197"/>
    <mergeCell ref="C198:E198"/>
    <mergeCell ref="F198:G198"/>
    <mergeCell ref="C209:G209"/>
    <mergeCell ref="C210:G210"/>
    <mergeCell ref="C211:N211"/>
    <mergeCell ref="C212:G212"/>
    <mergeCell ref="N212:N213"/>
    <mergeCell ref="C213:G213"/>
    <mergeCell ref="C204:N204"/>
    <mergeCell ref="C205:G205"/>
    <mergeCell ref="N205:N206"/>
    <mergeCell ref="C206:G206"/>
    <mergeCell ref="C207:G207"/>
    <mergeCell ref="C208:G208"/>
    <mergeCell ref="H219:J219"/>
    <mergeCell ref="B220:N220"/>
    <mergeCell ref="C221:G221"/>
    <mergeCell ref="H221:J221"/>
    <mergeCell ref="K221:K222"/>
    <mergeCell ref="L221:N222"/>
    <mergeCell ref="C222:G222"/>
    <mergeCell ref="H222:J222"/>
    <mergeCell ref="C214:G214"/>
    <mergeCell ref="C215:G215"/>
    <mergeCell ref="C216:G216"/>
    <mergeCell ref="H216:N216"/>
    <mergeCell ref="B217:N217"/>
    <mergeCell ref="C218:G218"/>
    <mergeCell ref="H218:J218"/>
    <mergeCell ref="K218:K219"/>
    <mergeCell ref="L218:N219"/>
    <mergeCell ref="C219:G219"/>
    <mergeCell ref="H228:J228"/>
    <mergeCell ref="C229:G229"/>
    <mergeCell ref="H229:J229"/>
    <mergeCell ref="C230:G230"/>
    <mergeCell ref="H230:J230"/>
    <mergeCell ref="C223:N223"/>
    <mergeCell ref="C224:G224"/>
    <mergeCell ref="H224:J224"/>
    <mergeCell ref="K224:K231"/>
    <mergeCell ref="L224:N231"/>
    <mergeCell ref="C225:G225"/>
    <mergeCell ref="H225:J225"/>
    <mergeCell ref="C226:G226"/>
    <mergeCell ref="H226:J226"/>
    <mergeCell ref="C227:G227"/>
    <mergeCell ref="C238:G238"/>
    <mergeCell ref="J238:N238"/>
    <mergeCell ref="C239:G239"/>
    <mergeCell ref="H239:N239"/>
    <mergeCell ref="B241:N241"/>
    <mergeCell ref="F1:G1"/>
    <mergeCell ref="H235:J235"/>
    <mergeCell ref="L235:N236"/>
    <mergeCell ref="C236:G236"/>
    <mergeCell ref="H236:J236"/>
    <mergeCell ref="C237:G237"/>
    <mergeCell ref="H237:N237"/>
    <mergeCell ref="C231:G231"/>
    <mergeCell ref="H231:J231"/>
    <mergeCell ref="B232:N232"/>
    <mergeCell ref="C233:G233"/>
    <mergeCell ref="H233:J233"/>
    <mergeCell ref="K233:K236"/>
    <mergeCell ref="L233:N234"/>
    <mergeCell ref="C234:G234"/>
    <mergeCell ref="H234:J234"/>
    <mergeCell ref="C235:G235"/>
    <mergeCell ref="H227:J227"/>
    <mergeCell ref="C228:G228"/>
  </mergeCells>
  <conditionalFormatting sqref="H129:H130">
    <cfRule type="expression" dxfId="3117" priority="143">
      <formula>$H$134="Don't know"</formula>
    </cfRule>
    <cfRule type="expression" dxfId="3116" priority="144">
      <formula>$H$134="no"</formula>
    </cfRule>
  </conditionalFormatting>
  <conditionalFormatting sqref="H132">
    <cfRule type="expression" dxfId="3115" priority="141">
      <formula>$H$138="Don't know"</formula>
    </cfRule>
    <cfRule type="expression" dxfId="3114" priority="142">
      <formula>$H$138="No"</formula>
    </cfRule>
  </conditionalFormatting>
  <conditionalFormatting sqref="H134">
    <cfRule type="expression" dxfId="3113" priority="139">
      <formula>$H$141="Don't know"</formula>
    </cfRule>
    <cfRule type="expression" dxfId="3112" priority="140">
      <formula>$H$141="No"</formula>
    </cfRule>
  </conditionalFormatting>
  <conditionalFormatting sqref="H122:H124 K122">
    <cfRule type="expression" dxfId="3111" priority="137">
      <formula>$N$128="Don't know"</formula>
    </cfRule>
    <cfRule type="expression" dxfId="3110" priority="138">
      <formula>$N$128="No"</formula>
    </cfRule>
  </conditionalFormatting>
  <conditionalFormatting sqref="L157:M159">
    <cfRule type="expression" dxfId="3109" priority="133">
      <formula>$F$163="Don't know"</formula>
    </cfRule>
    <cfRule type="expression" dxfId="3108" priority="136">
      <formula>$F$163="No"</formula>
    </cfRule>
  </conditionalFormatting>
  <conditionalFormatting sqref="L158:M158">
    <cfRule type="expression" dxfId="3107" priority="132">
      <formula>$F$164="Don't know"</formula>
    </cfRule>
    <cfRule type="expression" dxfId="3106" priority="135">
      <formula>$F$164="No"</formula>
    </cfRule>
  </conditionalFormatting>
  <conditionalFormatting sqref="L159:M159">
    <cfRule type="expression" dxfId="3105" priority="131">
      <formula>$F$171="Don't know"</formula>
    </cfRule>
    <cfRule type="expression" dxfId="3104" priority="134">
      <formula>$F$171="No"</formula>
    </cfRule>
  </conditionalFormatting>
  <conditionalFormatting sqref="H11:N11">
    <cfRule type="expression" dxfId="3103" priority="128">
      <formula>$F$17="Not applicable"</formula>
    </cfRule>
    <cfRule type="expression" dxfId="3102" priority="129">
      <formula>$F$17="Don't know"</formula>
    </cfRule>
    <cfRule type="expression" dxfId="3101" priority="130">
      <formula>$F$17="No"</formula>
    </cfRule>
  </conditionalFormatting>
  <conditionalFormatting sqref="H12:N19">
    <cfRule type="expression" dxfId="3100" priority="125">
      <formula>$F12="Not applicable"</formula>
    </cfRule>
    <cfRule type="expression" dxfId="3099" priority="126">
      <formula>$F12="Don't know"</formula>
    </cfRule>
    <cfRule type="expression" dxfId="3098" priority="127">
      <formula>$F12="No"</formula>
    </cfRule>
  </conditionalFormatting>
  <conditionalFormatting sqref="H11:N19 N20 F11:F19">
    <cfRule type="expression" dxfId="3097" priority="124">
      <formula>$N$14="Don't know"</formula>
    </cfRule>
  </conditionalFormatting>
  <conditionalFormatting sqref="H11:N19 N20 F11:F19">
    <cfRule type="expression" dxfId="3096" priority="123">
      <formula>$N$14="Not applicable"</formula>
    </cfRule>
  </conditionalFormatting>
  <conditionalFormatting sqref="H11:N19 N20 F11:F19">
    <cfRule type="expression" dxfId="3095" priority="122">
      <formula>$N$14="No"</formula>
    </cfRule>
  </conditionalFormatting>
  <conditionalFormatting sqref="L153:M155">
    <cfRule type="expression" dxfId="3094" priority="120">
      <formula>$F$163="Don't know"</formula>
    </cfRule>
    <cfRule type="expression" dxfId="3093" priority="121">
      <formula>$F$163="No"</formula>
    </cfRule>
  </conditionalFormatting>
  <conditionalFormatting sqref="L154:M154">
    <cfRule type="expression" dxfId="3092" priority="118">
      <formula>$F$163="Don't know"</formula>
    </cfRule>
    <cfRule type="expression" dxfId="3091" priority="119">
      <formula>$F$163="No"</formula>
    </cfRule>
  </conditionalFormatting>
  <conditionalFormatting sqref="L155:M155">
    <cfRule type="expression" dxfId="3090" priority="116">
      <formula>$F$163="Don't know"</formula>
    </cfRule>
    <cfRule type="expression" dxfId="3089" priority="117">
      <formula>$F$163="No"</formula>
    </cfRule>
  </conditionalFormatting>
  <conditionalFormatting sqref="I23:J23 H25 G61:H62 F68:J68 F70:J70 H87:N87 H90 H28 F11:F19 F23 L8 F69 F71 F79:J79 G101:N113 H196:I199 F75:F78 L23">
    <cfRule type="containsBlanks" dxfId="3088" priority="115">
      <formula>LEN(TRIM(F8))=0</formula>
    </cfRule>
  </conditionalFormatting>
  <conditionalFormatting sqref="J33:K35">
    <cfRule type="containsBlanks" dxfId="3087" priority="114">
      <formula>LEN(TRIM(J33))=0</formula>
    </cfRule>
  </conditionalFormatting>
  <conditionalFormatting sqref="I61:J62">
    <cfRule type="containsBlanks" dxfId="3086" priority="113">
      <formula>LEN(TRIM(I61))=0</formula>
    </cfRule>
  </conditionalFormatting>
  <conditionalFormatting sqref="H85:J85">
    <cfRule type="containsBlanks" dxfId="3085" priority="112">
      <formula>LEN(TRIM(H85))=0</formula>
    </cfRule>
  </conditionalFormatting>
  <conditionalFormatting sqref="I170:L170 F187:N187 N189 K191:N191 G138 H122:H124 K122 H218:H219 H134:H135 H132 F157:F159 F153:F155 K161 F161:F163 H167 K172:K184 H238 H129:H130 L153:N155 L157:N159">
    <cfRule type="containsBlanks" dxfId="3084" priority="111">
      <formula>LEN(TRIM(F122))=0</formula>
    </cfRule>
  </conditionalFormatting>
  <conditionalFormatting sqref="M170:N170">
    <cfRule type="containsBlanks" dxfId="3083" priority="110">
      <formula>LEN(TRIM(M170))=0</formula>
    </cfRule>
  </conditionalFormatting>
  <conditionalFormatting sqref="G120">
    <cfRule type="containsBlanks" dxfId="3082" priority="109">
      <formula>LEN(TRIM(G120))=0</formula>
    </cfRule>
  </conditionalFormatting>
  <conditionalFormatting sqref="J140">
    <cfRule type="containsBlanks" dxfId="3081" priority="67">
      <formula>LEN(TRIM(J140))=0</formula>
    </cfRule>
  </conditionalFormatting>
  <conditionalFormatting sqref="J26">
    <cfRule type="containsBlanks" dxfId="3080" priority="108">
      <formula>LEN(TRIM(J26))=0</formula>
    </cfRule>
  </conditionalFormatting>
  <conditionalFormatting sqref="J56">
    <cfRule type="containsBlanks" dxfId="3079" priority="107">
      <formula>LEN(TRIM(J56))=0</formula>
    </cfRule>
  </conditionalFormatting>
  <conditionalFormatting sqref="J144">
    <cfRule type="containsBlanks" dxfId="3078" priority="63">
      <formula>LEN(TRIM(J144))=0</formula>
    </cfRule>
  </conditionalFormatting>
  <conditionalFormatting sqref="F23">
    <cfRule type="expression" dxfId="3077" priority="106">
      <formula>$N$14="Don't know"</formula>
    </cfRule>
  </conditionalFormatting>
  <conditionalFormatting sqref="F23">
    <cfRule type="expression" dxfId="3076" priority="105">
      <formula>$N$14="Not applicable"</formula>
    </cfRule>
  </conditionalFormatting>
  <conditionalFormatting sqref="F23">
    <cfRule type="expression" dxfId="3075" priority="104">
      <formula>$N$14="No"</formula>
    </cfRule>
  </conditionalFormatting>
  <conditionalFormatting sqref="L8">
    <cfRule type="expression" dxfId="3074" priority="103">
      <formula>$N$14="Don't know"</formula>
    </cfRule>
  </conditionalFormatting>
  <conditionalFormatting sqref="L8">
    <cfRule type="expression" dxfId="3073" priority="102">
      <formula>$N$14="Not applicable"</formula>
    </cfRule>
  </conditionalFormatting>
  <conditionalFormatting sqref="L8">
    <cfRule type="expression" dxfId="3072" priority="101">
      <formula>$N$14="No"</formula>
    </cfRule>
  </conditionalFormatting>
  <conditionalFormatting sqref="J25">
    <cfRule type="containsBlanks" dxfId="3071" priority="100">
      <formula>LEN(TRIM(J25))=0</formula>
    </cfRule>
  </conditionalFormatting>
  <conditionalFormatting sqref="J58">
    <cfRule type="containsBlanks" dxfId="3070" priority="99">
      <formula>LEN(TRIM(J58))=0</formula>
    </cfRule>
  </conditionalFormatting>
  <conditionalFormatting sqref="N65">
    <cfRule type="containsBlanks" dxfId="3069" priority="98">
      <formula>LEN(TRIM(N65))=0</formula>
    </cfRule>
  </conditionalFormatting>
  <conditionalFormatting sqref="H86:J86">
    <cfRule type="containsBlanks" dxfId="3068" priority="97">
      <formula>LEN(TRIM(H86))=0</formula>
    </cfRule>
  </conditionalFormatting>
  <conditionalFormatting sqref="K186">
    <cfRule type="containsBlanks" dxfId="3067" priority="45">
      <formula>LEN(TRIM(K186))=0</formula>
    </cfRule>
  </conditionalFormatting>
  <conditionalFormatting sqref="H126">
    <cfRule type="expression" dxfId="3066" priority="95">
      <formula>$N$128="Don't know"</formula>
    </cfRule>
    <cfRule type="expression" dxfId="3065" priority="96">
      <formula>$N$128="No"</formula>
    </cfRule>
  </conditionalFormatting>
  <conditionalFormatting sqref="H126">
    <cfRule type="containsBlanks" dxfId="3064" priority="94">
      <formula>LEN(TRIM(H126))=0</formula>
    </cfRule>
  </conditionalFormatting>
  <conditionalFormatting sqref="H127">
    <cfRule type="expression" dxfId="3063" priority="92">
      <formula>$N$128="Don't know"</formula>
    </cfRule>
    <cfRule type="expression" dxfId="3062" priority="93">
      <formula>$N$128="No"</formula>
    </cfRule>
  </conditionalFormatting>
  <conditionalFormatting sqref="H127">
    <cfRule type="containsBlanks" dxfId="3061" priority="91">
      <formula>LEN(TRIM(H127))=0</formula>
    </cfRule>
  </conditionalFormatting>
  <conditionalFormatting sqref="H128">
    <cfRule type="expression" dxfId="3060" priority="89">
      <formula>$N$128="Don't know"</formula>
    </cfRule>
    <cfRule type="expression" dxfId="3059" priority="90">
      <formula>$N$128="No"</formula>
    </cfRule>
  </conditionalFormatting>
  <conditionalFormatting sqref="H128">
    <cfRule type="containsBlanks" dxfId="3058" priority="88">
      <formula>LEN(TRIM(H128))=0</formula>
    </cfRule>
  </conditionalFormatting>
  <conditionalFormatting sqref="H133">
    <cfRule type="expression" dxfId="3057" priority="86">
      <formula>$N$128="Don't know"</formula>
    </cfRule>
    <cfRule type="expression" dxfId="3056" priority="87">
      <formula>$N$128="No"</formula>
    </cfRule>
  </conditionalFormatting>
  <conditionalFormatting sqref="H133">
    <cfRule type="containsBlanks" dxfId="3055" priority="85">
      <formula>LEN(TRIM(H133))=0</formula>
    </cfRule>
  </conditionalFormatting>
  <conditionalFormatting sqref="H131">
    <cfRule type="expression" dxfId="3054" priority="83">
      <formula>$N$128="Don't know"</formula>
    </cfRule>
    <cfRule type="expression" dxfId="3053" priority="84">
      <formula>$N$128="No"</formula>
    </cfRule>
  </conditionalFormatting>
  <conditionalFormatting sqref="H131">
    <cfRule type="containsBlanks" dxfId="3052" priority="82">
      <formula>LEN(TRIM(H131))=0</formula>
    </cfRule>
  </conditionalFormatting>
  <conditionalFormatting sqref="G139">
    <cfRule type="containsBlanks" dxfId="3051" priority="81">
      <formula>LEN(TRIM(G139))=0</formula>
    </cfRule>
  </conditionalFormatting>
  <conditionalFormatting sqref="G140">
    <cfRule type="containsBlanks" dxfId="3050" priority="80">
      <formula>LEN(TRIM(G140))=0</formula>
    </cfRule>
  </conditionalFormatting>
  <conditionalFormatting sqref="G141">
    <cfRule type="containsBlanks" dxfId="3049" priority="79">
      <formula>LEN(TRIM(G141))=0</formula>
    </cfRule>
  </conditionalFormatting>
  <conditionalFormatting sqref="G142">
    <cfRule type="containsBlanks" dxfId="3048" priority="78">
      <formula>LEN(TRIM(G142))=0</formula>
    </cfRule>
  </conditionalFormatting>
  <conditionalFormatting sqref="G143">
    <cfRule type="containsBlanks" dxfId="3047" priority="77">
      <formula>LEN(TRIM(G143))=0</formula>
    </cfRule>
  </conditionalFormatting>
  <conditionalFormatting sqref="G144">
    <cfRule type="containsBlanks" dxfId="3046" priority="76">
      <formula>LEN(TRIM(G144))=0</formula>
    </cfRule>
  </conditionalFormatting>
  <conditionalFormatting sqref="G145">
    <cfRule type="containsBlanks" dxfId="3045" priority="75">
      <formula>LEN(TRIM(G145))=0</formula>
    </cfRule>
  </conditionalFormatting>
  <conditionalFormatting sqref="G146">
    <cfRule type="containsBlanks" dxfId="3044" priority="74">
      <formula>LEN(TRIM(G146))=0</formula>
    </cfRule>
  </conditionalFormatting>
  <conditionalFormatting sqref="G147">
    <cfRule type="containsBlanks" dxfId="3043" priority="73">
      <formula>LEN(TRIM(G147))=0</formula>
    </cfRule>
  </conditionalFormatting>
  <conditionalFormatting sqref="G148">
    <cfRule type="containsBlanks" dxfId="3042" priority="72">
      <formula>LEN(TRIM(G148))=0</formula>
    </cfRule>
  </conditionalFormatting>
  <conditionalFormatting sqref="G149">
    <cfRule type="containsBlanks" dxfId="3041" priority="71">
      <formula>LEN(TRIM(G149))=0</formula>
    </cfRule>
  </conditionalFormatting>
  <conditionalFormatting sqref="G150">
    <cfRule type="containsBlanks" dxfId="3040" priority="70">
      <formula>LEN(TRIM(G150))=0</formula>
    </cfRule>
  </conditionalFormatting>
  <conditionalFormatting sqref="J138">
    <cfRule type="containsBlanks" dxfId="3039" priority="69">
      <formula>LEN(TRIM(J138))=0</formula>
    </cfRule>
  </conditionalFormatting>
  <conditionalFormatting sqref="J139">
    <cfRule type="containsBlanks" dxfId="3038" priority="68">
      <formula>LEN(TRIM(J139))=0</formula>
    </cfRule>
  </conditionalFormatting>
  <conditionalFormatting sqref="J142">
    <cfRule type="containsBlanks" dxfId="3037" priority="65">
      <formula>LEN(TRIM(J142))=0</formula>
    </cfRule>
  </conditionalFormatting>
  <conditionalFormatting sqref="J141">
    <cfRule type="containsBlanks" dxfId="3036" priority="66">
      <formula>LEN(TRIM(J141))=0</formula>
    </cfRule>
  </conditionalFormatting>
  <conditionalFormatting sqref="J143">
    <cfRule type="containsBlanks" dxfId="3035" priority="64">
      <formula>LEN(TRIM(J143))=0</formula>
    </cfRule>
  </conditionalFormatting>
  <conditionalFormatting sqref="J146">
    <cfRule type="containsBlanks" dxfId="3034" priority="61">
      <formula>LEN(TRIM(J146))=0</formula>
    </cfRule>
  </conditionalFormatting>
  <conditionalFormatting sqref="J145">
    <cfRule type="containsBlanks" dxfId="3033" priority="62">
      <formula>LEN(TRIM(J145))=0</formula>
    </cfRule>
  </conditionalFormatting>
  <conditionalFormatting sqref="J147">
    <cfRule type="containsBlanks" dxfId="3032" priority="60">
      <formula>LEN(TRIM(J147))=0</formula>
    </cfRule>
  </conditionalFormatting>
  <conditionalFormatting sqref="J148">
    <cfRule type="containsBlanks" dxfId="3031" priority="59">
      <formula>LEN(TRIM(J148))=0</formula>
    </cfRule>
  </conditionalFormatting>
  <conditionalFormatting sqref="J149">
    <cfRule type="containsBlanks" dxfId="3030" priority="58">
      <formula>LEN(TRIM(J149))=0</formula>
    </cfRule>
  </conditionalFormatting>
  <conditionalFormatting sqref="J150">
    <cfRule type="containsBlanks" dxfId="3029" priority="57">
      <formula>LEN(TRIM(J150))=0</formula>
    </cfRule>
  </conditionalFormatting>
  <conditionalFormatting sqref="L158:M158">
    <cfRule type="expression" dxfId="3028" priority="55">
      <formula>$F$163="Don't know"</formula>
    </cfRule>
    <cfRule type="expression" dxfId="3027" priority="56">
      <formula>$F$163="No"</formula>
    </cfRule>
  </conditionalFormatting>
  <conditionalFormatting sqref="L159:M159">
    <cfRule type="expression" dxfId="3026" priority="53">
      <formula>$F$163="Don't know"</formula>
    </cfRule>
    <cfRule type="expression" dxfId="3025" priority="54">
      <formula>$F$163="No"</formula>
    </cfRule>
  </conditionalFormatting>
  <conditionalFormatting sqref="L153:M155">
    <cfRule type="expression" dxfId="3024" priority="51">
      <formula>$F$163="Don't know"</formula>
    </cfRule>
    <cfRule type="expression" dxfId="3023" priority="52">
      <formula>$F$163="No"</formula>
    </cfRule>
  </conditionalFormatting>
  <conditionalFormatting sqref="L154:M154">
    <cfRule type="expression" dxfId="3022" priority="49">
      <formula>$F$163="Don't know"</formula>
    </cfRule>
    <cfRule type="expression" dxfId="3021" priority="50">
      <formula>$F$163="No"</formula>
    </cfRule>
  </conditionalFormatting>
  <conditionalFormatting sqref="L155:M155">
    <cfRule type="expression" dxfId="3020" priority="47">
      <formula>$F$163="Don't know"</formula>
    </cfRule>
    <cfRule type="expression" dxfId="3019" priority="48">
      <formula>$F$163="No"</formula>
    </cfRule>
  </conditionalFormatting>
  <conditionalFormatting sqref="H221">
    <cfRule type="containsBlanks" dxfId="3018" priority="44">
      <formula>LEN(TRIM(H221))=0</formula>
    </cfRule>
  </conditionalFormatting>
  <conditionalFormatting sqref="H222">
    <cfRule type="containsBlanks" dxfId="3017" priority="43">
      <formula>LEN(TRIM(H222))=0</formula>
    </cfRule>
  </conditionalFormatting>
  <conditionalFormatting sqref="H224">
    <cfRule type="containsBlanks" dxfId="3016" priority="42">
      <formula>LEN(TRIM(H224))=0</formula>
    </cfRule>
  </conditionalFormatting>
  <conditionalFormatting sqref="H225">
    <cfRule type="containsBlanks" dxfId="3015" priority="41">
      <formula>LEN(TRIM(H225))=0</formula>
    </cfRule>
  </conditionalFormatting>
  <conditionalFormatting sqref="H226">
    <cfRule type="containsBlanks" dxfId="3014" priority="40">
      <formula>LEN(TRIM(H226))=0</formula>
    </cfRule>
  </conditionalFormatting>
  <conditionalFormatting sqref="H228">
    <cfRule type="containsBlanks" dxfId="3013" priority="39">
      <formula>LEN(TRIM(H228))=0</formula>
    </cfRule>
  </conditionalFormatting>
  <conditionalFormatting sqref="H229">
    <cfRule type="containsBlanks" dxfId="3012" priority="38">
      <formula>LEN(TRIM(H229))=0</formula>
    </cfRule>
  </conditionalFormatting>
  <conditionalFormatting sqref="H231">
    <cfRule type="containsBlanks" dxfId="3011" priority="37">
      <formula>LEN(TRIM(H231))=0</formula>
    </cfRule>
  </conditionalFormatting>
  <conditionalFormatting sqref="H233">
    <cfRule type="containsBlanks" dxfId="3010" priority="36">
      <formula>LEN(TRIM(H233))=0</formula>
    </cfRule>
  </conditionalFormatting>
  <conditionalFormatting sqref="H235">
    <cfRule type="containsBlanks" dxfId="3009" priority="35">
      <formula>LEN(TRIM(H235))=0</formula>
    </cfRule>
  </conditionalFormatting>
  <conditionalFormatting sqref="L154:M154">
    <cfRule type="expression" dxfId="3008" priority="33">
      <formula>$F$163="Don't know"</formula>
    </cfRule>
    <cfRule type="expression" dxfId="3007" priority="34">
      <formula>$F$163="No"</formula>
    </cfRule>
  </conditionalFormatting>
  <conditionalFormatting sqref="L154:M154">
    <cfRule type="expression" dxfId="3006" priority="31">
      <formula>$F$163="Don't know"</formula>
    </cfRule>
    <cfRule type="expression" dxfId="3005" priority="32">
      <formula>$F$163="No"</formula>
    </cfRule>
  </conditionalFormatting>
  <conditionalFormatting sqref="L155:M155">
    <cfRule type="expression" dxfId="3004" priority="29">
      <formula>$F$163="Don't know"</formula>
    </cfRule>
    <cfRule type="expression" dxfId="3003" priority="30">
      <formula>$F$163="No"</formula>
    </cfRule>
  </conditionalFormatting>
  <conditionalFormatting sqref="L155:M155">
    <cfRule type="expression" dxfId="3002" priority="27">
      <formula>$F$163="Don't know"</formula>
    </cfRule>
    <cfRule type="expression" dxfId="3001" priority="28">
      <formula>$F$163="No"</formula>
    </cfRule>
  </conditionalFormatting>
  <conditionalFormatting sqref="L157:M159">
    <cfRule type="expression" dxfId="3000" priority="25">
      <formula>$F$163="Don't know"</formula>
    </cfRule>
    <cfRule type="expression" dxfId="2999" priority="26">
      <formula>$F$163="No"</formula>
    </cfRule>
  </conditionalFormatting>
  <conditionalFormatting sqref="L157:M159">
    <cfRule type="expression" dxfId="2998" priority="23">
      <formula>$F$163="Don't know"</formula>
    </cfRule>
    <cfRule type="expression" dxfId="2997" priority="24">
      <formula>$F$163="No"</formula>
    </cfRule>
  </conditionalFormatting>
  <conditionalFormatting sqref="L158:M158">
    <cfRule type="expression" dxfId="2996" priority="21">
      <formula>$F$163="Don't know"</formula>
    </cfRule>
    <cfRule type="expression" dxfId="2995" priority="22">
      <formula>$F$163="No"</formula>
    </cfRule>
  </conditionalFormatting>
  <conditionalFormatting sqref="L158:M158">
    <cfRule type="expression" dxfId="2994" priority="19">
      <formula>$F$163="Don't know"</formula>
    </cfRule>
    <cfRule type="expression" dxfId="2993" priority="20">
      <formula>$F$163="No"</formula>
    </cfRule>
  </conditionalFormatting>
  <conditionalFormatting sqref="L159:M159">
    <cfRule type="expression" dxfId="2992" priority="17">
      <formula>$F$163="Don't know"</formula>
    </cfRule>
    <cfRule type="expression" dxfId="2991" priority="18">
      <formula>$F$163="No"</formula>
    </cfRule>
  </conditionalFormatting>
  <conditionalFormatting sqref="L159:M159">
    <cfRule type="expression" dxfId="2990" priority="15">
      <formula>$F$163="Don't know"</formula>
    </cfRule>
    <cfRule type="expression" dxfId="2989" priority="16">
      <formula>$F$163="No"</formula>
    </cfRule>
  </conditionalFormatting>
  <conditionalFormatting sqref="J37:K38">
    <cfRule type="containsBlanks" dxfId="2988" priority="14">
      <formula>LEN(TRIM(J37))=0</formula>
    </cfRule>
  </conditionalFormatting>
  <conditionalFormatting sqref="J40:K43">
    <cfRule type="containsBlanks" dxfId="2987" priority="13">
      <formula>LEN(TRIM(J40))=0</formula>
    </cfRule>
  </conditionalFormatting>
  <conditionalFormatting sqref="J45:K46">
    <cfRule type="containsBlanks" dxfId="2986" priority="12">
      <formula>LEN(TRIM(J45))=0</formula>
    </cfRule>
  </conditionalFormatting>
  <conditionalFormatting sqref="J53:K54">
    <cfRule type="containsBlanks" dxfId="2985" priority="11">
      <formula>LEN(TRIM(J53))=0</formula>
    </cfRule>
  </conditionalFormatting>
  <conditionalFormatting sqref="J47:K51">
    <cfRule type="containsBlanks" dxfId="2984" priority="10">
      <formula>LEN(TRIM(J47))=0</formula>
    </cfRule>
  </conditionalFormatting>
  <conditionalFormatting sqref="J55:K55">
    <cfRule type="containsBlanks" dxfId="2983" priority="9">
      <formula>LEN(TRIM(J55))=0</formula>
    </cfRule>
  </conditionalFormatting>
  <conditionalFormatting sqref="K196:L196">
    <cfRule type="containsBlanks" dxfId="2982" priority="8">
      <formula>LEN(TRIM(K196))=0</formula>
    </cfRule>
  </conditionalFormatting>
  <conditionalFormatting sqref="K197:L199">
    <cfRule type="containsBlanks" dxfId="2981" priority="7">
      <formula>LEN(TRIM(K197))=0</formula>
    </cfRule>
  </conditionalFormatting>
  <conditionalFormatting sqref="H201:I203">
    <cfRule type="containsBlanks" dxfId="2980" priority="6">
      <formula>LEN(TRIM(H201))=0</formula>
    </cfRule>
  </conditionalFormatting>
  <conditionalFormatting sqref="K201:L203">
    <cfRule type="containsBlanks" dxfId="2979" priority="5">
      <formula>LEN(TRIM(K201))=0</formula>
    </cfRule>
  </conditionalFormatting>
  <conditionalFormatting sqref="H205:I210">
    <cfRule type="containsBlanks" dxfId="2978" priority="4">
      <formula>LEN(TRIM(H205))=0</formula>
    </cfRule>
  </conditionalFormatting>
  <conditionalFormatting sqref="K205:L210">
    <cfRule type="containsBlanks" dxfId="2977" priority="3">
      <formula>LEN(TRIM(K205))=0</formula>
    </cfRule>
  </conditionalFormatting>
  <conditionalFormatting sqref="H212:I214">
    <cfRule type="containsBlanks" dxfId="2976" priority="2">
      <formula>LEN(TRIM(H212))=0</formula>
    </cfRule>
  </conditionalFormatting>
  <conditionalFormatting sqref="K212:L214">
    <cfRule type="containsBlanks" dxfId="2975" priority="1">
      <formula>LEN(TRIM(K212))=0</formula>
    </cfRule>
  </conditionalFormatting>
  <dataValidations count="11">
    <dataValidation type="list" allowBlank="1" showInputMessage="1" showErrorMessage="1" sqref="F11:F19 F23 L21:L22 L8 H238 H124:J124 H126:J127 F161:F163 H167 F165 K191:N191 G101:N113 G115:N117 L153:N155 L157:N159" xr:uid="{5277285E-4FBA-45A4-A72E-1BCA0DE75934}">
      <formula1>"Yes, No, Don't know, Not applicable"</formula1>
    </dataValidation>
    <dataValidation type="list" allowBlank="1" showInputMessage="1" showErrorMessage="1" error="Please choose from the dropdown list." sqref="L20" xr:uid="{50ADA136-D5CA-4870-ABD8-767DA7456EE7}">
      <formula1>"0 times, 1-2 times, 3-5 times, 6 or more times, Don't know"</formula1>
    </dataValidation>
    <dataValidation type="list" allowBlank="1" showInputMessage="1" showErrorMessage="1" sqref="H25 J25" xr:uid="{49DF8170-6456-4873-98A7-C69D98C4D0EA}">
      <formula1>"January, February, March, April, May, June, July, August, September, October, November, December"</formula1>
    </dataValidation>
    <dataValidation type="list" allowBlank="1" showInputMessage="1" showErrorMessage="1" sqref="H29:J29" xr:uid="{DE95E0FE-450C-428D-A322-9AB3DAAEF030}">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B399AFA6-3D8C-4765-A29D-69E0DB334884}">
      <formula1>"Yes, No, Don't know"</formula1>
    </dataValidation>
    <dataValidation type="list" allowBlank="1" showInputMessage="1" showErrorMessage="1" sqref="F75:F79" xr:uid="{81DD732B-62B2-4646-95E7-EC8612E88B77}">
      <formula1>"In-kind, Cash, Don't know"</formula1>
    </dataValidation>
    <dataValidation type="list" allowBlank="1" showInputMessage="1" showErrorMessage="1" error="Please choose from the dropdown list." prompt="Please select from the dropdown list" sqref="H86:J86" xr:uid="{0AB33CD5-828A-41DA-B261-5FB5AA4C5EF9}">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59718A35-EC5C-4EB7-94AE-61C042FB1AEA}">
      <formula1>"Yes, No, Don't Know"</formula1>
    </dataValidation>
    <dataValidation type="list" allowBlank="1" showInputMessage="1" showErrorMessage="1" sqref="I138:I150 J138:L151 H138:H151 G138:G150" xr:uid="{9ADB8A1F-496D-4862-BDAD-3C99FBA61D7C}">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12031C8C-2BC8-4FB9-AC41-390E67033B80}">
      <formula1>"Yes, No, Don’t know, Not applicable"</formula1>
    </dataValidation>
    <dataValidation type="date" allowBlank="1" showInputMessage="1" showErrorMessage="1" sqref="H27 J27" xr:uid="{8E592D01-5263-4CBB-9E26-B697F65C54FF}">
      <formula1>42005</formula1>
      <formula2>43100</formula2>
    </dataValidation>
  </dataValidations>
  <hyperlinks>
    <hyperlink ref="F1:G1" location="'All Countries - Summary (2017)'!A1" display="Summary Page" xr:uid="{233DC0E0-3EA7-4A91-B351-27DD3E26E29D}"/>
  </hyperlinks>
  <pageMargins left="0.7" right="0.7" top="0.75" bottom="0.75" header="0.3" footer="0.3"/>
  <pageSetup paperSize="9" scale="50" fitToHeight="0" orientation="landscape" r:id="rId1"/>
  <rowBreaks count="1" manualBreakCount="1">
    <brk id="6" max="1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FA7EC-2DEE-43CF-B262-3CFA63BEC4CA}">
  <sheetPr>
    <tabColor rgb="FF808000"/>
  </sheetPr>
  <dimension ref="A1:Q241"/>
  <sheetViews>
    <sheetView showGridLines="0" zoomScaleNormal="100" workbookViewId="0">
      <selection activeCell="F166" sqref="F166:J166"/>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9.140625" customWidth="1"/>
    <col min="11" max="11" width="21.42578125" customWidth="1"/>
    <col min="12" max="12" width="16.85546875" customWidth="1"/>
    <col min="13" max="13" width="17" customWidth="1"/>
    <col min="14" max="14" width="30.5703125"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2303</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t="s">
        <v>2304</v>
      </c>
      <c r="O8" s="1215" t="s">
        <v>827</v>
      </c>
      <c r="P8" s="1215"/>
    </row>
    <row r="9" spans="2:16" ht="21.75" customHeight="1">
      <c r="B9" s="9" t="s">
        <v>216</v>
      </c>
      <c r="C9" s="879" t="s">
        <v>353</v>
      </c>
      <c r="D9" s="879"/>
      <c r="E9" s="880"/>
      <c r="F9" s="1113" t="s">
        <v>2305</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827</v>
      </c>
      <c r="P10" s="1003"/>
    </row>
    <row r="11" spans="2:16" ht="46.5" customHeight="1">
      <c r="B11" s="244" t="s">
        <v>216</v>
      </c>
      <c r="C11" s="1011" t="s">
        <v>357</v>
      </c>
      <c r="D11" s="1011"/>
      <c r="E11" s="1369"/>
      <c r="F11" s="797" t="s">
        <v>49</v>
      </c>
      <c r="G11" s="245" t="s">
        <v>358</v>
      </c>
      <c r="H11" s="1073" t="s">
        <v>2306</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2307</v>
      </c>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2063</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2308</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2309</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663</v>
      </c>
      <c r="G19" s="739" t="s">
        <v>367</v>
      </c>
      <c r="H19" s="1073"/>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63</v>
      </c>
      <c r="M20" s="1359" t="s">
        <v>372</v>
      </c>
      <c r="N20" s="1721" t="s">
        <v>2310</v>
      </c>
      <c r="O20" s="246" t="s">
        <v>880</v>
      </c>
      <c r="P20" s="247"/>
    </row>
    <row r="21" spans="2:16" ht="34.5" customHeight="1">
      <c r="B21" s="242" t="s">
        <v>373</v>
      </c>
      <c r="C21" s="879" t="s">
        <v>374</v>
      </c>
      <c r="D21" s="879"/>
      <c r="E21" s="879"/>
      <c r="F21" s="879"/>
      <c r="G21" s="879"/>
      <c r="H21" s="879"/>
      <c r="I21" s="879"/>
      <c r="J21" s="879"/>
      <c r="K21" s="879"/>
      <c r="L21" s="797" t="s">
        <v>49</v>
      </c>
      <c r="M21" s="1360"/>
      <c r="N21" s="1722"/>
      <c r="O21" s="246" t="s">
        <v>880</v>
      </c>
      <c r="P21" s="247"/>
    </row>
    <row r="22" spans="2:16" ht="33.75" customHeight="1">
      <c r="B22" s="248" t="s">
        <v>216</v>
      </c>
      <c r="C22" s="879" t="s">
        <v>375</v>
      </c>
      <c r="D22" s="879"/>
      <c r="E22" s="879"/>
      <c r="F22" s="879"/>
      <c r="G22" s="879"/>
      <c r="H22" s="879"/>
      <c r="I22" s="879"/>
      <c r="J22" s="879"/>
      <c r="K22" s="879"/>
      <c r="L22" s="797" t="s">
        <v>49</v>
      </c>
      <c r="M22" s="1360"/>
      <c r="N22" s="1722"/>
      <c r="O22" s="246" t="s">
        <v>880</v>
      </c>
      <c r="P22" s="247"/>
    </row>
    <row r="23" spans="2:16" ht="115.5" customHeight="1" thickBot="1">
      <c r="B23" s="249" t="s">
        <v>376</v>
      </c>
      <c r="C23" s="913" t="s">
        <v>377</v>
      </c>
      <c r="D23" s="913"/>
      <c r="E23" s="1006"/>
      <c r="F23" s="797" t="s">
        <v>50</v>
      </c>
      <c r="G23" s="1365" t="s">
        <v>378</v>
      </c>
      <c r="H23" s="1366"/>
      <c r="I23" s="1367" t="s">
        <v>663</v>
      </c>
      <c r="J23" s="1368"/>
      <c r="K23" s="250" t="s">
        <v>379</v>
      </c>
      <c r="L23" s="251" t="s">
        <v>663</v>
      </c>
      <c r="M23" s="1361"/>
      <c r="N23" s="1723"/>
      <c r="O23" s="252" t="s">
        <v>704</v>
      </c>
      <c r="P23" s="253" t="s">
        <v>704</v>
      </c>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891</v>
      </c>
      <c r="I25" s="257" t="s">
        <v>383</v>
      </c>
      <c r="J25" s="256" t="s">
        <v>892</v>
      </c>
      <c r="K25" s="1342" t="s">
        <v>384</v>
      </c>
      <c r="L25" s="1758" t="s">
        <v>2311</v>
      </c>
      <c r="M25" s="1759"/>
      <c r="N25" s="1760"/>
      <c r="O25" s="258" t="s">
        <v>720</v>
      </c>
      <c r="P25" s="738"/>
    </row>
    <row r="26" spans="2:16" ht="59.25" customHeight="1">
      <c r="B26" s="242" t="s">
        <v>385</v>
      </c>
      <c r="C26" s="879" t="s">
        <v>386</v>
      </c>
      <c r="D26" s="879"/>
      <c r="E26" s="879"/>
      <c r="F26" s="879"/>
      <c r="G26" s="879"/>
      <c r="H26" s="879"/>
      <c r="I26" s="880"/>
      <c r="J26" s="426">
        <v>14017424</v>
      </c>
      <c r="K26" s="1343"/>
      <c r="L26" s="1660"/>
      <c r="M26" s="1661"/>
      <c r="N26" s="1662"/>
      <c r="O26" s="810" t="s">
        <v>722</v>
      </c>
      <c r="P26" s="247"/>
    </row>
    <row r="27" spans="2:16" ht="36.75" customHeight="1">
      <c r="B27" s="242" t="s">
        <v>387</v>
      </c>
      <c r="C27" s="875" t="s">
        <v>388</v>
      </c>
      <c r="D27" s="875"/>
      <c r="E27" s="875"/>
      <c r="F27" s="990"/>
      <c r="G27" s="259" t="s">
        <v>389</v>
      </c>
      <c r="H27" s="260">
        <v>42552</v>
      </c>
      <c r="I27" s="261" t="s">
        <v>390</v>
      </c>
      <c r="J27" s="260">
        <v>42916</v>
      </c>
      <c r="K27" s="1343"/>
      <c r="L27" s="1660"/>
      <c r="M27" s="1661"/>
      <c r="N27" s="1662"/>
      <c r="O27" s="810" t="s">
        <v>722</v>
      </c>
      <c r="P27" s="247"/>
    </row>
    <row r="28" spans="2:16" ht="25.5" customHeight="1">
      <c r="B28" s="262" t="s">
        <v>216</v>
      </c>
      <c r="C28" s="875" t="s">
        <v>391</v>
      </c>
      <c r="D28" s="875"/>
      <c r="E28" s="875"/>
      <c r="F28" s="875"/>
      <c r="G28" s="990"/>
      <c r="H28" s="1354" t="s">
        <v>2312</v>
      </c>
      <c r="I28" s="1355"/>
      <c r="J28" s="1356"/>
      <c r="K28" s="1343"/>
      <c r="L28" s="1660"/>
      <c r="M28" s="1661"/>
      <c r="N28" s="1662"/>
      <c r="O28" s="810" t="s">
        <v>722</v>
      </c>
      <c r="P28" s="247"/>
    </row>
    <row r="29" spans="2:16" ht="23.25" customHeight="1">
      <c r="B29" s="262" t="s">
        <v>218</v>
      </c>
      <c r="C29" s="875" t="s">
        <v>392</v>
      </c>
      <c r="D29" s="875"/>
      <c r="E29" s="875"/>
      <c r="F29" s="875"/>
      <c r="G29" s="990"/>
      <c r="H29" s="1091" t="s">
        <v>836</v>
      </c>
      <c r="I29" s="1094"/>
      <c r="J29" s="1095"/>
      <c r="K29" s="1344"/>
      <c r="L29" s="1761"/>
      <c r="M29" s="1762"/>
      <c r="N29" s="1763"/>
      <c r="O29" s="810" t="s">
        <v>1433</v>
      </c>
      <c r="P29" s="247"/>
    </row>
    <row r="30" spans="2:16" ht="68.25" customHeight="1">
      <c r="B30" s="262" t="s">
        <v>220</v>
      </c>
      <c r="C30" s="879" t="s">
        <v>393</v>
      </c>
      <c r="D30" s="879"/>
      <c r="E30" s="879"/>
      <c r="F30" s="879"/>
      <c r="G30" s="879"/>
      <c r="H30" s="879"/>
      <c r="I30" s="879"/>
      <c r="J30" s="879"/>
      <c r="K30" s="879"/>
      <c r="L30" s="879"/>
      <c r="M30" s="879"/>
      <c r="N30" s="885"/>
      <c r="O30" s="1325" t="s">
        <v>723</v>
      </c>
      <c r="P30" s="1325" t="s">
        <v>897</v>
      </c>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656</v>
      </c>
      <c r="D33" s="1317"/>
      <c r="E33" s="1317"/>
      <c r="F33" s="1317"/>
      <c r="G33" s="1317"/>
      <c r="H33" s="1317"/>
      <c r="I33" s="1318"/>
      <c r="J33" s="332" t="s">
        <v>60</v>
      </c>
      <c r="K33" s="332" t="s">
        <v>60</v>
      </c>
      <c r="L33" s="1398" t="s">
        <v>60</v>
      </c>
      <c r="M33" s="1399"/>
      <c r="N33" s="1400"/>
      <c r="O33" s="1335"/>
      <c r="P33" s="1335"/>
    </row>
    <row r="34" spans="2:16" ht="21" customHeight="1">
      <c r="B34" s="248"/>
      <c r="C34" s="1317" t="s">
        <v>399</v>
      </c>
      <c r="D34" s="1317"/>
      <c r="E34" s="1317"/>
      <c r="F34" s="1317"/>
      <c r="G34" s="1317"/>
      <c r="H34" s="1317"/>
      <c r="I34" s="1318"/>
      <c r="J34" s="332" t="s">
        <v>60</v>
      </c>
      <c r="K34" s="335" t="s">
        <v>60</v>
      </c>
      <c r="L34" s="1398" t="s">
        <v>60</v>
      </c>
      <c r="M34" s="1399"/>
      <c r="N34" s="1400"/>
      <c r="O34" s="1335"/>
      <c r="P34" s="1335"/>
    </row>
    <row r="35" spans="2:16" ht="33.75" customHeight="1">
      <c r="B35" s="248"/>
      <c r="C35" s="1317" t="s">
        <v>250</v>
      </c>
      <c r="D35" s="1317"/>
      <c r="E35" s="1317"/>
      <c r="F35" s="197" t="s">
        <v>400</v>
      </c>
      <c r="G35" s="1337" t="s">
        <v>663</v>
      </c>
      <c r="H35" s="1338"/>
      <c r="I35" s="1339"/>
      <c r="J35" s="332" t="s">
        <v>60</v>
      </c>
      <c r="K35" s="335" t="s">
        <v>60</v>
      </c>
      <c r="L35" s="1398" t="s">
        <v>60</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32" t="s">
        <v>60</v>
      </c>
      <c r="K37" s="335" t="s">
        <v>60</v>
      </c>
      <c r="L37" s="1398" t="s">
        <v>60</v>
      </c>
      <c r="M37" s="1399"/>
      <c r="N37" s="1400"/>
      <c r="O37" s="1335"/>
      <c r="P37" s="1335"/>
    </row>
    <row r="38" spans="2:16" ht="27.75" customHeight="1">
      <c r="B38" s="248"/>
      <c r="C38" s="1317" t="s">
        <v>403</v>
      </c>
      <c r="D38" s="1317"/>
      <c r="E38" s="1317"/>
      <c r="F38" s="197" t="s">
        <v>400</v>
      </c>
      <c r="G38" s="1337" t="s">
        <v>663</v>
      </c>
      <c r="H38" s="1338"/>
      <c r="I38" s="1339"/>
      <c r="J38" s="332" t="s">
        <v>60</v>
      </c>
      <c r="K38" s="335" t="s">
        <v>60</v>
      </c>
      <c r="L38" s="1398" t="s">
        <v>60</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32" t="s">
        <v>60</v>
      </c>
      <c r="K40" s="335" t="s">
        <v>60</v>
      </c>
      <c r="L40" s="1398" t="s">
        <v>60</v>
      </c>
      <c r="M40" s="1399"/>
      <c r="N40" s="1400"/>
      <c r="O40" s="1335"/>
      <c r="P40" s="1335"/>
    </row>
    <row r="41" spans="2:16" ht="21" customHeight="1">
      <c r="B41" s="248"/>
      <c r="C41" s="1317" t="s">
        <v>406</v>
      </c>
      <c r="D41" s="1317"/>
      <c r="E41" s="1317"/>
      <c r="F41" s="1317"/>
      <c r="G41" s="1317"/>
      <c r="H41" s="1317"/>
      <c r="I41" s="1318"/>
      <c r="J41" s="332">
        <v>1725546</v>
      </c>
      <c r="K41" s="335">
        <v>2831748</v>
      </c>
      <c r="L41" s="1319">
        <f t="shared" ref="L41:L53" si="0">ABS(J41-K41)/J41</f>
        <v>0.64107360800581381</v>
      </c>
      <c r="M41" s="1320"/>
      <c r="N41" s="1321"/>
      <c r="O41" s="1335"/>
      <c r="P41" s="1335"/>
    </row>
    <row r="42" spans="2:16" ht="21" customHeight="1">
      <c r="B42" s="248"/>
      <c r="C42" s="1317" t="s">
        <v>407</v>
      </c>
      <c r="D42" s="1317"/>
      <c r="E42" s="1317"/>
      <c r="F42" s="1317"/>
      <c r="G42" s="1317"/>
      <c r="H42" s="1317"/>
      <c r="I42" s="1318"/>
      <c r="J42" s="332" t="s">
        <v>60</v>
      </c>
      <c r="K42" s="335" t="s">
        <v>60</v>
      </c>
      <c r="L42" s="1398" t="s">
        <v>60</v>
      </c>
      <c r="M42" s="1399"/>
      <c r="N42" s="1400"/>
      <c r="O42" s="1335"/>
      <c r="P42" s="1335"/>
    </row>
    <row r="43" spans="2:16" ht="32.25" customHeight="1">
      <c r="B43" s="248"/>
      <c r="C43" s="1317" t="s">
        <v>408</v>
      </c>
      <c r="D43" s="1317"/>
      <c r="E43" s="1317"/>
      <c r="F43" s="197" t="s">
        <v>400</v>
      </c>
      <c r="G43" s="1337" t="s">
        <v>663</v>
      </c>
      <c r="H43" s="1338"/>
      <c r="I43" s="1339"/>
      <c r="J43" s="332" t="s">
        <v>60</v>
      </c>
      <c r="K43" s="335" t="s">
        <v>60</v>
      </c>
      <c r="L43" s="1398" t="s">
        <v>60</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32">
        <v>150594</v>
      </c>
      <c r="K45" s="335">
        <v>133374</v>
      </c>
      <c r="L45" s="1319">
        <f t="shared" si="0"/>
        <v>0.1143471851468186</v>
      </c>
      <c r="M45" s="1320"/>
      <c r="N45" s="1321"/>
      <c r="O45" s="1335"/>
      <c r="P45" s="1335"/>
    </row>
    <row r="46" spans="2:16" ht="21" customHeight="1">
      <c r="B46" s="248"/>
      <c r="C46" s="1317" t="s">
        <v>411</v>
      </c>
      <c r="D46" s="1317"/>
      <c r="E46" s="1317"/>
      <c r="F46" s="1317"/>
      <c r="G46" s="1317"/>
      <c r="H46" s="1317"/>
      <c r="I46" s="1318"/>
      <c r="J46" s="332">
        <v>260628</v>
      </c>
      <c r="K46" s="335">
        <v>133374</v>
      </c>
      <c r="L46" s="1319">
        <f t="shared" si="0"/>
        <v>0.488259127952484</v>
      </c>
      <c r="M46" s="1320"/>
      <c r="N46" s="1321"/>
      <c r="O46" s="1335"/>
      <c r="P46" s="1335"/>
    </row>
    <row r="47" spans="2:16" ht="30" customHeight="1">
      <c r="B47" s="248"/>
      <c r="C47" s="1317" t="s">
        <v>412</v>
      </c>
      <c r="D47" s="1317"/>
      <c r="E47" s="1317"/>
      <c r="F47" s="197" t="s">
        <v>400</v>
      </c>
      <c r="G47" s="1067" t="s">
        <v>663</v>
      </c>
      <c r="H47" s="1068"/>
      <c r="I47" s="1069"/>
      <c r="J47" s="332" t="s">
        <v>60</v>
      </c>
      <c r="K47" s="335" t="s">
        <v>60</v>
      </c>
      <c r="L47" s="1398" t="s">
        <v>60</v>
      </c>
      <c r="M47" s="1399"/>
      <c r="N47" s="1400"/>
      <c r="O47" s="1335"/>
      <c r="P47" s="1335"/>
    </row>
    <row r="48" spans="2:16" ht="21" customHeight="1">
      <c r="B48" s="248" t="s">
        <v>413</v>
      </c>
      <c r="C48" s="1317" t="s">
        <v>414</v>
      </c>
      <c r="D48" s="1317"/>
      <c r="E48" s="1317"/>
      <c r="F48" s="1317"/>
      <c r="G48" s="1317"/>
      <c r="H48" s="1317"/>
      <c r="I48" s="1318"/>
      <c r="J48" s="332">
        <v>270948</v>
      </c>
      <c r="K48" s="335">
        <v>81342</v>
      </c>
      <c r="L48" s="1319">
        <f t="shared" si="0"/>
        <v>0.69978741308295322</v>
      </c>
      <c r="M48" s="1320"/>
      <c r="N48" s="1321"/>
      <c r="O48" s="1335"/>
      <c r="P48" s="1335"/>
    </row>
    <row r="49" spans="2:17" ht="21" customHeight="1">
      <c r="B49" s="248" t="s">
        <v>415</v>
      </c>
      <c r="C49" s="1317" t="s">
        <v>416</v>
      </c>
      <c r="D49" s="1317"/>
      <c r="E49" s="1317"/>
      <c r="F49" s="1317"/>
      <c r="G49" s="1317"/>
      <c r="H49" s="1317"/>
      <c r="I49" s="1318"/>
      <c r="J49" s="332" t="s">
        <v>60</v>
      </c>
      <c r="K49" s="335" t="s">
        <v>60</v>
      </c>
      <c r="L49" s="1398" t="s">
        <v>60</v>
      </c>
      <c r="M49" s="1399"/>
      <c r="N49" s="1400"/>
      <c r="O49" s="1335"/>
      <c r="P49" s="1335"/>
    </row>
    <row r="50" spans="2:17" ht="30" customHeight="1">
      <c r="B50" s="248" t="s">
        <v>417</v>
      </c>
      <c r="C50" s="1317" t="s">
        <v>133</v>
      </c>
      <c r="D50" s="1317"/>
      <c r="E50" s="1317"/>
      <c r="F50" s="1317"/>
      <c r="G50" s="1317"/>
      <c r="H50" s="1317"/>
      <c r="I50" s="1318"/>
      <c r="J50" s="332" t="s">
        <v>2313</v>
      </c>
      <c r="K50" s="335" t="s">
        <v>2314</v>
      </c>
      <c r="L50" s="1398" t="s">
        <v>60</v>
      </c>
      <c r="M50" s="1399"/>
      <c r="N50" s="1400"/>
      <c r="O50" s="1335"/>
      <c r="P50" s="1335"/>
    </row>
    <row r="51" spans="2:17" ht="28.5" customHeight="1">
      <c r="B51" s="248" t="s">
        <v>418</v>
      </c>
      <c r="C51" s="1317" t="s">
        <v>134</v>
      </c>
      <c r="D51" s="1317"/>
      <c r="E51" s="1317"/>
      <c r="F51" s="1317"/>
      <c r="G51" s="1317"/>
      <c r="H51" s="1317"/>
      <c r="I51" s="1318"/>
      <c r="J51" s="332" t="s">
        <v>2313</v>
      </c>
      <c r="K51" s="335" t="s">
        <v>2314</v>
      </c>
      <c r="L51" s="1398" t="s">
        <v>60</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32">
        <v>37746</v>
      </c>
      <c r="K53" s="335">
        <v>37746</v>
      </c>
      <c r="L53" s="1319">
        <f t="shared" si="0"/>
        <v>0</v>
      </c>
      <c r="M53" s="1320"/>
      <c r="N53" s="1321"/>
      <c r="O53" s="1335"/>
      <c r="P53" s="1335"/>
    </row>
    <row r="54" spans="2:17" ht="21" customHeight="1">
      <c r="B54" s="248"/>
      <c r="C54" s="1317" t="s">
        <v>264</v>
      </c>
      <c r="D54" s="1317"/>
      <c r="E54" s="1317"/>
      <c r="F54" s="1317"/>
      <c r="G54" s="1317"/>
      <c r="H54" s="1317"/>
      <c r="I54" s="1318"/>
      <c r="J54" s="332" t="s">
        <v>60</v>
      </c>
      <c r="K54" s="335" t="s">
        <v>60</v>
      </c>
      <c r="L54" s="1398" t="s">
        <v>60</v>
      </c>
      <c r="M54" s="1399"/>
      <c r="N54" s="1400"/>
      <c r="O54" s="1335"/>
      <c r="P54" s="1335"/>
    </row>
    <row r="55" spans="2:17" ht="21" customHeight="1">
      <c r="B55" s="248" t="s">
        <v>420</v>
      </c>
      <c r="C55" s="1317" t="s">
        <v>421</v>
      </c>
      <c r="D55" s="1317"/>
      <c r="E55" s="1317"/>
      <c r="F55" s="1317"/>
      <c r="G55" s="1317"/>
      <c r="H55" s="1317"/>
      <c r="I55" s="1318"/>
      <c r="J55" s="332" t="s">
        <v>60</v>
      </c>
      <c r="K55" s="335" t="s">
        <v>60</v>
      </c>
      <c r="L55" s="1398" t="s">
        <v>60</v>
      </c>
      <c r="M55" s="1399"/>
      <c r="N55" s="1400"/>
      <c r="O55" s="1336"/>
      <c r="P55" s="1336"/>
    </row>
    <row r="56" spans="2:17" ht="46.5" customHeight="1" thickBot="1">
      <c r="B56" s="265" t="s">
        <v>422</v>
      </c>
      <c r="C56" s="1309" t="s">
        <v>423</v>
      </c>
      <c r="D56" s="1309"/>
      <c r="E56" s="1309"/>
      <c r="F56" s="1309"/>
      <c r="G56" s="1309"/>
      <c r="H56" s="1309"/>
      <c r="I56" s="1309"/>
      <c r="J56" s="1310" t="s">
        <v>49</v>
      </c>
      <c r="K56" s="1311"/>
      <c r="L56" s="266" t="s">
        <v>424</v>
      </c>
      <c r="M56" s="1396" t="s">
        <v>2315</v>
      </c>
      <c r="N56" s="1397"/>
      <c r="O56" s="253" t="s">
        <v>1438</v>
      </c>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266" t="s">
        <v>424</v>
      </c>
      <c r="M58" s="1312" t="s">
        <v>2316</v>
      </c>
      <c r="N58" s="1313"/>
      <c r="O58" s="268" t="s">
        <v>904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434">
        <v>1296102</v>
      </c>
      <c r="H61" s="393" t="s">
        <v>900</v>
      </c>
      <c r="I61" s="1781" t="s">
        <v>2317</v>
      </c>
      <c r="J61" s="1210"/>
      <c r="K61" s="1275" t="s">
        <v>2318</v>
      </c>
      <c r="L61" s="1276"/>
      <c r="M61" s="1276"/>
      <c r="N61" s="1277"/>
      <c r="O61" s="1305"/>
      <c r="P61" s="1305"/>
    </row>
    <row r="62" spans="2:17" ht="54" customHeight="1">
      <c r="B62" s="262" t="s">
        <v>218</v>
      </c>
      <c r="C62" s="1307" t="s">
        <v>435</v>
      </c>
      <c r="D62" s="1307"/>
      <c r="E62" s="1307"/>
      <c r="F62" s="1308"/>
      <c r="G62" s="434">
        <v>6288655.7779999999</v>
      </c>
      <c r="H62" s="393" t="s">
        <v>900</v>
      </c>
      <c r="I62" s="1781" t="s">
        <v>2317</v>
      </c>
      <c r="J62" s="1210"/>
      <c r="K62" s="1275" t="s">
        <v>2318</v>
      </c>
      <c r="L62" s="1276"/>
      <c r="M62" s="1276"/>
      <c r="N62" s="1277"/>
      <c r="O62" s="1305"/>
      <c r="P62" s="1305"/>
    </row>
    <row r="63" spans="2:17" ht="54" customHeight="1" thickBot="1">
      <c r="B63" s="248" t="s">
        <v>220</v>
      </c>
      <c r="C63" s="921" t="s">
        <v>436</v>
      </c>
      <c r="D63" s="921"/>
      <c r="E63" s="921"/>
      <c r="F63" s="956"/>
      <c r="G63" s="338">
        <f>G61+G62</f>
        <v>7584757.7779999999</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49</v>
      </c>
      <c r="O65" s="268" t="s">
        <v>904</v>
      </c>
      <c r="P65" s="732" t="s">
        <v>745</v>
      </c>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45.75" customHeight="1">
      <c r="B68" s="262" t="s">
        <v>216</v>
      </c>
      <c r="C68" s="1290" t="s">
        <v>446</v>
      </c>
      <c r="D68" s="1290"/>
      <c r="E68" s="1291"/>
      <c r="F68" s="755" t="s">
        <v>49</v>
      </c>
      <c r="G68" s="1441">
        <f>120000000/101.8271</f>
        <v>1178468.2073829069</v>
      </c>
      <c r="H68" s="1442"/>
      <c r="I68" s="1443" t="s">
        <v>900</v>
      </c>
      <c r="J68" s="1444"/>
      <c r="K68" s="2125" t="s">
        <v>2319</v>
      </c>
      <c r="L68" s="2126"/>
      <c r="M68" s="2126"/>
      <c r="N68" s="2127"/>
      <c r="O68" s="1184"/>
      <c r="P68" s="1184"/>
    </row>
    <row r="69" spans="2:16" ht="31.5" customHeight="1">
      <c r="B69" s="278"/>
      <c r="C69" s="1290" t="s">
        <v>447</v>
      </c>
      <c r="D69" s="1290"/>
      <c r="E69" s="1291"/>
      <c r="F69" s="1138" t="s">
        <v>2320</v>
      </c>
      <c r="G69" s="1135"/>
      <c r="H69" s="1135"/>
      <c r="I69" s="1135"/>
      <c r="J69" s="1135"/>
      <c r="K69" s="2125"/>
      <c r="L69" s="2126"/>
      <c r="M69" s="2126"/>
      <c r="N69" s="2127"/>
      <c r="O69" s="1184"/>
      <c r="P69" s="1184"/>
    </row>
    <row r="70" spans="2:16" ht="65.25" customHeight="1">
      <c r="B70" s="262" t="s">
        <v>218</v>
      </c>
      <c r="C70" s="1290" t="s">
        <v>448</v>
      </c>
      <c r="D70" s="1290"/>
      <c r="E70" s="1291"/>
      <c r="F70" s="755" t="s">
        <v>49</v>
      </c>
      <c r="G70" s="1441">
        <f>6000000</f>
        <v>6000000</v>
      </c>
      <c r="H70" s="1442"/>
      <c r="I70" s="1443" t="s">
        <v>900</v>
      </c>
      <c r="J70" s="1444"/>
      <c r="K70" s="2125" t="s">
        <v>2321</v>
      </c>
      <c r="L70" s="2126"/>
      <c r="M70" s="2126"/>
      <c r="N70" s="2127"/>
      <c r="O70" s="1184"/>
      <c r="P70" s="1184"/>
    </row>
    <row r="71" spans="2:16" ht="35.25" customHeight="1">
      <c r="B71" s="278"/>
      <c r="C71" s="1290" t="s">
        <v>449</v>
      </c>
      <c r="D71" s="1290"/>
      <c r="E71" s="1291"/>
      <c r="F71" s="1096" t="s">
        <v>2322</v>
      </c>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7178468.2073829072</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2323</v>
      </c>
      <c r="P74" s="247" t="s">
        <v>755</v>
      </c>
    </row>
    <row r="75" spans="2:16" s="282" customFormat="1" ht="60.75" customHeight="1">
      <c r="B75" s="262" t="s">
        <v>216</v>
      </c>
      <c r="C75" s="875" t="s">
        <v>118</v>
      </c>
      <c r="D75" s="875"/>
      <c r="E75" s="990"/>
      <c r="F75" s="746" t="s">
        <v>659</v>
      </c>
      <c r="G75" s="1441">
        <f>1079500+2200+180+9765</f>
        <v>1091645</v>
      </c>
      <c r="H75" s="1442"/>
      <c r="I75" s="1443" t="s">
        <v>2324</v>
      </c>
      <c r="J75" s="1444"/>
      <c r="K75" s="2123" t="s">
        <v>2325</v>
      </c>
      <c r="L75" s="2124"/>
      <c r="M75" s="2124"/>
      <c r="N75" s="2128"/>
      <c r="O75" s="1183"/>
      <c r="P75" s="1183"/>
    </row>
    <row r="76" spans="2:16" s="282" customFormat="1" ht="49.15" customHeight="1">
      <c r="B76" s="262" t="s">
        <v>218</v>
      </c>
      <c r="C76" s="875" t="s">
        <v>54</v>
      </c>
      <c r="D76" s="875"/>
      <c r="E76" s="990"/>
      <c r="F76" s="746" t="s">
        <v>659</v>
      </c>
      <c r="G76" s="1441">
        <f>280132+500076+11097+1550919+6763+11874+8246</f>
        <v>2369107</v>
      </c>
      <c r="H76" s="1442"/>
      <c r="I76" s="1443" t="s">
        <v>2324</v>
      </c>
      <c r="J76" s="1444"/>
      <c r="K76" s="1445" t="s">
        <v>2326</v>
      </c>
      <c r="L76" s="1446"/>
      <c r="M76" s="1446"/>
      <c r="N76" s="1447"/>
      <c r="O76" s="1184"/>
      <c r="P76" s="1184"/>
    </row>
    <row r="77" spans="2:16" s="282" customFormat="1" ht="32.25" customHeight="1">
      <c r="B77" s="262" t="s">
        <v>220</v>
      </c>
      <c r="C77" s="875" t="s">
        <v>120</v>
      </c>
      <c r="D77" s="875"/>
      <c r="E77" s="990"/>
      <c r="F77" s="746" t="s">
        <v>663</v>
      </c>
      <c r="G77" s="1441">
        <v>0</v>
      </c>
      <c r="H77" s="1442"/>
      <c r="I77" s="1209" t="s">
        <v>663</v>
      </c>
      <c r="J77" s="1210"/>
      <c r="K77" s="1211"/>
      <c r="L77" s="1212"/>
      <c r="M77" s="1212"/>
      <c r="N77" s="1213"/>
      <c r="O77" s="1184"/>
      <c r="P77" s="1184"/>
    </row>
    <row r="78" spans="2:16" s="282" customFormat="1" ht="32.25" customHeight="1">
      <c r="B78" s="262" t="s">
        <v>222</v>
      </c>
      <c r="C78" s="875" t="s">
        <v>121</v>
      </c>
      <c r="D78" s="875"/>
      <c r="E78" s="990"/>
      <c r="F78" s="746" t="s">
        <v>663</v>
      </c>
      <c r="G78" s="1441">
        <v>0</v>
      </c>
      <c r="H78" s="1442"/>
      <c r="I78" s="1251" t="s">
        <v>663</v>
      </c>
      <c r="J78" s="1252"/>
      <c r="K78" s="1251"/>
      <c r="L78" s="1282"/>
      <c r="M78" s="1282"/>
      <c r="N78" s="1283"/>
      <c r="O78" s="1184"/>
      <c r="P78" s="1184"/>
    </row>
    <row r="79" spans="2:16" s="282" customFormat="1" ht="32.25" customHeight="1">
      <c r="B79" s="262" t="s">
        <v>224</v>
      </c>
      <c r="C79" s="875" t="s">
        <v>122</v>
      </c>
      <c r="D79" s="875"/>
      <c r="E79" s="990"/>
      <c r="F79" s="746" t="s">
        <v>663</v>
      </c>
      <c r="G79" s="1441">
        <v>0</v>
      </c>
      <c r="H79" s="1442"/>
      <c r="I79" s="1209" t="s">
        <v>663</v>
      </c>
      <c r="J79" s="1210"/>
      <c r="K79" s="1211"/>
      <c r="L79" s="1212"/>
      <c r="M79" s="1212"/>
      <c r="N79" s="1213"/>
      <c r="O79" s="1184"/>
      <c r="P79" s="1184"/>
    </row>
    <row r="80" spans="2:16" ht="53.25" customHeight="1" thickBot="1">
      <c r="B80" s="248" t="s">
        <v>226</v>
      </c>
      <c r="C80" s="921" t="s">
        <v>458</v>
      </c>
      <c r="D80" s="921"/>
      <c r="E80" s="956"/>
      <c r="F80" s="283"/>
      <c r="G80" s="1262">
        <f>G75+G76+G77+G78+G79</f>
        <v>3460752</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0.67471751382695611</v>
      </c>
      <c r="I82" s="1256"/>
      <c r="J82" s="1257"/>
      <c r="K82" s="2121" t="s">
        <v>2327</v>
      </c>
      <c r="L82" s="2122"/>
      <c r="M82" s="2122"/>
      <c r="N82" s="2122"/>
      <c r="O82" s="246" t="s">
        <v>848</v>
      </c>
      <c r="P82" s="247"/>
    </row>
    <row r="83" spans="1:16" ht="66.75" customHeight="1">
      <c r="B83" s="285" t="s">
        <v>463</v>
      </c>
      <c r="C83" s="1253" t="s">
        <v>464</v>
      </c>
      <c r="D83" s="1253"/>
      <c r="E83" s="1253"/>
      <c r="F83" s="1253"/>
      <c r="G83" s="1254"/>
      <c r="H83" s="1255">
        <f>G68/G72</f>
        <v>0.16416708597676544</v>
      </c>
      <c r="I83" s="1256"/>
      <c r="J83" s="1257"/>
      <c r="K83" s="2121" t="s">
        <v>2327</v>
      </c>
      <c r="L83" s="2122"/>
      <c r="M83" s="2122"/>
      <c r="N83" s="2122"/>
      <c r="O83" s="246" t="s">
        <v>849</v>
      </c>
      <c r="P83" s="247"/>
    </row>
    <row r="84" spans="1:16" ht="66" customHeight="1">
      <c r="B84" s="286" t="s">
        <v>466</v>
      </c>
      <c r="C84" s="879" t="s">
        <v>467</v>
      </c>
      <c r="D84" s="879"/>
      <c r="E84" s="1260"/>
      <c r="F84" s="1260"/>
      <c r="G84" s="1261"/>
      <c r="H84" s="1255">
        <f>(G72+G80)/J26</f>
        <v>0.75899967122225209</v>
      </c>
      <c r="I84" s="1256"/>
      <c r="J84" s="1257"/>
      <c r="K84" s="2123"/>
      <c r="L84" s="2124"/>
      <c r="M84" s="2124"/>
      <c r="N84" s="2124"/>
      <c r="O84" s="246" t="s">
        <v>468</v>
      </c>
      <c r="P84" s="247" t="s">
        <v>468</v>
      </c>
    </row>
    <row r="85" spans="1:16" ht="57.95" customHeight="1">
      <c r="B85" s="287" t="s">
        <v>469</v>
      </c>
      <c r="C85" s="1247" t="s">
        <v>470</v>
      </c>
      <c r="D85" s="1247"/>
      <c r="E85" s="1247"/>
      <c r="F85" s="1247"/>
      <c r="G85" s="1248"/>
      <c r="H85" s="1032" t="s">
        <v>49</v>
      </c>
      <c r="I85" s="1033"/>
      <c r="J85" s="1199"/>
      <c r="K85" s="2119" t="s">
        <v>2328</v>
      </c>
      <c r="L85" s="2120"/>
      <c r="M85" s="2120"/>
      <c r="N85" s="2120"/>
      <c r="O85" s="246" t="s">
        <v>468</v>
      </c>
      <c r="P85" s="247" t="s">
        <v>468</v>
      </c>
    </row>
    <row r="86" spans="1:16" ht="39" customHeight="1">
      <c r="B86" s="242" t="s">
        <v>471</v>
      </c>
      <c r="C86" s="879" t="s">
        <v>472</v>
      </c>
      <c r="D86" s="879"/>
      <c r="E86" s="879"/>
      <c r="F86" s="879"/>
      <c r="G86" s="880"/>
      <c r="H86" s="1096" t="s">
        <v>910</v>
      </c>
      <c r="I86" s="1097"/>
      <c r="J86" s="1097"/>
      <c r="K86" s="1249" t="s">
        <v>2329</v>
      </c>
      <c r="L86" s="1250"/>
      <c r="M86" s="1250"/>
      <c r="N86" s="1250"/>
      <c r="O86" s="1003" t="s">
        <v>1476</v>
      </c>
      <c r="P86" s="1003"/>
    </row>
    <row r="87" spans="1:16" ht="23.25" customHeight="1">
      <c r="B87" s="10" t="s">
        <v>216</v>
      </c>
      <c r="C87" s="879" t="s">
        <v>473</v>
      </c>
      <c r="D87" s="879"/>
      <c r="E87" s="879"/>
      <c r="F87" s="879"/>
      <c r="G87" s="879"/>
      <c r="H87" s="1073" t="s">
        <v>2330</v>
      </c>
      <c r="I87" s="1074"/>
      <c r="J87" s="1074"/>
      <c r="K87" s="1074"/>
      <c r="L87" s="1074"/>
      <c r="M87" s="1074"/>
      <c r="N87" s="1074"/>
      <c r="O87" s="1007"/>
      <c r="P87" s="1007"/>
    </row>
    <row r="88" spans="1:16" ht="44.25" customHeight="1">
      <c r="B88" s="249" t="s">
        <v>474</v>
      </c>
      <c r="C88" s="913" t="s">
        <v>475</v>
      </c>
      <c r="D88" s="913"/>
      <c r="E88" s="1006"/>
      <c r="F88" s="1084" t="s">
        <v>2331</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49</v>
      </c>
      <c r="I90" s="1226" t="s">
        <v>424</v>
      </c>
      <c r="J90" s="1227"/>
      <c r="K90" s="2112" t="s">
        <v>2332</v>
      </c>
      <c r="L90" s="2113"/>
      <c r="M90" s="2113"/>
      <c r="N90" s="2114"/>
      <c r="O90" s="246" t="s">
        <v>904</v>
      </c>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31.5" customHeight="1">
      <c r="B92" s="1231"/>
      <c r="C92" s="1232"/>
      <c r="D92" s="1232"/>
      <c r="E92" s="1233"/>
      <c r="F92" s="1569" t="s">
        <v>2333</v>
      </c>
      <c r="G92" s="1570"/>
      <c r="H92" s="1571"/>
      <c r="I92" s="1756">
        <v>1597432</v>
      </c>
      <c r="J92" s="2115"/>
      <c r="K92" s="2116" t="s">
        <v>2334</v>
      </c>
      <c r="L92" s="2117"/>
      <c r="M92" s="2117"/>
      <c r="N92" s="2118"/>
      <c r="O92" s="1184"/>
      <c r="P92" s="1184"/>
    </row>
    <row r="93" spans="1:16" ht="29.25" customHeight="1">
      <c r="B93" s="1231"/>
      <c r="C93" s="1232"/>
      <c r="D93" s="1232"/>
      <c r="E93" s="1233"/>
      <c r="F93" s="1569" t="s">
        <v>2335</v>
      </c>
      <c r="G93" s="1570"/>
      <c r="H93" s="1571"/>
      <c r="I93" s="1439">
        <v>8279773</v>
      </c>
      <c r="J93" s="1440"/>
      <c r="K93" s="2116" t="s">
        <v>2336</v>
      </c>
      <c r="L93" s="2117"/>
      <c r="M93" s="2117"/>
      <c r="N93" s="211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49</v>
      </c>
      <c r="H109" s="1199"/>
      <c r="I109" s="1032" t="s">
        <v>49</v>
      </c>
      <c r="J109" s="1199"/>
      <c r="K109" s="745" t="s">
        <v>49</v>
      </c>
      <c r="L109" s="1032" t="s">
        <v>49</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49</v>
      </c>
      <c r="L110" s="1032" t="s">
        <v>49</v>
      </c>
      <c r="M110" s="1033"/>
      <c r="N110" s="1116"/>
      <c r="O110" s="1184"/>
      <c r="P110" s="1184"/>
    </row>
    <row r="111" spans="2:16" ht="21" customHeight="1">
      <c r="B111" s="291" t="s">
        <v>233</v>
      </c>
      <c r="C111" s="1065" t="s">
        <v>499</v>
      </c>
      <c r="D111" s="1065"/>
      <c r="E111" s="1065"/>
      <c r="F111" s="1066"/>
      <c r="G111" s="1032" t="s">
        <v>49</v>
      </c>
      <c r="H111" s="1199"/>
      <c r="I111" s="1032" t="s">
        <v>50</v>
      </c>
      <c r="J111" s="1199"/>
      <c r="K111" s="745" t="s">
        <v>50</v>
      </c>
      <c r="L111" s="1032" t="s">
        <v>50</v>
      </c>
      <c r="M111" s="1033"/>
      <c r="N111" s="1116"/>
      <c r="O111" s="1184"/>
      <c r="P111" s="1184"/>
    </row>
    <row r="112" spans="2:16" ht="29.25" customHeight="1">
      <c r="B112" s="291" t="s">
        <v>500</v>
      </c>
      <c r="C112" s="1065" t="s">
        <v>501</v>
      </c>
      <c r="D112" s="1065"/>
      <c r="E112" s="1065"/>
      <c r="F112" s="1066"/>
      <c r="G112" s="1032" t="s">
        <v>49</v>
      </c>
      <c r="H112" s="1199"/>
      <c r="I112" s="1032" t="s">
        <v>50</v>
      </c>
      <c r="J112" s="1199"/>
      <c r="K112" s="745" t="s">
        <v>50</v>
      </c>
      <c r="L112" s="1032" t="s">
        <v>50</v>
      </c>
      <c r="M112" s="1033"/>
      <c r="N112" s="1116"/>
      <c r="O112" s="1184"/>
      <c r="P112" s="1184"/>
    </row>
    <row r="113" spans="2:16" ht="21" customHeight="1">
      <c r="B113" s="291" t="s">
        <v>236</v>
      </c>
      <c r="C113" s="1065" t="s">
        <v>502</v>
      </c>
      <c r="D113" s="1065"/>
      <c r="E113" s="1065"/>
      <c r="F113" s="1066"/>
      <c r="G113" s="1032" t="s">
        <v>49</v>
      </c>
      <c r="H113" s="1199"/>
      <c r="I113" s="1032" t="s">
        <v>49</v>
      </c>
      <c r="J113" s="1199"/>
      <c r="K113" s="745" t="s">
        <v>49</v>
      </c>
      <c r="L113" s="1032" t="s">
        <v>49</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t="s">
        <v>663</v>
      </c>
      <c r="F115" s="1198"/>
      <c r="G115" s="1032" t="s">
        <v>663</v>
      </c>
      <c r="H115" s="1199"/>
      <c r="I115" s="1032" t="s">
        <v>663</v>
      </c>
      <c r="J115" s="1199"/>
      <c r="K115" s="745" t="s">
        <v>663</v>
      </c>
      <c r="L115" s="1032" t="s">
        <v>663</v>
      </c>
      <c r="M115" s="1033"/>
      <c r="N115" s="1116"/>
      <c r="O115" s="1184"/>
      <c r="P115" s="1184"/>
    </row>
    <row r="116" spans="2:16" ht="32.25" customHeight="1">
      <c r="B116" s="292" t="s">
        <v>401</v>
      </c>
      <c r="C116" s="1197" t="s">
        <v>505</v>
      </c>
      <c r="D116" s="1197"/>
      <c r="E116" s="1198" t="s">
        <v>663</v>
      </c>
      <c r="F116" s="1198"/>
      <c r="G116" s="1032" t="s">
        <v>663</v>
      </c>
      <c r="H116" s="1199"/>
      <c r="I116" s="1032" t="s">
        <v>663</v>
      </c>
      <c r="J116" s="1199"/>
      <c r="K116" s="745" t="s">
        <v>663</v>
      </c>
      <c r="L116" s="1032" t="s">
        <v>663</v>
      </c>
      <c r="M116" s="1033"/>
      <c r="N116" s="1116"/>
      <c r="O116" s="1184"/>
      <c r="P116" s="1184"/>
    </row>
    <row r="117" spans="2:16" ht="32.25" customHeight="1">
      <c r="B117" s="292" t="s">
        <v>404</v>
      </c>
      <c r="C117" s="1197" t="s">
        <v>505</v>
      </c>
      <c r="D117" s="1197"/>
      <c r="E117" s="1198" t="s">
        <v>663</v>
      </c>
      <c r="F117" s="1198"/>
      <c r="G117" s="1032" t="s">
        <v>663</v>
      </c>
      <c r="H117" s="1199"/>
      <c r="I117" s="1032" t="s">
        <v>663</v>
      </c>
      <c r="J117" s="1199"/>
      <c r="K117" s="745" t="s">
        <v>663</v>
      </c>
      <c r="L117" s="1032" t="s">
        <v>663</v>
      </c>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2109" t="s">
        <v>2337</v>
      </c>
      <c r="K120" s="2110"/>
      <c r="L120" s="2110"/>
      <c r="M120" s="2110"/>
      <c r="N120" s="2111"/>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33" customHeight="1">
      <c r="B122" s="10" t="s">
        <v>511</v>
      </c>
      <c r="C122" s="879" t="s">
        <v>512</v>
      </c>
      <c r="D122" s="879"/>
      <c r="E122" s="879"/>
      <c r="F122" s="879"/>
      <c r="G122" s="879"/>
      <c r="H122" s="968" t="s">
        <v>2338</v>
      </c>
      <c r="I122" s="969"/>
      <c r="J122" s="969"/>
      <c r="K122" s="1179" t="s">
        <v>424</v>
      </c>
      <c r="L122" s="1085" t="s">
        <v>2339</v>
      </c>
      <c r="M122" s="1085"/>
      <c r="N122" s="1815"/>
      <c r="O122" s="1183"/>
      <c r="P122" s="1183"/>
    </row>
    <row r="123" spans="2:16" ht="19.5" customHeight="1">
      <c r="B123" s="10" t="s">
        <v>218</v>
      </c>
      <c r="C123" s="879" t="s">
        <v>513</v>
      </c>
      <c r="D123" s="879"/>
      <c r="E123" s="879"/>
      <c r="F123" s="879"/>
      <c r="G123" s="879"/>
      <c r="H123" s="968" t="s">
        <v>2340</v>
      </c>
      <c r="I123" s="969"/>
      <c r="J123" s="969"/>
      <c r="K123" s="1179"/>
      <c r="L123" s="2107"/>
      <c r="M123" s="2107"/>
      <c r="N123" s="2108"/>
      <c r="O123" s="1184"/>
      <c r="P123" s="1184"/>
    </row>
    <row r="124" spans="2:16" ht="19.5" customHeight="1">
      <c r="B124" s="10" t="s">
        <v>220</v>
      </c>
      <c r="C124" s="879" t="s">
        <v>514</v>
      </c>
      <c r="D124" s="879"/>
      <c r="E124" s="879"/>
      <c r="F124" s="879"/>
      <c r="G124" s="879"/>
      <c r="H124" s="968" t="s">
        <v>49</v>
      </c>
      <c r="I124" s="969"/>
      <c r="J124" s="969"/>
      <c r="K124" s="1179"/>
      <c r="L124" s="1817"/>
      <c r="M124" s="1817"/>
      <c r="N124" s="1818"/>
      <c r="O124" s="1184"/>
      <c r="P124" s="1184"/>
    </row>
    <row r="125" spans="2:16" ht="24" customHeight="1">
      <c r="B125" s="10" t="s">
        <v>222</v>
      </c>
      <c r="C125" s="879" t="s">
        <v>515</v>
      </c>
      <c r="D125" s="879"/>
      <c r="E125" s="879"/>
      <c r="F125" s="879"/>
      <c r="G125" s="879"/>
      <c r="H125" s="879"/>
      <c r="I125" s="879"/>
      <c r="J125" s="879"/>
      <c r="K125" s="1179"/>
      <c r="L125" s="1825" t="s">
        <v>2341</v>
      </c>
      <c r="M125" s="1826"/>
      <c r="N125" s="1827"/>
      <c r="O125" s="1184"/>
      <c r="P125" s="1184"/>
    </row>
    <row r="126" spans="2:16" ht="20.25" customHeight="1">
      <c r="B126" s="10"/>
      <c r="C126" s="716" t="s">
        <v>230</v>
      </c>
      <c r="D126" s="879" t="s">
        <v>516</v>
      </c>
      <c r="E126" s="879"/>
      <c r="F126" s="879"/>
      <c r="G126" s="880"/>
      <c r="H126" s="968" t="s">
        <v>49</v>
      </c>
      <c r="I126" s="969"/>
      <c r="J126" s="969"/>
      <c r="K126" s="1179"/>
      <c r="L126" s="1828"/>
      <c r="M126" s="934"/>
      <c r="N126" s="1829"/>
      <c r="O126" s="1184"/>
      <c r="P126" s="1184"/>
    </row>
    <row r="127" spans="2:16" ht="34.5" customHeight="1">
      <c r="B127" s="10"/>
      <c r="C127" s="716" t="s">
        <v>401</v>
      </c>
      <c r="D127" s="879" t="s">
        <v>517</v>
      </c>
      <c r="E127" s="879"/>
      <c r="F127" s="879"/>
      <c r="G127" s="880"/>
      <c r="H127" s="968" t="s">
        <v>49</v>
      </c>
      <c r="I127" s="969"/>
      <c r="J127" s="969"/>
      <c r="K127" s="1179"/>
      <c r="L127" s="1830"/>
      <c r="M127" s="1831"/>
      <c r="N127" s="1832"/>
      <c r="O127" s="1185"/>
      <c r="P127" s="1185"/>
    </row>
    <row r="128" spans="2:16" ht="34.5" customHeight="1">
      <c r="B128" s="294" t="s">
        <v>518</v>
      </c>
      <c r="C128" s="879" t="s">
        <v>519</v>
      </c>
      <c r="D128" s="879"/>
      <c r="E128" s="879"/>
      <c r="F128" s="879"/>
      <c r="G128" s="880"/>
      <c r="H128" s="968" t="s">
        <v>50</v>
      </c>
      <c r="I128" s="969"/>
      <c r="J128" s="969"/>
      <c r="K128" s="1179"/>
      <c r="L128" s="1158" t="s">
        <v>2342</v>
      </c>
      <c r="M128" s="1159"/>
      <c r="N128" s="1160"/>
      <c r="O128" s="1003" t="s">
        <v>780</v>
      </c>
      <c r="P128" s="1003"/>
    </row>
    <row r="129" spans="1:16" ht="25.5" customHeight="1">
      <c r="B129" s="10" t="s">
        <v>216</v>
      </c>
      <c r="C129" s="879" t="s">
        <v>520</v>
      </c>
      <c r="D129" s="879"/>
      <c r="E129" s="879"/>
      <c r="F129" s="879"/>
      <c r="G129" s="880"/>
      <c r="H129" s="1032" t="s">
        <v>663</v>
      </c>
      <c r="I129" s="1033"/>
      <c r="J129" s="1033"/>
      <c r="K129" s="1179"/>
      <c r="L129" s="1161"/>
      <c r="M129" s="1162"/>
      <c r="N129" s="1163"/>
      <c r="O129" s="1004"/>
      <c r="P129" s="1004"/>
    </row>
    <row r="130" spans="1:16" ht="23.25" customHeight="1">
      <c r="B130" s="10" t="s">
        <v>218</v>
      </c>
      <c r="C130" s="879" t="s">
        <v>521</v>
      </c>
      <c r="D130" s="879"/>
      <c r="E130" s="879"/>
      <c r="F130" s="879"/>
      <c r="G130" s="880"/>
      <c r="H130" s="1032" t="s">
        <v>663</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t="s">
        <v>2343</v>
      </c>
      <c r="M131" s="1186"/>
      <c r="N131" s="1187"/>
      <c r="O131" s="1003" t="s">
        <v>2344</v>
      </c>
      <c r="P131" s="1003"/>
    </row>
    <row r="132" spans="1:16" ht="47.25" customHeight="1">
      <c r="B132" s="10" t="s">
        <v>216</v>
      </c>
      <c r="C132" s="879" t="s">
        <v>524</v>
      </c>
      <c r="D132" s="879"/>
      <c r="E132" s="879"/>
      <c r="F132" s="879"/>
      <c r="G132" s="880"/>
      <c r="H132" s="968" t="s">
        <v>663</v>
      </c>
      <c r="I132" s="969"/>
      <c r="J132" s="969"/>
      <c r="K132" s="1179"/>
      <c r="L132" s="1188"/>
      <c r="M132" s="1188"/>
      <c r="N132" s="1189"/>
      <c r="O132" s="1007"/>
      <c r="P132" s="1007"/>
    </row>
    <row r="133" spans="1:16" ht="62.25" customHeight="1">
      <c r="B133" s="294" t="s">
        <v>525</v>
      </c>
      <c r="C133" s="879" t="s">
        <v>526</v>
      </c>
      <c r="D133" s="879"/>
      <c r="E133" s="879"/>
      <c r="F133" s="879"/>
      <c r="G133" s="879"/>
      <c r="H133" s="968" t="s">
        <v>49</v>
      </c>
      <c r="I133" s="969"/>
      <c r="J133" s="969"/>
      <c r="K133" s="1179"/>
      <c r="L133" s="1384"/>
      <c r="M133" s="1384"/>
      <c r="N133" s="1385"/>
      <c r="O133" s="1003" t="s">
        <v>2344</v>
      </c>
      <c r="P133" s="1003"/>
    </row>
    <row r="134" spans="1:16" ht="156" customHeight="1">
      <c r="A134" s="295"/>
      <c r="B134" s="9" t="s">
        <v>216</v>
      </c>
      <c r="C134" s="913" t="s">
        <v>524</v>
      </c>
      <c r="D134" s="913"/>
      <c r="E134" s="913"/>
      <c r="F134" s="913"/>
      <c r="G134" s="1006"/>
      <c r="H134" s="1671" t="s">
        <v>2345</v>
      </c>
      <c r="I134" s="1672"/>
      <c r="J134" s="1672"/>
      <c r="K134" s="1179"/>
      <c r="L134" s="1386"/>
      <c r="M134" s="1386"/>
      <c r="N134" s="1387"/>
      <c r="O134" s="1004"/>
      <c r="P134" s="1004"/>
    </row>
    <row r="135" spans="1:16" ht="71.25" customHeight="1" thickBot="1">
      <c r="B135" s="296" t="s">
        <v>527</v>
      </c>
      <c r="C135" s="1152" t="s">
        <v>528</v>
      </c>
      <c r="D135" s="1152"/>
      <c r="E135" s="1152"/>
      <c r="F135" s="1152"/>
      <c r="G135" s="1153"/>
      <c r="H135" s="1154" t="s">
        <v>2346</v>
      </c>
      <c r="I135" s="1155"/>
      <c r="J135" s="1155"/>
      <c r="K135" s="1180"/>
      <c r="L135" s="1156" t="s">
        <v>2347</v>
      </c>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925</v>
      </c>
      <c r="P137" s="1137"/>
    </row>
    <row r="138" spans="1:16" ht="42" customHeight="1">
      <c r="B138" s="298" t="s">
        <v>511</v>
      </c>
      <c r="C138" s="1065" t="s">
        <v>488</v>
      </c>
      <c r="D138" s="1065"/>
      <c r="E138" s="1065"/>
      <c r="F138" s="1066"/>
      <c r="G138" s="1132" t="s">
        <v>679</v>
      </c>
      <c r="H138" s="1134"/>
      <c r="I138" s="1133"/>
      <c r="J138" s="1132" t="s">
        <v>790</v>
      </c>
      <c r="K138" s="1134"/>
      <c r="L138" s="1133"/>
      <c r="M138" s="1138" t="s">
        <v>2348</v>
      </c>
      <c r="N138" s="1136"/>
      <c r="O138" s="1043"/>
      <c r="P138" s="1043"/>
    </row>
    <row r="139" spans="1:16" ht="42" customHeight="1">
      <c r="B139" s="298" t="s">
        <v>218</v>
      </c>
      <c r="C139" s="1065" t="s">
        <v>668</v>
      </c>
      <c r="D139" s="1065"/>
      <c r="E139" s="1065"/>
      <c r="F139" s="1066"/>
      <c r="G139" s="1132" t="s">
        <v>679</v>
      </c>
      <c r="H139" s="1134"/>
      <c r="I139" s="1133"/>
      <c r="J139" s="1132" t="s">
        <v>790</v>
      </c>
      <c r="K139" s="1134"/>
      <c r="L139" s="1133"/>
      <c r="M139" s="1138" t="s">
        <v>2348</v>
      </c>
      <c r="N139" s="1136"/>
      <c r="O139" s="1043"/>
      <c r="P139" s="1043"/>
    </row>
    <row r="140" spans="1:16" ht="42" customHeight="1">
      <c r="B140" s="298" t="s">
        <v>220</v>
      </c>
      <c r="C140" s="1065" t="s">
        <v>669</v>
      </c>
      <c r="D140" s="1065"/>
      <c r="E140" s="1065"/>
      <c r="F140" s="1066"/>
      <c r="G140" s="1132" t="s">
        <v>790</v>
      </c>
      <c r="H140" s="1134"/>
      <c r="I140" s="1133"/>
      <c r="J140" s="1132" t="s">
        <v>790</v>
      </c>
      <c r="K140" s="1134"/>
      <c r="L140" s="1133"/>
      <c r="M140" s="1138" t="s">
        <v>2348</v>
      </c>
      <c r="N140" s="1136"/>
      <c r="O140" s="1043"/>
      <c r="P140" s="1043"/>
    </row>
    <row r="141" spans="1:16" ht="33.75" customHeight="1">
      <c r="B141" s="298" t="s">
        <v>222</v>
      </c>
      <c r="C141" s="1065" t="s">
        <v>493</v>
      </c>
      <c r="D141" s="1065"/>
      <c r="E141" s="1065"/>
      <c r="F141" s="1066"/>
      <c r="G141" s="1132" t="s">
        <v>790</v>
      </c>
      <c r="H141" s="1134"/>
      <c r="I141" s="1133"/>
      <c r="J141" s="1132" t="s">
        <v>790</v>
      </c>
      <c r="K141" s="1134"/>
      <c r="L141" s="1133"/>
      <c r="M141" s="1138" t="s">
        <v>2348</v>
      </c>
      <c r="N141" s="1136"/>
      <c r="O141" s="1043"/>
      <c r="P141" s="1043"/>
    </row>
    <row r="142" spans="1:16" ht="33.75" customHeight="1">
      <c r="B142" s="298" t="s">
        <v>224</v>
      </c>
      <c r="C142" s="1065" t="s">
        <v>534</v>
      </c>
      <c r="D142" s="1065"/>
      <c r="E142" s="1065"/>
      <c r="F142" s="1066"/>
      <c r="G142" s="1132" t="s">
        <v>790</v>
      </c>
      <c r="H142" s="1134"/>
      <c r="I142" s="1133"/>
      <c r="J142" s="1132" t="s">
        <v>790</v>
      </c>
      <c r="K142" s="1134"/>
      <c r="L142" s="1133"/>
      <c r="M142" s="1138" t="s">
        <v>2348</v>
      </c>
      <c r="N142" s="1136"/>
      <c r="O142" s="1043"/>
      <c r="P142" s="1043"/>
    </row>
    <row r="143" spans="1:16" ht="33.75" customHeight="1">
      <c r="B143" s="298" t="s">
        <v>226</v>
      </c>
      <c r="C143" s="1065" t="s">
        <v>133</v>
      </c>
      <c r="D143" s="1065"/>
      <c r="E143" s="1065"/>
      <c r="F143" s="1066"/>
      <c r="G143" s="1132" t="s">
        <v>679</v>
      </c>
      <c r="H143" s="1134"/>
      <c r="I143" s="1133"/>
      <c r="J143" s="1132" t="s">
        <v>790</v>
      </c>
      <c r="K143" s="1134"/>
      <c r="L143" s="1133"/>
      <c r="M143" s="1138" t="s">
        <v>2348</v>
      </c>
      <c r="N143" s="1136"/>
      <c r="O143" s="1043"/>
      <c r="P143" s="1043"/>
    </row>
    <row r="144" spans="1:16" ht="33.75" customHeight="1">
      <c r="B144" s="298" t="s">
        <v>228</v>
      </c>
      <c r="C144" s="1065" t="s">
        <v>134</v>
      </c>
      <c r="D144" s="1065"/>
      <c r="E144" s="1065"/>
      <c r="F144" s="1066"/>
      <c r="G144" s="1132" t="s">
        <v>679</v>
      </c>
      <c r="H144" s="1134"/>
      <c r="I144" s="1133"/>
      <c r="J144" s="1132" t="s">
        <v>679</v>
      </c>
      <c r="K144" s="1134"/>
      <c r="L144" s="1133"/>
      <c r="M144" s="1138" t="s">
        <v>2348</v>
      </c>
      <c r="N144" s="1136"/>
      <c r="O144" s="1043"/>
      <c r="P144" s="1043"/>
    </row>
    <row r="145" spans="1:16" ht="33.75" customHeight="1">
      <c r="B145" s="298" t="s">
        <v>229</v>
      </c>
      <c r="C145" s="1065" t="s">
        <v>535</v>
      </c>
      <c r="D145" s="1065"/>
      <c r="E145" s="1065"/>
      <c r="F145" s="1066"/>
      <c r="G145" s="1132" t="s">
        <v>679</v>
      </c>
      <c r="H145" s="1134"/>
      <c r="I145" s="1133"/>
      <c r="J145" s="1132" t="s">
        <v>790</v>
      </c>
      <c r="K145" s="1134"/>
      <c r="L145" s="1133"/>
      <c r="M145" s="1138" t="s">
        <v>2348</v>
      </c>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8" t="s">
        <v>2348</v>
      </c>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8" t="s">
        <v>2348</v>
      </c>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8" t="s">
        <v>2348</v>
      </c>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8" t="s">
        <v>2348</v>
      </c>
      <c r="N149" s="1136"/>
      <c r="O149" s="1044"/>
      <c r="P149" s="1044"/>
    </row>
    <row r="150" spans="1:16" ht="33.75" customHeight="1">
      <c r="B150" s="299" t="s">
        <v>236</v>
      </c>
      <c r="C150" s="1065" t="s">
        <v>502</v>
      </c>
      <c r="D150" s="1065"/>
      <c r="E150" s="1065"/>
      <c r="F150" s="1066"/>
      <c r="G150" s="1132" t="s">
        <v>679</v>
      </c>
      <c r="H150" s="1134"/>
      <c r="I150" s="1133"/>
      <c r="J150" s="1132" t="s">
        <v>790</v>
      </c>
      <c r="K150" s="1134"/>
      <c r="L150" s="1133"/>
      <c r="M150" s="1135" t="s">
        <v>2348</v>
      </c>
      <c r="N150" s="1136"/>
      <c r="O150" s="1044"/>
      <c r="P150" s="1044"/>
    </row>
    <row r="151" spans="1:16" ht="46.5" customHeight="1">
      <c r="B151" s="299" t="s">
        <v>503</v>
      </c>
      <c r="C151" s="1065" t="s">
        <v>536</v>
      </c>
      <c r="D151" s="1065"/>
      <c r="E151" s="1065"/>
      <c r="F151" s="300" t="s">
        <v>537</v>
      </c>
      <c r="G151" s="301" t="s">
        <v>71</v>
      </c>
      <c r="H151" s="1132" t="s">
        <v>663</v>
      </c>
      <c r="I151" s="1133"/>
      <c r="J151" s="1132" t="s">
        <v>663</v>
      </c>
      <c r="K151" s="1134"/>
      <c r="L151" s="1133"/>
      <c r="M151" s="1135" t="s">
        <v>663</v>
      </c>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2349</v>
      </c>
      <c r="P152" s="1003"/>
    </row>
    <row r="153" spans="1:16" ht="34.5" customHeight="1">
      <c r="A153" s="11"/>
      <c r="B153" s="302" t="s">
        <v>216</v>
      </c>
      <c r="C153" s="879" t="s">
        <v>198</v>
      </c>
      <c r="D153" s="879"/>
      <c r="E153" s="880"/>
      <c r="F153" s="746" t="s">
        <v>50</v>
      </c>
      <c r="G153" s="1117" t="s">
        <v>663</v>
      </c>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t="s">
        <v>663</v>
      </c>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17" t="s">
        <v>663</v>
      </c>
      <c r="H155" s="1118"/>
      <c r="I155" s="1118"/>
      <c r="J155" s="1118"/>
      <c r="K155" s="1119"/>
      <c r="L155" s="1032" t="s">
        <v>663</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t="s">
        <v>1484</v>
      </c>
      <c r="P156" s="1003"/>
    </row>
    <row r="157" spans="1:16" ht="34.5" customHeight="1">
      <c r="B157" s="244" t="s">
        <v>216</v>
      </c>
      <c r="C157" s="1011" t="s">
        <v>198</v>
      </c>
      <c r="D157" s="1011"/>
      <c r="E157" s="1011"/>
      <c r="F157" s="304" t="s">
        <v>50</v>
      </c>
      <c r="G157" s="1113" t="s">
        <v>663</v>
      </c>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t="s">
        <v>663</v>
      </c>
      <c r="H158" s="1114"/>
      <c r="I158" s="1114"/>
      <c r="J158" s="1114"/>
      <c r="K158" s="1115"/>
      <c r="L158" s="1032" t="s">
        <v>663</v>
      </c>
      <c r="M158" s="1033"/>
      <c r="N158" s="1116"/>
      <c r="O158" s="1004"/>
      <c r="P158" s="1004"/>
    </row>
    <row r="159" spans="1:16" ht="34.5" customHeight="1">
      <c r="B159" s="9" t="s">
        <v>220</v>
      </c>
      <c r="C159" s="913" t="s">
        <v>122</v>
      </c>
      <c r="D159" s="913"/>
      <c r="E159" s="913"/>
      <c r="F159" s="304" t="s">
        <v>50</v>
      </c>
      <c r="G159" s="1123" t="s">
        <v>663</v>
      </c>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867</v>
      </c>
      <c r="P160" s="1001"/>
    </row>
    <row r="161" spans="2:16" ht="21.75" customHeight="1">
      <c r="B161" s="10" t="s">
        <v>216</v>
      </c>
      <c r="C161" s="879" t="s">
        <v>547</v>
      </c>
      <c r="D161" s="879"/>
      <c r="E161" s="880"/>
      <c r="F161" s="1099" t="s">
        <v>50</v>
      </c>
      <c r="G161" s="1100"/>
      <c r="H161" s="1100"/>
      <c r="I161" s="1100"/>
      <c r="J161" s="1101"/>
      <c r="K161" s="1103" t="s">
        <v>424</v>
      </c>
      <c r="L161" s="1104" t="s">
        <v>2350</v>
      </c>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t="s">
        <v>663</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2351</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t="s">
        <v>704</v>
      </c>
      <c r="P167" s="1004" t="s">
        <v>704</v>
      </c>
    </row>
    <row r="168" spans="2:16" ht="27" customHeight="1">
      <c r="B168" s="9" t="s">
        <v>216</v>
      </c>
      <c r="C168" s="879" t="s">
        <v>555</v>
      </c>
      <c r="D168" s="879"/>
      <c r="E168" s="879"/>
      <c r="F168" s="879"/>
      <c r="G168" s="879"/>
      <c r="H168" s="1091" t="s">
        <v>2352</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704</v>
      </c>
      <c r="P169" s="1003"/>
    </row>
    <row r="170" spans="2:16" ht="23.25" customHeight="1">
      <c r="B170" s="1087"/>
      <c r="C170" s="978"/>
      <c r="D170" s="978"/>
      <c r="E170" s="978"/>
      <c r="F170" s="978"/>
      <c r="G170" s="978"/>
      <c r="H170" s="1088"/>
      <c r="I170" s="458">
        <v>0.74099999999999999</v>
      </c>
      <c r="J170" s="458">
        <v>0.81200000000000006</v>
      </c>
      <c r="K170" s="458">
        <v>0.76100000000000001</v>
      </c>
      <c r="L170" s="458">
        <v>0.73199999999999998</v>
      </c>
      <c r="M170" s="2106">
        <v>0.72399999999999998</v>
      </c>
      <c r="N170" s="95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t="s">
        <v>2353</v>
      </c>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49</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49</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t="s">
        <v>663</v>
      </c>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763" t="s">
        <v>2354</v>
      </c>
      <c r="L186" s="1077"/>
      <c r="M186" s="1082"/>
      <c r="N186" s="1083"/>
      <c r="O186" s="1044"/>
      <c r="P186" s="1044"/>
    </row>
    <row r="187" spans="2:16" ht="23.25" customHeight="1">
      <c r="B187" s="294" t="s">
        <v>574</v>
      </c>
      <c r="C187" s="879" t="s">
        <v>575</v>
      </c>
      <c r="D187" s="879"/>
      <c r="E187" s="880"/>
      <c r="F187" s="1073" t="s">
        <v>2355</v>
      </c>
      <c r="G187" s="1074"/>
      <c r="H187" s="1074"/>
      <c r="I187" s="1074"/>
      <c r="J187" s="1074"/>
      <c r="K187" s="1074"/>
      <c r="L187" s="1074"/>
      <c r="M187" s="1074"/>
      <c r="N187" s="1074"/>
      <c r="O187" s="1044"/>
      <c r="P187" s="1044"/>
    </row>
    <row r="188" spans="2:16" ht="42.75" customHeight="1">
      <c r="B188" s="309" t="s">
        <v>576</v>
      </c>
      <c r="C188" s="913" t="s">
        <v>577</v>
      </c>
      <c r="D188" s="913"/>
      <c r="E188" s="1006"/>
      <c r="F188" s="1084" t="s">
        <v>2356</v>
      </c>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932</v>
      </c>
      <c r="P189" s="1060"/>
    </row>
    <row r="190" spans="2:16" ht="45.75" customHeight="1">
      <c r="B190" s="9" t="s">
        <v>216</v>
      </c>
      <c r="C190" s="879" t="s">
        <v>580</v>
      </c>
      <c r="D190" s="879"/>
      <c r="E190" s="879"/>
      <c r="F190" s="879"/>
      <c r="G190" s="879"/>
      <c r="H190" s="879"/>
      <c r="I190" s="879"/>
      <c r="J190" s="879"/>
      <c r="K190" s="2103" t="s">
        <v>2357</v>
      </c>
      <c r="L190" s="2104"/>
      <c r="M190" s="2104"/>
      <c r="N190" s="2105"/>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704</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51" customHeight="1">
      <c r="B193" s="1034" t="s">
        <v>583</v>
      </c>
      <c r="C193" s="1036" t="s">
        <v>584</v>
      </c>
      <c r="D193" s="1036"/>
      <c r="E193" s="1036"/>
      <c r="F193" s="1036"/>
      <c r="G193" s="1037"/>
      <c r="H193" s="1038" t="s">
        <v>585</v>
      </c>
      <c r="I193" s="1039"/>
      <c r="J193" s="1040"/>
      <c r="K193" s="1038" t="s">
        <v>690</v>
      </c>
      <c r="L193" s="1039"/>
      <c r="M193" s="1039"/>
      <c r="N193" s="1041"/>
      <c r="O193" s="1042" t="s">
        <v>2358</v>
      </c>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2359</v>
      </c>
      <c r="D196" s="1050"/>
      <c r="E196" s="1050"/>
      <c r="F196" s="1050"/>
      <c r="G196" s="1051"/>
      <c r="H196" s="316" t="s">
        <v>663</v>
      </c>
      <c r="I196" s="316" t="s">
        <v>663</v>
      </c>
      <c r="J196" s="318" t="s">
        <v>71</v>
      </c>
      <c r="K196" s="316" t="s">
        <v>663</v>
      </c>
      <c r="L196" s="316" t="s">
        <v>663</v>
      </c>
      <c r="M196" s="318" t="s">
        <v>71</v>
      </c>
      <c r="N196" s="1052"/>
      <c r="O196" s="1044"/>
      <c r="P196" s="1044"/>
    </row>
    <row r="197" spans="2:16" ht="24.75" customHeight="1">
      <c r="B197" s="244" t="s">
        <v>401</v>
      </c>
      <c r="C197" s="1050" t="s">
        <v>595</v>
      </c>
      <c r="D197" s="1050"/>
      <c r="E197" s="1050"/>
      <c r="F197" s="1050"/>
      <c r="G197" s="1051"/>
      <c r="H197" s="316">
        <v>5</v>
      </c>
      <c r="I197" s="317">
        <v>12</v>
      </c>
      <c r="J197" s="350">
        <f t="shared" ref="J197:J214" si="1">MIN(H197/I197,1)</f>
        <v>0.41666666666666669</v>
      </c>
      <c r="K197" s="316">
        <v>6814</v>
      </c>
      <c r="L197" s="316">
        <v>21380</v>
      </c>
      <c r="M197" s="363">
        <f>MIN(K197/L197,1)</f>
        <v>0.31870907390084191</v>
      </c>
      <c r="N197" s="1053"/>
      <c r="O197" s="1044"/>
      <c r="P197" s="1044"/>
    </row>
    <row r="198" spans="2:16" ht="39" customHeight="1">
      <c r="B198" s="244" t="s">
        <v>404</v>
      </c>
      <c r="C198" s="1050" t="s">
        <v>596</v>
      </c>
      <c r="D198" s="1050"/>
      <c r="E198" s="1050"/>
      <c r="F198" s="1055"/>
      <c r="G198" s="1056"/>
      <c r="H198" s="316" t="s">
        <v>663</v>
      </c>
      <c r="I198" s="316" t="s">
        <v>663</v>
      </c>
      <c r="J198" s="318" t="s">
        <v>71</v>
      </c>
      <c r="K198" s="316" t="s">
        <v>663</v>
      </c>
      <c r="L198" s="316" t="s">
        <v>663</v>
      </c>
      <c r="M198" s="318" t="s">
        <v>71</v>
      </c>
      <c r="N198" s="1054"/>
      <c r="O198" s="1044"/>
      <c r="P198" s="1044"/>
    </row>
    <row r="199" spans="2:16" ht="31.5" customHeight="1">
      <c r="B199" s="319" t="s">
        <v>218</v>
      </c>
      <c r="C199" s="1031" t="s">
        <v>597</v>
      </c>
      <c r="D199" s="1031"/>
      <c r="E199" s="1031"/>
      <c r="F199" s="1031"/>
      <c r="G199" s="1057"/>
      <c r="H199" s="316">
        <v>8</v>
      </c>
      <c r="I199" s="317">
        <v>12</v>
      </c>
      <c r="J199" s="350">
        <f t="shared" si="1"/>
        <v>0.66666666666666663</v>
      </c>
      <c r="K199" s="316">
        <v>7711</v>
      </c>
      <c r="L199" s="316">
        <v>21380</v>
      </c>
      <c r="M199" s="363">
        <f>MIN(K199/L199,1)</f>
        <v>0.3606641721234799</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t="s">
        <v>663</v>
      </c>
      <c r="I201" s="317" t="s">
        <v>663</v>
      </c>
      <c r="J201" s="318" t="s">
        <v>71</v>
      </c>
      <c r="K201" s="316" t="s">
        <v>663</v>
      </c>
      <c r="L201" s="316" t="s">
        <v>663</v>
      </c>
      <c r="M201" s="318" t="s">
        <v>71</v>
      </c>
      <c r="N201" s="1029"/>
      <c r="O201" s="1044"/>
      <c r="P201" s="1044"/>
    </row>
    <row r="202" spans="2:16" ht="24.75" customHeight="1">
      <c r="B202" s="10" t="s">
        <v>401</v>
      </c>
      <c r="C202" s="1009" t="s">
        <v>599</v>
      </c>
      <c r="D202" s="1009"/>
      <c r="E202" s="1009"/>
      <c r="F202" s="1009"/>
      <c r="G202" s="766"/>
      <c r="H202" s="316">
        <v>0</v>
      </c>
      <c r="I202" s="317">
        <v>12</v>
      </c>
      <c r="J202" s="350">
        <f t="shared" si="1"/>
        <v>0</v>
      </c>
      <c r="K202" s="316">
        <v>3011</v>
      </c>
      <c r="L202" s="316">
        <v>21380</v>
      </c>
      <c r="M202" s="363">
        <f>MIN(K202/L202,1)</f>
        <v>0.14083255378858747</v>
      </c>
      <c r="N202" s="1049"/>
      <c r="O202" s="1044"/>
      <c r="P202" s="1044"/>
    </row>
    <row r="203" spans="2:16" ht="24.75" customHeight="1">
      <c r="B203" s="10" t="s">
        <v>404</v>
      </c>
      <c r="C203" s="1009" t="s">
        <v>600</v>
      </c>
      <c r="D203" s="1009"/>
      <c r="E203" s="1009"/>
      <c r="F203" s="1009"/>
      <c r="G203" s="1028"/>
      <c r="H203" s="316" t="s">
        <v>663</v>
      </c>
      <c r="I203" s="317" t="s">
        <v>663</v>
      </c>
      <c r="J203" s="318" t="s">
        <v>71</v>
      </c>
      <c r="K203" s="316" t="s">
        <v>663</v>
      </c>
      <c r="L203" s="316" t="s">
        <v>663</v>
      </c>
      <c r="M203" s="318" t="s">
        <v>71</v>
      </c>
      <c r="N203" s="1049"/>
      <c r="O203" s="1044"/>
      <c r="P203" s="1044"/>
    </row>
    <row r="204" spans="2:16" ht="18" customHeight="1">
      <c r="B204" s="319" t="s">
        <v>222</v>
      </c>
      <c r="C204" s="1031" t="s">
        <v>2360</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v>0</v>
      </c>
      <c r="I205" s="317">
        <v>12</v>
      </c>
      <c r="J205" s="350">
        <f t="shared" si="1"/>
        <v>0</v>
      </c>
      <c r="K205" s="316">
        <v>8986</v>
      </c>
      <c r="L205" s="316">
        <v>21380</v>
      </c>
      <c r="M205" s="363">
        <f>MIN(K205/L205,1)</f>
        <v>0.42029934518241346</v>
      </c>
      <c r="N205" s="1029"/>
      <c r="O205" s="1043"/>
      <c r="P205" s="1043"/>
    </row>
    <row r="206" spans="2:16" ht="22.5" customHeight="1">
      <c r="B206" s="10" t="s">
        <v>401</v>
      </c>
      <c r="C206" s="1009" t="s">
        <v>602</v>
      </c>
      <c r="D206" s="1009"/>
      <c r="E206" s="1009"/>
      <c r="F206" s="1009"/>
      <c r="G206" s="1028"/>
      <c r="H206" s="316">
        <v>0</v>
      </c>
      <c r="I206" s="317">
        <v>12</v>
      </c>
      <c r="J206" s="350">
        <f t="shared" si="1"/>
        <v>0</v>
      </c>
      <c r="K206" s="316">
        <v>6483</v>
      </c>
      <c r="L206" s="316">
        <v>21380</v>
      </c>
      <c r="M206" s="363">
        <f>MIN(K206/L206,1)</f>
        <v>0.3032273152478952</v>
      </c>
      <c r="N206" s="1030"/>
      <c r="O206" s="1043"/>
      <c r="P206" s="1043"/>
    </row>
    <row r="207" spans="2:16" ht="22.5" customHeight="1">
      <c r="B207" s="319" t="s">
        <v>224</v>
      </c>
      <c r="C207" s="1031" t="s">
        <v>414</v>
      </c>
      <c r="D207" s="1031"/>
      <c r="E207" s="1031"/>
      <c r="F207" s="1031"/>
      <c r="G207" s="1031"/>
      <c r="H207" s="316">
        <v>10</v>
      </c>
      <c r="I207" s="317">
        <v>12</v>
      </c>
      <c r="J207" s="350">
        <f t="shared" si="1"/>
        <v>0.83333333333333337</v>
      </c>
      <c r="K207" s="316">
        <v>10040</v>
      </c>
      <c r="L207" s="316">
        <v>21380</v>
      </c>
      <c r="M207" s="363">
        <f>MIN(K207/L207,1)</f>
        <v>0.46959775491113193</v>
      </c>
      <c r="N207" s="321"/>
      <c r="O207" s="1043"/>
      <c r="P207" s="1043"/>
    </row>
    <row r="208" spans="2:16" ht="22.5" customHeight="1">
      <c r="B208" s="319" t="s">
        <v>226</v>
      </c>
      <c r="C208" s="1031" t="s">
        <v>603</v>
      </c>
      <c r="D208" s="1031"/>
      <c r="E208" s="1031"/>
      <c r="F208" s="1031"/>
      <c r="G208" s="1031"/>
      <c r="H208" s="316" t="s">
        <v>663</v>
      </c>
      <c r="I208" s="317" t="s">
        <v>663</v>
      </c>
      <c r="J208" s="318" t="s">
        <v>71</v>
      </c>
      <c r="K208" s="316" t="s">
        <v>663</v>
      </c>
      <c r="L208" s="316" t="s">
        <v>663</v>
      </c>
      <c r="M208" s="318" t="s">
        <v>71</v>
      </c>
      <c r="N208" s="411"/>
      <c r="O208" s="1043"/>
      <c r="P208" s="1043"/>
    </row>
    <row r="209" spans="2:16" ht="22.5" customHeight="1">
      <c r="B209" s="319" t="s">
        <v>228</v>
      </c>
      <c r="C209" s="1031" t="s">
        <v>133</v>
      </c>
      <c r="D209" s="1031"/>
      <c r="E209" s="1031"/>
      <c r="F209" s="1031"/>
      <c r="G209" s="1031"/>
      <c r="H209" s="316">
        <v>0</v>
      </c>
      <c r="I209" s="317">
        <v>12</v>
      </c>
      <c r="J209" s="350">
        <f t="shared" si="1"/>
        <v>0</v>
      </c>
      <c r="K209" s="316">
        <v>7650</v>
      </c>
      <c r="L209" s="316">
        <v>21380</v>
      </c>
      <c r="M209" s="363">
        <f t="shared" ref="M209:M214" si="2">MIN(K209/L209,1)</f>
        <v>0.35781103835360151</v>
      </c>
      <c r="N209" s="321"/>
      <c r="O209" s="1043"/>
      <c r="P209" s="1043"/>
    </row>
    <row r="210" spans="2:16" ht="22.5" customHeight="1">
      <c r="B210" s="319" t="s">
        <v>229</v>
      </c>
      <c r="C210" s="1031" t="s">
        <v>134</v>
      </c>
      <c r="D210" s="1031"/>
      <c r="E210" s="1031"/>
      <c r="F210" s="1031"/>
      <c r="G210" s="1031"/>
      <c r="H210" s="316">
        <v>6</v>
      </c>
      <c r="I210" s="317">
        <v>12</v>
      </c>
      <c r="J210" s="350">
        <f t="shared" si="1"/>
        <v>0.5</v>
      </c>
      <c r="K210" s="316">
        <v>16330</v>
      </c>
      <c r="L210" s="316">
        <v>21380</v>
      </c>
      <c r="M210" s="363">
        <f t="shared" si="2"/>
        <v>0.7637979420018709</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12</v>
      </c>
      <c r="I212" s="317">
        <v>12</v>
      </c>
      <c r="J212" s="350">
        <f t="shared" si="1"/>
        <v>1</v>
      </c>
      <c r="K212" s="316">
        <v>15543</v>
      </c>
      <c r="L212" s="316">
        <v>21380</v>
      </c>
      <c r="M212" s="350">
        <f>MIN(K212/L212,1)</f>
        <v>0.72698783910196441</v>
      </c>
      <c r="N212" s="1029"/>
      <c r="O212" s="1043"/>
      <c r="P212" s="1043"/>
    </row>
    <row r="213" spans="2:16" ht="22.5" customHeight="1">
      <c r="B213" s="10" t="s">
        <v>401</v>
      </c>
      <c r="C213" s="1009" t="s">
        <v>264</v>
      </c>
      <c r="D213" s="1009"/>
      <c r="E213" s="1009"/>
      <c r="F213" s="1009"/>
      <c r="G213" s="1028"/>
      <c r="H213" s="316" t="s">
        <v>663</v>
      </c>
      <c r="I213" s="317" t="s">
        <v>663</v>
      </c>
      <c r="J213" s="318" t="s">
        <v>71</v>
      </c>
      <c r="K213" s="316" t="s">
        <v>663</v>
      </c>
      <c r="L213" s="316" t="s">
        <v>663</v>
      </c>
      <c r="M213" s="318" t="s">
        <v>71</v>
      </c>
      <c r="N213" s="1030"/>
      <c r="O213" s="1043"/>
      <c r="P213" s="1043"/>
    </row>
    <row r="214" spans="2:16" ht="22.5" customHeight="1">
      <c r="B214" s="319" t="s">
        <v>231</v>
      </c>
      <c r="C214" s="1031" t="s">
        <v>604</v>
      </c>
      <c r="D214" s="1031"/>
      <c r="E214" s="1031"/>
      <c r="F214" s="1031"/>
      <c r="G214" s="1031"/>
      <c r="H214" s="316">
        <v>0</v>
      </c>
      <c r="I214" s="317">
        <v>12</v>
      </c>
      <c r="J214" s="350">
        <f t="shared" si="1"/>
        <v>0</v>
      </c>
      <c r="K214" s="316">
        <v>18366</v>
      </c>
      <c r="L214" s="316">
        <v>21380</v>
      </c>
      <c r="M214" s="363">
        <f t="shared" si="2"/>
        <v>0.85902712815715621</v>
      </c>
      <c r="N214" s="321"/>
      <c r="O214" s="1043"/>
      <c r="P214" s="1043"/>
    </row>
    <row r="215" spans="2:16" ht="35.25" customHeight="1">
      <c r="B215" s="9" t="s">
        <v>233</v>
      </c>
      <c r="C215" s="879" t="s">
        <v>605</v>
      </c>
      <c r="D215" s="879"/>
      <c r="E215" s="879"/>
      <c r="F215" s="879"/>
      <c r="G215" s="880"/>
      <c r="H215" s="364">
        <f>H197+H199+H202+H205+H206+H207+H209+H210+H212+H214</f>
        <v>41</v>
      </c>
      <c r="I215" s="364">
        <f>I197+I199+I202+I205+I206+I207+I209+I210+I212+I214</f>
        <v>120</v>
      </c>
      <c r="J215" s="350">
        <f>MIN(H215/I215,1)</f>
        <v>0.34166666666666667</v>
      </c>
      <c r="K215" s="364">
        <f>K197+K199+K202+K205+K206+K207+K209+K210+K212+K214</f>
        <v>100934</v>
      </c>
      <c r="L215" s="364">
        <f>L197+L199+L202+L205+L206+L207+L209+L210+L212+L214</f>
        <v>213800</v>
      </c>
      <c r="M215" s="350">
        <f>MIN(K215/L215,1)</f>
        <v>0.47209541627689428</v>
      </c>
      <c r="N215" s="411"/>
      <c r="O215" s="1045"/>
      <c r="P215" s="1045"/>
    </row>
    <row r="216" spans="2:16" ht="41.25" customHeight="1" thickBot="1">
      <c r="B216" s="309" t="s">
        <v>606</v>
      </c>
      <c r="C216" s="913" t="s">
        <v>607</v>
      </c>
      <c r="D216" s="913"/>
      <c r="E216" s="913"/>
      <c r="F216" s="913"/>
      <c r="G216" s="913"/>
      <c r="H216" s="1373" t="s">
        <v>2361</v>
      </c>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2101" t="s">
        <v>2362</v>
      </c>
      <c r="I218" s="2102"/>
      <c r="J218" s="2102"/>
      <c r="K218" s="1023" t="s">
        <v>424</v>
      </c>
      <c r="L218" s="1025" t="s">
        <v>2363</v>
      </c>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1491</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1491</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t="s">
        <v>2364</v>
      </c>
      <c r="M224" s="993"/>
      <c r="N224" s="994"/>
      <c r="O224" s="1001"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1491</v>
      </c>
      <c r="P226" s="1004"/>
    </row>
    <row r="227" spans="1:16" ht="21.75" customHeight="1">
      <c r="B227" s="10" t="s">
        <v>216</v>
      </c>
      <c r="C227" s="879" t="s">
        <v>619</v>
      </c>
      <c r="D227" s="879"/>
      <c r="E227" s="879"/>
      <c r="F227" s="879"/>
      <c r="G227" s="880"/>
      <c r="H227" s="968" t="s">
        <v>49</v>
      </c>
      <c r="I227" s="969"/>
      <c r="J227" s="969"/>
      <c r="K227" s="980"/>
      <c r="L227" s="995"/>
      <c r="M227" s="996"/>
      <c r="N227" s="997"/>
      <c r="O227" s="1007"/>
      <c r="P227" s="1007"/>
    </row>
    <row r="228" spans="1:16" ht="48.75" customHeight="1">
      <c r="B228" s="809" t="s">
        <v>620</v>
      </c>
      <c r="C228" s="879" t="s">
        <v>697</v>
      </c>
      <c r="D228" s="879"/>
      <c r="E228" s="879"/>
      <c r="F228" s="879"/>
      <c r="G228" s="880"/>
      <c r="H228" s="968" t="s">
        <v>49</v>
      </c>
      <c r="I228" s="969"/>
      <c r="J228" s="969"/>
      <c r="K228" s="980"/>
      <c r="L228" s="995"/>
      <c r="M228" s="996"/>
      <c r="N228" s="997"/>
      <c r="O228" s="246" t="s">
        <v>704</v>
      </c>
      <c r="P228" s="247"/>
    </row>
    <row r="229" spans="1:16" ht="21" customHeight="1">
      <c r="B229" s="803" t="s">
        <v>622</v>
      </c>
      <c r="C229" s="875" t="s">
        <v>623</v>
      </c>
      <c r="D229" s="875"/>
      <c r="E229" s="875"/>
      <c r="F229" s="875"/>
      <c r="G229" s="990"/>
      <c r="H229" s="968" t="s">
        <v>49</v>
      </c>
      <c r="I229" s="969"/>
      <c r="J229" s="969"/>
      <c r="K229" s="980"/>
      <c r="L229" s="995"/>
      <c r="M229" s="996"/>
      <c r="N229" s="997"/>
      <c r="O229" s="1003" t="s">
        <v>1494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2092" t="s">
        <v>2365</v>
      </c>
      <c r="M233" s="2093"/>
      <c r="N233" s="2094"/>
      <c r="O233" s="985" t="s">
        <v>1495</v>
      </c>
      <c r="P233" s="985"/>
    </row>
    <row r="234" spans="1:16" ht="39" customHeight="1">
      <c r="B234" s="10" t="s">
        <v>216</v>
      </c>
      <c r="C234" s="879" t="s">
        <v>629</v>
      </c>
      <c r="D234" s="879"/>
      <c r="E234" s="879"/>
      <c r="F234" s="879"/>
      <c r="G234" s="880"/>
      <c r="H234" s="2098" t="s">
        <v>2366</v>
      </c>
      <c r="I234" s="2099"/>
      <c r="J234" s="2100"/>
      <c r="K234" s="980"/>
      <c r="L234" s="2095"/>
      <c r="M234" s="2096"/>
      <c r="N234" s="2097"/>
      <c r="O234" s="976"/>
      <c r="P234" s="976"/>
    </row>
    <row r="235" spans="1:16" ht="33" customHeight="1">
      <c r="B235" s="760" t="s">
        <v>630</v>
      </c>
      <c r="C235" s="989" t="s">
        <v>631</v>
      </c>
      <c r="D235" s="875"/>
      <c r="E235" s="875"/>
      <c r="F235" s="875"/>
      <c r="G235" s="990"/>
      <c r="H235" s="968" t="s">
        <v>50</v>
      </c>
      <c r="I235" s="969"/>
      <c r="J235" s="969"/>
      <c r="K235" s="980"/>
      <c r="L235" s="970"/>
      <c r="M235" s="971"/>
      <c r="N235" s="972"/>
      <c r="O235" s="960" t="s">
        <v>704</v>
      </c>
      <c r="P235" s="960"/>
    </row>
    <row r="236" spans="1:16" ht="40.5" customHeight="1">
      <c r="B236" s="325" t="s">
        <v>216</v>
      </c>
      <c r="C236" s="879" t="s">
        <v>629</v>
      </c>
      <c r="D236" s="879"/>
      <c r="E236" s="879"/>
      <c r="F236" s="879"/>
      <c r="G236" s="880"/>
      <c r="H236" s="957" t="s">
        <v>71</v>
      </c>
      <c r="I236" s="958"/>
      <c r="J236" s="977"/>
      <c r="K236" s="981"/>
      <c r="L236" s="973"/>
      <c r="M236" s="974"/>
      <c r="N236" s="975"/>
      <c r="O236" s="976"/>
      <c r="P236" s="976"/>
    </row>
    <row r="237" spans="1:16" ht="45" customHeight="1">
      <c r="B237" s="759" t="s">
        <v>632</v>
      </c>
      <c r="C237" s="921" t="s">
        <v>633</v>
      </c>
      <c r="D237" s="921"/>
      <c r="E237" s="921"/>
      <c r="F237" s="921"/>
      <c r="G237" s="956"/>
      <c r="H237" s="957" t="s">
        <v>60</v>
      </c>
      <c r="I237" s="958"/>
      <c r="J237" s="958"/>
      <c r="K237" s="958"/>
      <c r="L237" s="958"/>
      <c r="M237" s="958"/>
      <c r="N237" s="959"/>
      <c r="O237" s="761" t="s">
        <v>940</v>
      </c>
      <c r="P237" s="761"/>
    </row>
    <row r="238" spans="1:16" ht="77.25" customHeight="1">
      <c r="A238" s="11"/>
      <c r="B238" s="720" t="s">
        <v>634</v>
      </c>
      <c r="C238" s="921" t="s">
        <v>635</v>
      </c>
      <c r="D238" s="921"/>
      <c r="E238" s="921"/>
      <c r="F238" s="921"/>
      <c r="G238" s="956"/>
      <c r="H238" s="160" t="s">
        <v>49</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t="s">
        <v>2367</v>
      </c>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2974" priority="163">
      <formula>$H$134="Don't know"</formula>
    </cfRule>
    <cfRule type="expression" dxfId="2973" priority="164">
      <formula>$H$134="no"</formula>
    </cfRule>
  </conditionalFormatting>
  <conditionalFormatting sqref="H132">
    <cfRule type="expression" dxfId="2972" priority="161">
      <formula>$H$138="Don't know"</formula>
    </cfRule>
    <cfRule type="expression" dxfId="2971" priority="162">
      <formula>$H$138="No"</formula>
    </cfRule>
  </conditionalFormatting>
  <conditionalFormatting sqref="H134">
    <cfRule type="expression" dxfId="2970" priority="159">
      <formula>$H$141="Don't know"</formula>
    </cfRule>
    <cfRule type="expression" dxfId="2969" priority="160">
      <formula>$H$141="No"</formula>
    </cfRule>
  </conditionalFormatting>
  <conditionalFormatting sqref="H122:H124 K122">
    <cfRule type="expression" dxfId="2968" priority="157">
      <formula>$N$128="Don't know"</formula>
    </cfRule>
    <cfRule type="expression" dxfId="2967" priority="158">
      <formula>$N$128="No"</formula>
    </cfRule>
  </conditionalFormatting>
  <conditionalFormatting sqref="L157:M157">
    <cfRule type="expression" dxfId="2966" priority="153">
      <formula>$F$163="Don't know"</formula>
    </cfRule>
    <cfRule type="expression" dxfId="2965" priority="156">
      <formula>$F$163="No"</formula>
    </cfRule>
  </conditionalFormatting>
  <conditionalFormatting sqref="L158:M158">
    <cfRule type="expression" dxfId="2964" priority="152">
      <formula>$F$164="Don't know"</formula>
    </cfRule>
    <cfRule type="expression" dxfId="2963" priority="155">
      <formula>$F$164="No"</formula>
    </cfRule>
  </conditionalFormatting>
  <conditionalFormatting sqref="L159:M159">
    <cfRule type="expression" dxfId="2962" priority="151">
      <formula>$F$171="Don't know"</formula>
    </cfRule>
    <cfRule type="expression" dxfId="2961" priority="154">
      <formula>$F$171="No"</formula>
    </cfRule>
  </conditionalFormatting>
  <conditionalFormatting sqref="H11:N11">
    <cfRule type="expression" dxfId="2960" priority="148">
      <formula>$F$17="Not applicable"</formula>
    </cfRule>
    <cfRule type="expression" dxfId="2959" priority="149">
      <formula>$F$17="Don't know"</formula>
    </cfRule>
    <cfRule type="expression" dxfId="2958" priority="150">
      <formula>$F$17="No"</formula>
    </cfRule>
  </conditionalFormatting>
  <conditionalFormatting sqref="H12:N19">
    <cfRule type="expression" dxfId="2957" priority="145">
      <formula>$F12="Not applicable"</formula>
    </cfRule>
    <cfRule type="expression" dxfId="2956" priority="146">
      <formula>$F12="Don't know"</formula>
    </cfRule>
    <cfRule type="expression" dxfId="2955" priority="147">
      <formula>$F12="No"</formula>
    </cfRule>
  </conditionalFormatting>
  <conditionalFormatting sqref="H11:N19 N20 F9:N9 F11:F19">
    <cfRule type="expression" dxfId="2954" priority="144">
      <formula>$N$14="Don't know"</formula>
    </cfRule>
  </conditionalFormatting>
  <conditionalFormatting sqref="H11:N19 N20 F9:N9 F11:F19">
    <cfRule type="expression" dxfId="2953" priority="143">
      <formula>$N$14="Not applicable"</formula>
    </cfRule>
  </conditionalFormatting>
  <conditionalFormatting sqref="H11:N19 N20 F9:N9 F11:F19">
    <cfRule type="expression" dxfId="2952" priority="142">
      <formula>$N$14="No"</formula>
    </cfRule>
  </conditionalFormatting>
  <conditionalFormatting sqref="L153:M153">
    <cfRule type="expression" dxfId="2951" priority="140">
      <formula>$F$163="Don't know"</formula>
    </cfRule>
    <cfRule type="expression" dxfId="2950" priority="141">
      <formula>$F$163="No"</formula>
    </cfRule>
  </conditionalFormatting>
  <conditionalFormatting sqref="L154:M154">
    <cfRule type="expression" dxfId="2949" priority="138">
      <formula>$F$163="Don't know"</formula>
    </cfRule>
    <cfRule type="expression" dxfId="2948" priority="139">
      <formula>$F$163="No"</formula>
    </cfRule>
  </conditionalFormatting>
  <conditionalFormatting sqref="L155:M155">
    <cfRule type="expression" dxfId="2947" priority="136">
      <formula>$F$163="Don't know"</formula>
    </cfRule>
    <cfRule type="expression" dxfId="2946" priority="137">
      <formula>$F$163="No"</formula>
    </cfRule>
  </conditionalFormatting>
  <conditionalFormatting sqref="L21:L22">
    <cfRule type="expression" dxfId="2945" priority="133">
      <formula>$N$14="No"</formula>
    </cfRule>
  </conditionalFormatting>
  <conditionalFormatting sqref="L21:L22">
    <cfRule type="expression" dxfId="2944" priority="135">
      <formula>$N$14="Don't know"</formula>
    </cfRule>
  </conditionalFormatting>
  <conditionalFormatting sqref="L21:L22">
    <cfRule type="expression" dxfId="2943" priority="134">
      <formula>$N$14="Not applicable"</formula>
    </cfRule>
  </conditionalFormatting>
  <conditionalFormatting sqref="I23:J23 H25 F68:J68 H87:N87 H90 H201:I203 H205:I210 K205:L210 K212:L214 H212:I214 H27:H29 F11:F19 F23 L21:L23 L8 F69:F71 G101:N113 G61:H62 H196:I199 K196:L199 K201:L203 G70:J70 O193:O215 F75:J79">
    <cfRule type="containsBlanks" dxfId="2942" priority="132">
      <formula>LEN(TRIM(F8))=0</formula>
    </cfRule>
  </conditionalFormatting>
  <conditionalFormatting sqref="F9:N9">
    <cfRule type="containsBlanks" dxfId="2941" priority="131">
      <formula>LEN(TRIM(F9))=0</formula>
    </cfRule>
  </conditionalFormatting>
  <conditionalFormatting sqref="O10 O58 O74 O86 O90 O98 O120 O128 O131 O133 O160 O167:O168 O191 O229:O231 O56 O233:O235 O224:O225 O218:O219 O171 O137:O152 O82:O83 J53:K53 O20:O23 O25:O30 O237:O238 J41:K41 J45:K46 J33:K35 J48:K48 J50:K51">
    <cfRule type="containsBlanks" dxfId="2940" priority="130">
      <formula>LEN(TRIM(J10))=0</formula>
    </cfRule>
  </conditionalFormatting>
  <conditionalFormatting sqref="I61:J62">
    <cfRule type="containsBlanks" dxfId="2939" priority="129">
      <formula>LEN(TRIM(I61))=0</formula>
    </cfRule>
  </conditionalFormatting>
  <conditionalFormatting sqref="H85:J85">
    <cfRule type="containsBlanks" dxfId="2938" priority="128">
      <formula>LEN(TRIM(H85))=0</formula>
    </cfRule>
  </conditionalFormatting>
  <conditionalFormatting sqref="I170:L170 F187:N187 N189 K191:N191 G138 H122:H124 K122 H218:H219 H134:H135 H132 F157:F159 F153:F155 K161 F161:F163 H167 K172:K184 H237:H238 L153:N155 L157:N159 H129:H130">
    <cfRule type="containsBlanks" dxfId="2937" priority="127">
      <formula>LEN(TRIM(F122))=0</formula>
    </cfRule>
  </conditionalFormatting>
  <conditionalFormatting sqref="M170:N170">
    <cfRule type="containsBlanks" dxfId="2936" priority="126">
      <formula>LEN(TRIM(M170))=0</formula>
    </cfRule>
  </conditionalFormatting>
  <conditionalFormatting sqref="O228">
    <cfRule type="containsBlanks" dxfId="2935" priority="125">
      <formula>LEN(TRIM(O228))=0</formula>
    </cfRule>
  </conditionalFormatting>
  <conditionalFormatting sqref="G120">
    <cfRule type="containsBlanks" dxfId="2934" priority="124">
      <formula>LEN(TRIM(G120))=0</formula>
    </cfRule>
  </conditionalFormatting>
  <conditionalFormatting sqref="J140">
    <cfRule type="containsBlanks" dxfId="2933" priority="70">
      <formula>LEN(TRIM(J140))=0</formula>
    </cfRule>
  </conditionalFormatting>
  <conditionalFormatting sqref="J26">
    <cfRule type="containsBlanks" dxfId="2932" priority="122">
      <formula>LEN(TRIM(J26))=0</formula>
    </cfRule>
  </conditionalFormatting>
  <conditionalFormatting sqref="J27">
    <cfRule type="containsBlanks" dxfId="2931" priority="123">
      <formula>LEN(TRIM(J27))=0</formula>
    </cfRule>
  </conditionalFormatting>
  <conditionalFormatting sqref="O169">
    <cfRule type="containsBlanks" dxfId="2930" priority="121">
      <formula>LEN(TRIM(O169))=0</formula>
    </cfRule>
  </conditionalFormatting>
  <conditionalFormatting sqref="J56">
    <cfRule type="containsBlanks" dxfId="2929" priority="120">
      <formula>LEN(TRIM(J56))=0</formula>
    </cfRule>
  </conditionalFormatting>
  <conditionalFormatting sqref="J144">
    <cfRule type="containsBlanks" dxfId="2928" priority="66">
      <formula>LEN(TRIM(J144))=0</formula>
    </cfRule>
  </conditionalFormatting>
  <conditionalFormatting sqref="F23">
    <cfRule type="expression" dxfId="2927" priority="119">
      <formula>$N$14="Don't know"</formula>
    </cfRule>
  </conditionalFormatting>
  <conditionalFormatting sqref="F23">
    <cfRule type="expression" dxfId="2926" priority="118">
      <formula>$N$14="Not applicable"</formula>
    </cfRule>
  </conditionalFormatting>
  <conditionalFormatting sqref="F23">
    <cfRule type="expression" dxfId="2925" priority="117">
      <formula>$N$14="No"</formula>
    </cfRule>
  </conditionalFormatting>
  <conditionalFormatting sqref="L20">
    <cfRule type="containsBlanks" dxfId="2924" priority="113">
      <formula>LEN(TRIM(L20))=0</formula>
    </cfRule>
    <cfRule type="expression" dxfId="2923" priority="116">
      <formula>$M$14="Don't know"</formula>
    </cfRule>
  </conditionalFormatting>
  <conditionalFormatting sqref="L20">
    <cfRule type="expression" dxfId="2922" priority="115">
      <formula>$M$14="Not applicable"</formula>
    </cfRule>
  </conditionalFormatting>
  <conditionalFormatting sqref="L20">
    <cfRule type="expression" dxfId="2921" priority="114">
      <formula>$M$14="No"</formula>
    </cfRule>
  </conditionalFormatting>
  <conditionalFormatting sqref="L21">
    <cfRule type="expression" dxfId="2920" priority="112">
      <formula>$N$14="Don't know"</formula>
    </cfRule>
  </conditionalFormatting>
  <conditionalFormatting sqref="L21">
    <cfRule type="expression" dxfId="2919" priority="111">
      <formula>$N$14="Not applicable"</formula>
    </cfRule>
  </conditionalFormatting>
  <conditionalFormatting sqref="L21">
    <cfRule type="expression" dxfId="2918" priority="110">
      <formula>$N$14="No"</formula>
    </cfRule>
  </conditionalFormatting>
  <conditionalFormatting sqref="L22">
    <cfRule type="expression" dxfId="2917" priority="109">
      <formula>$N$14="Don't know"</formula>
    </cfRule>
  </conditionalFormatting>
  <conditionalFormatting sqref="L22">
    <cfRule type="expression" dxfId="2916" priority="108">
      <formula>$N$14="Not applicable"</formula>
    </cfRule>
  </conditionalFormatting>
  <conditionalFormatting sqref="L22">
    <cfRule type="expression" dxfId="2915" priority="107">
      <formula>$N$14="No"</formula>
    </cfRule>
  </conditionalFormatting>
  <conditionalFormatting sqref="L8">
    <cfRule type="expression" dxfId="2914" priority="106">
      <formula>$N$14="Don't know"</formula>
    </cfRule>
  </conditionalFormatting>
  <conditionalFormatting sqref="L8">
    <cfRule type="expression" dxfId="2913" priority="105">
      <formula>$N$14="Not applicable"</formula>
    </cfRule>
  </conditionalFormatting>
  <conditionalFormatting sqref="L8">
    <cfRule type="expression" dxfId="2912" priority="104">
      <formula>$N$14="No"</formula>
    </cfRule>
  </conditionalFormatting>
  <conditionalFormatting sqref="J25">
    <cfRule type="containsBlanks" dxfId="2911" priority="103">
      <formula>LEN(TRIM(J25))=0</formula>
    </cfRule>
  </conditionalFormatting>
  <conditionalFormatting sqref="J58">
    <cfRule type="containsBlanks" dxfId="2910" priority="102">
      <formula>LEN(TRIM(J58))=0</formula>
    </cfRule>
  </conditionalFormatting>
  <conditionalFormatting sqref="N65">
    <cfRule type="containsBlanks" dxfId="2909" priority="101">
      <formula>LEN(TRIM(N65))=0</formula>
    </cfRule>
  </conditionalFormatting>
  <conditionalFormatting sqref="H86:J86">
    <cfRule type="containsBlanks" dxfId="2908" priority="100">
      <formula>LEN(TRIM(H86))=0</formula>
    </cfRule>
  </conditionalFormatting>
  <conditionalFormatting sqref="K186">
    <cfRule type="containsBlanks" dxfId="2907" priority="47">
      <formula>LEN(TRIM(K186))=0</formula>
    </cfRule>
  </conditionalFormatting>
  <conditionalFormatting sqref="H126">
    <cfRule type="expression" dxfId="2906" priority="98">
      <formula>$N$128="Don't know"</formula>
    </cfRule>
    <cfRule type="expression" dxfId="2905" priority="99">
      <formula>$N$128="No"</formula>
    </cfRule>
  </conditionalFormatting>
  <conditionalFormatting sqref="H126">
    <cfRule type="containsBlanks" dxfId="2904" priority="97">
      <formula>LEN(TRIM(H126))=0</formula>
    </cfRule>
  </conditionalFormatting>
  <conditionalFormatting sqref="H127">
    <cfRule type="expression" dxfId="2903" priority="95">
      <formula>$N$128="Don't know"</formula>
    </cfRule>
    <cfRule type="expression" dxfId="2902" priority="96">
      <formula>$N$128="No"</formula>
    </cfRule>
  </conditionalFormatting>
  <conditionalFormatting sqref="H127">
    <cfRule type="containsBlanks" dxfId="2901" priority="94">
      <formula>LEN(TRIM(H127))=0</formula>
    </cfRule>
  </conditionalFormatting>
  <conditionalFormatting sqref="H128">
    <cfRule type="expression" dxfId="2900" priority="92">
      <formula>$N$128="Don't know"</formula>
    </cfRule>
    <cfRule type="expression" dxfId="2899" priority="93">
      <formula>$N$128="No"</formula>
    </cfRule>
  </conditionalFormatting>
  <conditionalFormatting sqref="H128">
    <cfRule type="containsBlanks" dxfId="2898" priority="91">
      <formula>LEN(TRIM(H128))=0</formula>
    </cfRule>
  </conditionalFormatting>
  <conditionalFormatting sqref="H133">
    <cfRule type="expression" dxfId="2897" priority="89">
      <formula>$N$128="Don't know"</formula>
    </cfRule>
    <cfRule type="expression" dxfId="2896" priority="90">
      <formula>$N$128="No"</formula>
    </cfRule>
  </conditionalFormatting>
  <conditionalFormatting sqref="H133">
    <cfRule type="containsBlanks" dxfId="2895" priority="88">
      <formula>LEN(TRIM(H133))=0</formula>
    </cfRule>
  </conditionalFormatting>
  <conditionalFormatting sqref="H131">
    <cfRule type="expression" dxfId="2894" priority="86">
      <formula>$N$128="Don't know"</formula>
    </cfRule>
    <cfRule type="expression" dxfId="2893" priority="87">
      <formula>$N$128="No"</formula>
    </cfRule>
  </conditionalFormatting>
  <conditionalFormatting sqref="H131">
    <cfRule type="containsBlanks" dxfId="2892" priority="85">
      <formula>LEN(TRIM(H131))=0</formula>
    </cfRule>
  </conditionalFormatting>
  <conditionalFormatting sqref="G139">
    <cfRule type="containsBlanks" dxfId="2891" priority="84">
      <formula>LEN(TRIM(G139))=0</formula>
    </cfRule>
  </conditionalFormatting>
  <conditionalFormatting sqref="G140">
    <cfRule type="containsBlanks" dxfId="2890" priority="83">
      <formula>LEN(TRIM(G140))=0</formula>
    </cfRule>
  </conditionalFormatting>
  <conditionalFormatting sqref="G141">
    <cfRule type="containsBlanks" dxfId="2889" priority="82">
      <formula>LEN(TRIM(G141))=0</formula>
    </cfRule>
  </conditionalFormatting>
  <conditionalFormatting sqref="G142">
    <cfRule type="containsBlanks" dxfId="2888" priority="81">
      <formula>LEN(TRIM(G142))=0</formula>
    </cfRule>
  </conditionalFormatting>
  <conditionalFormatting sqref="G143">
    <cfRule type="containsBlanks" dxfId="2887" priority="80">
      <formula>LEN(TRIM(G143))=0</formula>
    </cfRule>
  </conditionalFormatting>
  <conditionalFormatting sqref="G144">
    <cfRule type="containsBlanks" dxfId="2886" priority="79">
      <formula>LEN(TRIM(G144))=0</formula>
    </cfRule>
  </conditionalFormatting>
  <conditionalFormatting sqref="G145">
    <cfRule type="containsBlanks" dxfId="2885" priority="78">
      <formula>LEN(TRIM(G145))=0</formula>
    </cfRule>
  </conditionalFormatting>
  <conditionalFormatting sqref="G146">
    <cfRule type="containsBlanks" dxfId="2884" priority="77">
      <formula>LEN(TRIM(G146))=0</formula>
    </cfRule>
  </conditionalFormatting>
  <conditionalFormatting sqref="G147">
    <cfRule type="containsBlanks" dxfId="2883" priority="76">
      <formula>LEN(TRIM(G147))=0</formula>
    </cfRule>
  </conditionalFormatting>
  <conditionalFormatting sqref="G148">
    <cfRule type="containsBlanks" dxfId="2882" priority="75">
      <formula>LEN(TRIM(G148))=0</formula>
    </cfRule>
  </conditionalFormatting>
  <conditionalFormatting sqref="G149">
    <cfRule type="containsBlanks" dxfId="2881" priority="74">
      <formula>LEN(TRIM(G149))=0</formula>
    </cfRule>
  </conditionalFormatting>
  <conditionalFormatting sqref="G150">
    <cfRule type="containsBlanks" dxfId="2880" priority="73">
      <formula>LEN(TRIM(G150))=0</formula>
    </cfRule>
  </conditionalFormatting>
  <conditionalFormatting sqref="J138">
    <cfRule type="containsBlanks" dxfId="2879" priority="72">
      <formula>LEN(TRIM(J138))=0</formula>
    </cfRule>
  </conditionalFormatting>
  <conditionalFormatting sqref="J139">
    <cfRule type="containsBlanks" dxfId="2878" priority="71">
      <formula>LEN(TRIM(J139))=0</formula>
    </cfRule>
  </conditionalFormatting>
  <conditionalFormatting sqref="J142">
    <cfRule type="containsBlanks" dxfId="2877" priority="68">
      <formula>LEN(TRIM(J142))=0</formula>
    </cfRule>
  </conditionalFormatting>
  <conditionalFormatting sqref="J141">
    <cfRule type="containsBlanks" dxfId="2876" priority="69">
      <formula>LEN(TRIM(J141))=0</formula>
    </cfRule>
  </conditionalFormatting>
  <conditionalFormatting sqref="J143">
    <cfRule type="containsBlanks" dxfId="2875" priority="67">
      <formula>LEN(TRIM(J143))=0</formula>
    </cfRule>
  </conditionalFormatting>
  <conditionalFormatting sqref="J146">
    <cfRule type="containsBlanks" dxfId="2874" priority="64">
      <formula>LEN(TRIM(J146))=0</formula>
    </cfRule>
  </conditionalFormatting>
  <conditionalFormatting sqref="J145">
    <cfRule type="containsBlanks" dxfId="2873" priority="65">
      <formula>LEN(TRIM(J145))=0</formula>
    </cfRule>
  </conditionalFormatting>
  <conditionalFormatting sqref="J147">
    <cfRule type="containsBlanks" dxfId="2872" priority="63">
      <formula>LEN(TRIM(J147))=0</formula>
    </cfRule>
  </conditionalFormatting>
  <conditionalFormatting sqref="J148">
    <cfRule type="containsBlanks" dxfId="2871" priority="62">
      <formula>LEN(TRIM(J148))=0</formula>
    </cfRule>
  </conditionalFormatting>
  <conditionalFormatting sqref="J149">
    <cfRule type="containsBlanks" dxfId="2870" priority="61">
      <formula>LEN(TRIM(J149))=0</formula>
    </cfRule>
  </conditionalFormatting>
  <conditionalFormatting sqref="J150">
    <cfRule type="containsBlanks" dxfId="2869" priority="60">
      <formula>LEN(TRIM(J150))=0</formula>
    </cfRule>
  </conditionalFormatting>
  <conditionalFormatting sqref="J151">
    <cfRule type="containsBlanks" dxfId="2868" priority="59">
      <formula>LEN(TRIM(J151))=0</formula>
    </cfRule>
  </conditionalFormatting>
  <conditionalFormatting sqref="L158:M158">
    <cfRule type="expression" dxfId="2867" priority="57">
      <formula>$F$163="Don't know"</formula>
    </cfRule>
    <cfRule type="expression" dxfId="2866" priority="58">
      <formula>$F$163="No"</formula>
    </cfRule>
  </conditionalFormatting>
  <conditionalFormatting sqref="L159:M159">
    <cfRule type="expression" dxfId="2865" priority="55">
      <formula>$F$163="Don't know"</formula>
    </cfRule>
    <cfRule type="expression" dxfId="2864" priority="56">
      <formula>$F$163="No"</formula>
    </cfRule>
  </conditionalFormatting>
  <conditionalFormatting sqref="L153:M153">
    <cfRule type="expression" dxfId="2863" priority="53">
      <formula>$F$163="Don't know"</formula>
    </cfRule>
    <cfRule type="expression" dxfId="2862" priority="54">
      <formula>$F$163="No"</formula>
    </cfRule>
  </conditionalFormatting>
  <conditionalFormatting sqref="L154:M154">
    <cfRule type="expression" dxfId="2861" priority="51">
      <formula>$F$163="Don't know"</formula>
    </cfRule>
    <cfRule type="expression" dxfId="2860" priority="52">
      <formula>$F$163="No"</formula>
    </cfRule>
  </conditionalFormatting>
  <conditionalFormatting sqref="L155:M155">
    <cfRule type="expression" dxfId="2859" priority="49">
      <formula>$F$163="Don't know"</formula>
    </cfRule>
    <cfRule type="expression" dxfId="2858" priority="50">
      <formula>$F$163="No"</formula>
    </cfRule>
  </conditionalFormatting>
  <conditionalFormatting sqref="H221">
    <cfRule type="containsBlanks" dxfId="2857" priority="46">
      <formula>LEN(TRIM(H221))=0</formula>
    </cfRule>
  </conditionalFormatting>
  <conditionalFormatting sqref="H222">
    <cfRule type="containsBlanks" dxfId="2856" priority="45">
      <formula>LEN(TRIM(H222))=0</formula>
    </cfRule>
  </conditionalFormatting>
  <conditionalFormatting sqref="H224">
    <cfRule type="containsBlanks" dxfId="2855" priority="44">
      <formula>LEN(TRIM(H224))=0</formula>
    </cfRule>
  </conditionalFormatting>
  <conditionalFormatting sqref="H225">
    <cfRule type="containsBlanks" dxfId="2854" priority="43">
      <formula>LEN(TRIM(H225))=0</formula>
    </cfRule>
  </conditionalFormatting>
  <conditionalFormatting sqref="H226">
    <cfRule type="containsBlanks" dxfId="2853" priority="42">
      <formula>LEN(TRIM(H226))=0</formula>
    </cfRule>
  </conditionalFormatting>
  <conditionalFormatting sqref="H228">
    <cfRule type="containsBlanks" dxfId="2852" priority="41">
      <formula>LEN(TRIM(H228))=0</formula>
    </cfRule>
  </conditionalFormatting>
  <conditionalFormatting sqref="H229">
    <cfRule type="containsBlanks" dxfId="2851" priority="40">
      <formula>LEN(TRIM(H229))=0</formula>
    </cfRule>
  </conditionalFormatting>
  <conditionalFormatting sqref="H231">
    <cfRule type="containsBlanks" dxfId="2850" priority="39">
      <formula>LEN(TRIM(H231))=0</formula>
    </cfRule>
  </conditionalFormatting>
  <conditionalFormatting sqref="H233">
    <cfRule type="containsBlanks" dxfId="2849" priority="38">
      <formula>LEN(TRIM(H233))=0</formula>
    </cfRule>
  </conditionalFormatting>
  <conditionalFormatting sqref="H235">
    <cfRule type="containsBlanks" dxfId="2848" priority="37">
      <formula>LEN(TRIM(H235))=0</formula>
    </cfRule>
  </conditionalFormatting>
  <conditionalFormatting sqref="O8">
    <cfRule type="containsBlanks" dxfId="2847" priority="36">
      <formula>LEN(TRIM(O8))=0</formula>
    </cfRule>
  </conditionalFormatting>
  <conditionalFormatting sqref="O65">
    <cfRule type="containsBlanks" dxfId="2846" priority="35">
      <formula>LEN(TRIM(O65))=0</formula>
    </cfRule>
  </conditionalFormatting>
  <conditionalFormatting sqref="O221:O222">
    <cfRule type="containsBlanks" dxfId="2845" priority="31">
      <formula>LEN(TRIM(O221))=0</formula>
    </cfRule>
  </conditionalFormatting>
  <conditionalFormatting sqref="O226:O227">
    <cfRule type="containsBlanks" dxfId="2844" priority="30">
      <formula>LEN(TRIM(O226))=0</formula>
    </cfRule>
  </conditionalFormatting>
  <conditionalFormatting sqref="O156">
    <cfRule type="containsBlanks" dxfId="2843" priority="34">
      <formula>LEN(TRIM(O156))=0</formula>
    </cfRule>
  </conditionalFormatting>
  <conditionalFormatting sqref="O165:O166">
    <cfRule type="containsBlanks" dxfId="2842" priority="33">
      <formula>LEN(TRIM(O165))=0</formula>
    </cfRule>
  </conditionalFormatting>
  <conditionalFormatting sqref="O189:O190">
    <cfRule type="containsBlanks" dxfId="2841" priority="32">
      <formula>LEN(TRIM(O189))=0</formula>
    </cfRule>
  </conditionalFormatting>
  <conditionalFormatting sqref="L154:M154">
    <cfRule type="expression" dxfId="2840" priority="28">
      <formula>$F$163="Don't know"</formula>
    </cfRule>
    <cfRule type="expression" dxfId="2839" priority="29">
      <formula>$F$163="No"</formula>
    </cfRule>
  </conditionalFormatting>
  <conditionalFormatting sqref="L154:M154">
    <cfRule type="expression" dxfId="2838" priority="26">
      <formula>$F$163="Don't know"</formula>
    </cfRule>
    <cfRule type="expression" dxfId="2837" priority="27">
      <formula>$F$163="No"</formula>
    </cfRule>
  </conditionalFormatting>
  <conditionalFormatting sqref="L155:M155">
    <cfRule type="expression" dxfId="2836" priority="24">
      <formula>$F$163="Don't know"</formula>
    </cfRule>
    <cfRule type="expression" dxfId="2835" priority="25">
      <formula>$F$163="No"</formula>
    </cfRule>
  </conditionalFormatting>
  <conditionalFormatting sqref="L155:M155">
    <cfRule type="expression" dxfId="2834" priority="22">
      <formula>$F$163="Don't know"</formula>
    </cfRule>
    <cfRule type="expression" dxfId="2833" priority="23">
      <formula>$F$163="No"</formula>
    </cfRule>
  </conditionalFormatting>
  <conditionalFormatting sqref="L157:M157">
    <cfRule type="expression" dxfId="2832" priority="20">
      <formula>$F$163="Don't know"</formula>
    </cfRule>
    <cfRule type="expression" dxfId="2831" priority="21">
      <formula>$F$163="No"</formula>
    </cfRule>
  </conditionalFormatting>
  <conditionalFormatting sqref="L157:M157">
    <cfRule type="expression" dxfId="2830" priority="18">
      <formula>$F$163="Don't know"</formula>
    </cfRule>
    <cfRule type="expression" dxfId="2829" priority="19">
      <formula>$F$163="No"</formula>
    </cfRule>
  </conditionalFormatting>
  <conditionalFormatting sqref="L158:M158">
    <cfRule type="expression" dxfId="2828" priority="16">
      <formula>$F$163="Don't know"</formula>
    </cfRule>
    <cfRule type="expression" dxfId="2827" priority="17">
      <formula>$F$163="No"</formula>
    </cfRule>
  </conditionalFormatting>
  <conditionalFormatting sqref="L158:M158">
    <cfRule type="expression" dxfId="2826" priority="14">
      <formula>$F$163="Don't know"</formula>
    </cfRule>
    <cfRule type="expression" dxfId="2825" priority="15">
      <formula>$F$163="No"</formula>
    </cfRule>
  </conditionalFormatting>
  <conditionalFormatting sqref="L159:M159">
    <cfRule type="expression" dxfId="2824" priority="12">
      <formula>$F$163="Don't know"</formula>
    </cfRule>
    <cfRule type="expression" dxfId="2823" priority="13">
      <formula>$F$163="No"</formula>
    </cfRule>
  </conditionalFormatting>
  <conditionalFormatting sqref="L159:M159">
    <cfRule type="expression" dxfId="2822" priority="10">
      <formula>$F$163="Don't know"</formula>
    </cfRule>
    <cfRule type="expression" dxfId="2821" priority="11">
      <formula>$F$163="No"</formula>
    </cfRule>
  </conditionalFormatting>
  <conditionalFormatting sqref="J37:K37">
    <cfRule type="containsBlanks" dxfId="2820" priority="9">
      <formula>LEN(TRIM(J37))=0</formula>
    </cfRule>
  </conditionalFormatting>
  <conditionalFormatting sqref="J38:K38">
    <cfRule type="containsBlanks" dxfId="2819" priority="8">
      <formula>LEN(TRIM(J38))=0</formula>
    </cfRule>
  </conditionalFormatting>
  <conditionalFormatting sqref="J55:K55">
    <cfRule type="containsBlanks" dxfId="2818" priority="1">
      <formula>LEN(TRIM(J55))=0</formula>
    </cfRule>
  </conditionalFormatting>
  <conditionalFormatting sqref="J40:K40">
    <cfRule type="containsBlanks" dxfId="2817" priority="7">
      <formula>LEN(TRIM(J40))=0</formula>
    </cfRule>
  </conditionalFormatting>
  <conditionalFormatting sqref="J42:K42">
    <cfRule type="containsBlanks" dxfId="2816" priority="6">
      <formula>LEN(TRIM(J42))=0</formula>
    </cfRule>
  </conditionalFormatting>
  <conditionalFormatting sqref="J43:K43">
    <cfRule type="containsBlanks" dxfId="2815" priority="5">
      <formula>LEN(TRIM(J43))=0</formula>
    </cfRule>
  </conditionalFormatting>
  <conditionalFormatting sqref="J47:K47">
    <cfRule type="containsBlanks" dxfId="2814" priority="4">
      <formula>LEN(TRIM(J47))=0</formula>
    </cfRule>
  </conditionalFormatting>
  <conditionalFormatting sqref="J49:K49">
    <cfRule type="containsBlanks" dxfId="2813" priority="3">
      <formula>LEN(TRIM(J49))=0</formula>
    </cfRule>
  </conditionalFormatting>
  <conditionalFormatting sqref="J54:K54">
    <cfRule type="containsBlanks" dxfId="2812" priority="2">
      <formula>LEN(TRIM(J54))=0</formula>
    </cfRule>
  </conditionalFormatting>
  <dataValidations count="11">
    <dataValidation type="list" allowBlank="1" showInputMessage="1" showErrorMessage="1" sqref="F11:F19 F23 L21:L22 L8 H238 H124:J124 H126:J127 F161:F163 H167 F165 K191:N191 G101:N113 G115:N117 L153:N155 L157:N159" xr:uid="{34B6177F-E092-4252-9F99-866454510AF0}">
      <formula1>"Yes, No, Don't know, Not applicable"</formula1>
    </dataValidation>
    <dataValidation type="list" allowBlank="1" showInputMessage="1" showErrorMessage="1" error="Please choose from the dropdown list." sqref="L20" xr:uid="{D19F3CEF-DE73-4788-A48B-4A1943B036BD}">
      <formula1>"0 times, 1-2 times, 3-5 times, 6 or more times, Don't know"</formula1>
    </dataValidation>
    <dataValidation type="list" allowBlank="1" showInputMessage="1" showErrorMessage="1" sqref="H25 J25" xr:uid="{2C153546-17B6-47DB-8EB8-4008C5648D7D}">
      <formula1>"January, February, March, April, May, June, July, August, September, October, November, December"</formula1>
    </dataValidation>
    <dataValidation type="list" allowBlank="1" showInputMessage="1" showErrorMessage="1" sqref="H29:J29" xr:uid="{C313BA2F-157E-4A66-9775-B9D55D7055E0}">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EA8FAB6D-2A56-4F1C-BFA5-9F71898696A2}">
      <formula1>"Yes, No, Don't know"</formula1>
    </dataValidation>
    <dataValidation type="list" allowBlank="1" showInputMessage="1" showErrorMessage="1" sqref="F75:F79" xr:uid="{11773ECB-0A33-4C6E-B0CE-F00A0BDFCFEA}">
      <formula1>"In-kind, Cash, Don't know, Not applicable"</formula1>
    </dataValidation>
    <dataValidation type="list" allowBlank="1" showInputMessage="1" showErrorMessage="1" error="Please choose from the dropdown list." prompt="Please select from the dropdown list" sqref="H86:J86" xr:uid="{C7BF0047-762D-4287-92FC-F4E30291EED8}">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451663C3-EE0A-437B-929F-1EC17B404571}">
      <formula1>"Yes, No, Don't Know"</formula1>
    </dataValidation>
    <dataValidation type="list" allowBlank="1" showInputMessage="1" showErrorMessage="1" sqref="I138:I150 J138:L151 H138:H151 G138:G150" xr:uid="{D4296548-C46E-4742-A6E3-FA4DB194A0F2}">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053B5EE0-9186-46D7-BCD4-1C1A5BB691DC}">
      <formula1>"Yes, No, Don’t know, Not applicable"</formula1>
    </dataValidation>
    <dataValidation type="date" allowBlank="1" showInputMessage="1" showErrorMessage="1" sqref="H27 J27" xr:uid="{50B1CB4F-9B31-45D4-91B3-CE51A5DC4188}">
      <formula1>42005</formula1>
      <formula2>43100</formula2>
    </dataValidation>
  </dataValidations>
  <hyperlinks>
    <hyperlink ref="F1:G1" location="'All Countries - Summary (2017)'!A1" display="Summary Page" xr:uid="{DCAFCBEE-996F-454A-9908-D671C64F9240}"/>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693930-4546-4A38-858C-DEF072DBBC42}">
          <x14:formula1>
            <xm:f>'https://projects.chemonics.net/sites/3312/TechnicalImplementation/1340-1349 Monitoring and Evaluation/CS Indicators and Index/Validated Surveys/[CS Indicators_Kenya_2017_validated.xlsx]Data sources for dropdown list'!#REF!</xm:f>
          </x14:formula1>
          <xm:sqref>O193:P215 O137:P191 O218:P219 O221:P222 O224:P231 O233:P235 O237:P238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1FE2-BE75-4631-BE36-E5F0A38A3846}">
  <sheetPr>
    <tabColor rgb="FF99CC00"/>
  </sheetPr>
  <dimension ref="A1:Q241"/>
  <sheetViews>
    <sheetView showGridLines="0" zoomScaleNormal="100" workbookViewId="0">
      <selection activeCell="H167" sqref="H167:J167"/>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6.5703125" style="382" customWidth="1"/>
    <col min="15" max="15" width="60.28515625" style="382" customWidth="1"/>
    <col min="16" max="16" width="60.42578125" style="382" customWidth="1"/>
    <col min="17" max="16384" width="9.140625" style="382"/>
  </cols>
  <sheetData>
    <row r="1" spans="2:16" ht="67.5" customHeight="1" thickBot="1">
      <c r="F1" s="638"/>
      <c r="G1" s="638"/>
      <c r="H1" s="638"/>
      <c r="I1" s="1415" t="s">
        <v>638</v>
      </c>
      <c r="J1" s="1416"/>
      <c r="K1" s="638"/>
      <c r="L1" s="638"/>
      <c r="M1" s="638"/>
      <c r="N1" s="638"/>
    </row>
    <row r="2" spans="2:16" ht="42.6" customHeight="1" thickBot="1">
      <c r="B2" s="1" t="s">
        <v>945</v>
      </c>
      <c r="C2" s="2"/>
      <c r="D2" s="2"/>
      <c r="E2" s="2"/>
      <c r="F2" s="3"/>
      <c r="G2" s="4"/>
      <c r="H2" s="3"/>
      <c r="I2" s="3"/>
      <c r="J2" s="3"/>
      <c r="K2" s="235"/>
      <c r="L2" s="235"/>
      <c r="M2" s="235"/>
      <c r="N2" s="236"/>
    </row>
    <row r="3" spans="2:16" ht="28.15" customHeight="1" thickBot="1">
      <c r="B3" s="1"/>
      <c r="C3" s="5"/>
      <c r="D3" s="6" t="s">
        <v>946</v>
      </c>
      <c r="E3" s="7" t="s">
        <v>26</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4.5" customHeight="1" thickBot="1">
      <c r="B6" s="1370"/>
      <c r="C6" s="1370"/>
      <c r="D6" s="1370"/>
      <c r="E6" s="1370"/>
      <c r="F6" s="1370"/>
      <c r="G6" s="1370"/>
      <c r="H6" s="1370"/>
      <c r="I6" s="1370"/>
      <c r="J6" s="1370"/>
      <c r="K6" s="1370"/>
      <c r="L6" s="1370"/>
      <c r="M6" s="237"/>
      <c r="N6" s="715"/>
      <c r="O6" s="238" t="s">
        <v>949</v>
      </c>
      <c r="P6" s="239" t="s">
        <v>2368</v>
      </c>
    </row>
    <row r="7" spans="2:16" ht="16.5" customHeight="1" thickBot="1">
      <c r="B7" s="845" t="s">
        <v>951</v>
      </c>
      <c r="C7" s="846"/>
      <c r="D7" s="846"/>
      <c r="E7" s="846"/>
      <c r="F7" s="846"/>
      <c r="G7" s="846"/>
      <c r="H7" s="846"/>
      <c r="I7" s="846"/>
      <c r="J7" s="846"/>
      <c r="K7" s="846"/>
      <c r="L7" s="846"/>
      <c r="M7" s="846"/>
      <c r="N7" s="846"/>
      <c r="O7" s="846"/>
      <c r="P7" s="847"/>
    </row>
    <row r="8" spans="2:16" ht="63" customHeight="1">
      <c r="B8" s="240" t="s">
        <v>1261</v>
      </c>
      <c r="C8" s="1340" t="s">
        <v>953</v>
      </c>
      <c r="D8" s="1340"/>
      <c r="E8" s="1340"/>
      <c r="F8" s="1340"/>
      <c r="G8" s="1340"/>
      <c r="H8" s="1340"/>
      <c r="I8" s="1340"/>
      <c r="J8" s="1340"/>
      <c r="K8" s="1341"/>
      <c r="L8" s="797" t="s">
        <v>954</v>
      </c>
      <c r="M8" s="241" t="s">
        <v>955</v>
      </c>
      <c r="N8" s="763"/>
      <c r="O8" s="1215" t="s">
        <v>2369</v>
      </c>
      <c r="P8" s="1215" t="s">
        <v>2370</v>
      </c>
    </row>
    <row r="9" spans="2:16" ht="21.75" customHeight="1">
      <c r="B9" s="9" t="s">
        <v>216</v>
      </c>
      <c r="C9" s="879" t="s">
        <v>958</v>
      </c>
      <c r="D9" s="879"/>
      <c r="E9" s="880"/>
      <c r="F9" s="1649" t="s">
        <v>2371</v>
      </c>
      <c r="G9" s="1650"/>
      <c r="H9" s="1650"/>
      <c r="I9" s="1650"/>
      <c r="J9" s="1650"/>
      <c r="K9" s="1650"/>
      <c r="L9" s="1650"/>
      <c r="M9" s="1650"/>
      <c r="N9" s="1650"/>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957</v>
      </c>
      <c r="P10" s="1003"/>
    </row>
    <row r="11" spans="2:16" ht="46.5" customHeight="1">
      <c r="B11" s="244" t="s">
        <v>216</v>
      </c>
      <c r="C11" s="1011" t="s">
        <v>963</v>
      </c>
      <c r="D11" s="1011"/>
      <c r="E11" s="1369"/>
      <c r="F11" s="797" t="s">
        <v>954</v>
      </c>
      <c r="G11" s="245" t="s">
        <v>964</v>
      </c>
      <c r="H11" s="1073" t="s">
        <v>307</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2372</v>
      </c>
      <c r="I12" s="1074"/>
      <c r="J12" s="1074"/>
      <c r="K12" s="1074"/>
      <c r="L12" s="1074"/>
      <c r="M12" s="1074"/>
      <c r="N12" s="1074"/>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954</v>
      </c>
      <c r="G14" s="739" t="s">
        <v>971</v>
      </c>
      <c r="H14" s="1426" t="s">
        <v>2373</v>
      </c>
      <c r="I14" s="1427"/>
      <c r="J14" s="1427"/>
      <c r="K14" s="1427"/>
      <c r="L14" s="1427"/>
      <c r="M14" s="1427"/>
      <c r="N14" s="1427"/>
      <c r="O14" s="1004"/>
      <c r="P14" s="1004"/>
    </row>
    <row r="15" spans="2:16" ht="46.5" customHeight="1">
      <c r="B15" s="10" t="s">
        <v>224</v>
      </c>
      <c r="C15" s="879" t="s">
        <v>972</v>
      </c>
      <c r="D15" s="879"/>
      <c r="E15" s="880"/>
      <c r="F15" s="797" t="s">
        <v>954</v>
      </c>
      <c r="G15" s="739" t="s">
        <v>973</v>
      </c>
      <c r="H15" s="1073" t="s">
        <v>78</v>
      </c>
      <c r="I15" s="1074"/>
      <c r="J15" s="1074"/>
      <c r="K15" s="1074"/>
      <c r="L15" s="1074"/>
      <c r="M15" s="1074"/>
      <c r="N15" s="1074"/>
      <c r="O15" s="1004"/>
      <c r="P15" s="1004"/>
    </row>
    <row r="16" spans="2:16" ht="46.5" customHeight="1">
      <c r="B16" s="10" t="s">
        <v>226</v>
      </c>
      <c r="C16" s="879" t="s">
        <v>975</v>
      </c>
      <c r="D16" s="879"/>
      <c r="E16" s="880"/>
      <c r="F16" s="797" t="s">
        <v>954</v>
      </c>
      <c r="G16" s="739" t="s">
        <v>976</v>
      </c>
      <c r="H16" s="2182" t="s">
        <v>2374</v>
      </c>
      <c r="I16" s="2183"/>
      <c r="J16" s="2183"/>
      <c r="K16" s="2183"/>
      <c r="L16" s="2183"/>
      <c r="M16" s="2183"/>
      <c r="N16" s="2183"/>
      <c r="O16" s="1004"/>
      <c r="P16" s="1004"/>
    </row>
    <row r="17" spans="2:16" ht="46.5" customHeight="1">
      <c r="B17" s="10" t="s">
        <v>228</v>
      </c>
      <c r="C17" s="1011" t="s">
        <v>978</v>
      </c>
      <c r="D17" s="1011"/>
      <c r="E17" s="1011"/>
      <c r="F17" s="797" t="s">
        <v>954</v>
      </c>
      <c r="G17" s="739" t="s">
        <v>979</v>
      </c>
      <c r="H17" s="1073" t="s">
        <v>2375</v>
      </c>
      <c r="I17" s="1074"/>
      <c r="J17" s="1074"/>
      <c r="K17" s="1074"/>
      <c r="L17" s="1074"/>
      <c r="M17" s="1074"/>
      <c r="N17" s="1074"/>
      <c r="O17" s="1004"/>
      <c r="P17" s="1004"/>
    </row>
    <row r="18" spans="2:16" ht="46.5" customHeight="1">
      <c r="B18" s="10" t="s">
        <v>229</v>
      </c>
      <c r="C18" s="1011" t="s">
        <v>981</v>
      </c>
      <c r="D18" s="1011"/>
      <c r="E18" s="1011"/>
      <c r="F18" s="797" t="s">
        <v>954</v>
      </c>
      <c r="G18" s="739" t="s">
        <v>979</v>
      </c>
      <c r="H18" s="1073" t="s">
        <v>2376</v>
      </c>
      <c r="I18" s="1074"/>
      <c r="J18" s="1074"/>
      <c r="K18" s="1074"/>
      <c r="L18" s="1074"/>
      <c r="M18" s="1074"/>
      <c r="N18" s="1074"/>
      <c r="O18" s="1004"/>
      <c r="P18" s="1004"/>
    </row>
    <row r="19" spans="2:16" ht="46.5" customHeight="1">
      <c r="B19" s="10" t="s">
        <v>230</v>
      </c>
      <c r="C19" s="1011" t="s">
        <v>982</v>
      </c>
      <c r="D19" s="1011"/>
      <c r="E19" s="1011"/>
      <c r="F19" s="797" t="s">
        <v>969</v>
      </c>
      <c r="G19" s="739" t="s">
        <v>979</v>
      </c>
      <c r="H19" s="1073"/>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2377</v>
      </c>
      <c r="M20" s="1359" t="s">
        <v>1271</v>
      </c>
      <c r="N20" s="2177" t="s">
        <v>2378</v>
      </c>
      <c r="O20" s="246" t="s">
        <v>957</v>
      </c>
      <c r="P20" s="247"/>
    </row>
    <row r="21" spans="2:16" ht="34.5" customHeight="1">
      <c r="B21" s="242" t="s">
        <v>373</v>
      </c>
      <c r="C21" s="879" t="s">
        <v>1273</v>
      </c>
      <c r="D21" s="879"/>
      <c r="E21" s="879"/>
      <c r="F21" s="879"/>
      <c r="G21" s="879"/>
      <c r="H21" s="879"/>
      <c r="I21" s="879"/>
      <c r="J21" s="879"/>
      <c r="K21" s="879"/>
      <c r="L21" s="795" t="s">
        <v>954</v>
      </c>
      <c r="M21" s="1360"/>
      <c r="N21" s="2178"/>
      <c r="O21" s="459"/>
      <c r="P21" s="247"/>
    </row>
    <row r="22" spans="2:16" ht="33.75" customHeight="1">
      <c r="B22" s="248" t="s">
        <v>216</v>
      </c>
      <c r="C22" s="879" t="s">
        <v>988</v>
      </c>
      <c r="D22" s="879"/>
      <c r="E22" s="879"/>
      <c r="F22" s="879"/>
      <c r="G22" s="879"/>
      <c r="H22" s="879"/>
      <c r="I22" s="879"/>
      <c r="J22" s="879"/>
      <c r="K22" s="879"/>
      <c r="L22" s="797" t="s">
        <v>954</v>
      </c>
      <c r="M22" s="1360"/>
      <c r="N22" s="2178"/>
      <c r="O22" s="460" t="s">
        <v>2379</v>
      </c>
      <c r="P22" s="247"/>
    </row>
    <row r="23" spans="2:16" ht="131.25" customHeight="1" thickBot="1">
      <c r="B23" s="249" t="s">
        <v>376</v>
      </c>
      <c r="C23" s="913" t="s">
        <v>989</v>
      </c>
      <c r="D23" s="913"/>
      <c r="E23" s="1006"/>
      <c r="F23" s="795" t="s">
        <v>969</v>
      </c>
      <c r="G23" s="1365" t="s">
        <v>990</v>
      </c>
      <c r="H23" s="1366"/>
      <c r="I23" s="2180"/>
      <c r="J23" s="2181"/>
      <c r="K23" s="250" t="s">
        <v>991</v>
      </c>
      <c r="L23" s="461"/>
      <c r="M23" s="1361"/>
      <c r="N23" s="2179"/>
      <c r="O23" s="252"/>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2165" t="s">
        <v>2380</v>
      </c>
      <c r="M25" s="2166"/>
      <c r="N25" s="2167"/>
      <c r="O25" s="258" t="s">
        <v>1277</v>
      </c>
      <c r="P25" s="738"/>
    </row>
    <row r="26" spans="2:16" ht="80.25" customHeight="1">
      <c r="B26" s="242" t="s">
        <v>385</v>
      </c>
      <c r="C26" s="879" t="s">
        <v>1278</v>
      </c>
      <c r="D26" s="879"/>
      <c r="E26" s="879"/>
      <c r="F26" s="879"/>
      <c r="G26" s="879"/>
      <c r="H26" s="879"/>
      <c r="I26" s="880"/>
      <c r="J26" s="426">
        <v>5378946</v>
      </c>
      <c r="K26" s="1343"/>
      <c r="L26" s="2168"/>
      <c r="M26" s="2169"/>
      <c r="N26" s="2170"/>
      <c r="O26" s="810" t="s">
        <v>1279</v>
      </c>
      <c r="P26" s="247"/>
    </row>
    <row r="27" spans="2:16" ht="49.5" customHeight="1">
      <c r="B27" s="242" t="s">
        <v>387</v>
      </c>
      <c r="C27" s="879" t="s">
        <v>1003</v>
      </c>
      <c r="D27" s="879"/>
      <c r="E27" s="879"/>
      <c r="F27" s="880"/>
      <c r="G27" s="259" t="s">
        <v>1004</v>
      </c>
      <c r="H27" s="260">
        <v>42736</v>
      </c>
      <c r="I27" s="259" t="s">
        <v>1005</v>
      </c>
      <c r="J27" s="260">
        <v>43070</v>
      </c>
      <c r="K27" s="1343"/>
      <c r="L27" s="2168"/>
      <c r="M27" s="2169"/>
      <c r="N27" s="2170"/>
      <c r="O27" s="810" t="s">
        <v>1279</v>
      </c>
      <c r="P27" s="247"/>
    </row>
    <row r="28" spans="2:16" ht="45.75" customHeight="1">
      <c r="B28" s="262" t="s">
        <v>216</v>
      </c>
      <c r="C28" s="875" t="s">
        <v>1006</v>
      </c>
      <c r="D28" s="875"/>
      <c r="E28" s="875"/>
      <c r="F28" s="875"/>
      <c r="G28" s="990"/>
      <c r="H28" s="2174" t="s">
        <v>2381</v>
      </c>
      <c r="I28" s="2175"/>
      <c r="J28" s="2176"/>
      <c r="K28" s="1343"/>
      <c r="L28" s="2168"/>
      <c r="M28" s="2169"/>
      <c r="N28" s="2170"/>
      <c r="O28" s="810" t="s">
        <v>1279</v>
      </c>
      <c r="P28" s="247"/>
    </row>
    <row r="29" spans="2:16" ht="25.5" customHeight="1">
      <c r="B29" s="262" t="s">
        <v>218</v>
      </c>
      <c r="C29" s="875" t="s">
        <v>1008</v>
      </c>
      <c r="D29" s="875"/>
      <c r="E29" s="875"/>
      <c r="F29" s="875"/>
      <c r="G29" s="990"/>
      <c r="H29" s="1091" t="s">
        <v>2382</v>
      </c>
      <c r="I29" s="1094"/>
      <c r="J29" s="1095"/>
      <c r="K29" s="1344"/>
      <c r="L29" s="2171"/>
      <c r="M29" s="2172"/>
      <c r="N29" s="2173"/>
      <c r="O29" s="810" t="s">
        <v>1282</v>
      </c>
      <c r="P29" s="247"/>
    </row>
    <row r="30" spans="2:16" ht="68.25" customHeight="1">
      <c r="B30" s="262" t="s">
        <v>220</v>
      </c>
      <c r="C30" s="879" t="s">
        <v>1010</v>
      </c>
      <c r="D30" s="879"/>
      <c r="E30" s="879"/>
      <c r="F30" s="879"/>
      <c r="G30" s="879"/>
      <c r="H30" s="879"/>
      <c r="I30" s="879"/>
      <c r="J30" s="879"/>
      <c r="K30" s="879"/>
      <c r="L30" s="879"/>
      <c r="M30" s="879"/>
      <c r="N30" s="885"/>
      <c r="O30" s="1325" t="s">
        <v>1283</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1376</v>
      </c>
      <c r="D33" s="1317"/>
      <c r="E33" s="1317"/>
      <c r="F33" s="1317"/>
      <c r="G33" s="1317"/>
      <c r="H33" s="1317"/>
      <c r="I33" s="1318"/>
      <c r="J33" s="462">
        <v>880293</v>
      </c>
      <c r="K33" s="462">
        <v>1206348</v>
      </c>
      <c r="L33" s="1580">
        <f>ABS(J33-K33)/J33</f>
        <v>0.37039372118147024</v>
      </c>
      <c r="M33" s="1581"/>
      <c r="N33" s="1582"/>
      <c r="O33" s="1335"/>
      <c r="P33" s="1335"/>
    </row>
    <row r="34" spans="2:16" ht="21" customHeight="1">
      <c r="B34" s="248"/>
      <c r="C34" s="1317" t="s">
        <v>1377</v>
      </c>
      <c r="D34" s="1317"/>
      <c r="E34" s="1317"/>
      <c r="F34" s="1317"/>
      <c r="G34" s="1317"/>
      <c r="H34" s="1317"/>
      <c r="I34" s="1318"/>
      <c r="J34" s="463" t="s">
        <v>60</v>
      </c>
      <c r="K34" s="463" t="s">
        <v>60</v>
      </c>
      <c r="L34" s="1627" t="s">
        <v>60</v>
      </c>
      <c r="M34" s="1628"/>
      <c r="N34" s="1629"/>
      <c r="O34" s="1335"/>
      <c r="P34" s="1335"/>
    </row>
    <row r="35" spans="2:16" ht="31.5" customHeight="1">
      <c r="B35" s="248"/>
      <c r="C35" s="1317" t="s">
        <v>1018</v>
      </c>
      <c r="D35" s="1317"/>
      <c r="E35" s="1317"/>
      <c r="F35" s="197" t="s">
        <v>1019</v>
      </c>
      <c r="G35" s="1337"/>
      <c r="H35" s="1338"/>
      <c r="I35" s="1339"/>
      <c r="J35" s="463" t="s">
        <v>60</v>
      </c>
      <c r="K35" s="463" t="s">
        <v>60</v>
      </c>
      <c r="L35" s="1627" t="s">
        <v>60</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2383</v>
      </c>
      <c r="D37" s="1317"/>
      <c r="E37" s="1317"/>
      <c r="F37" s="1317"/>
      <c r="G37" s="1317"/>
      <c r="H37" s="1317"/>
      <c r="I37" s="1318"/>
      <c r="J37" s="463" t="s">
        <v>60</v>
      </c>
      <c r="K37" s="463" t="s">
        <v>60</v>
      </c>
      <c r="L37" s="1627" t="s">
        <v>60</v>
      </c>
      <c r="M37" s="1628"/>
      <c r="N37" s="1629"/>
      <c r="O37" s="1335"/>
      <c r="P37" s="1335"/>
    </row>
    <row r="38" spans="2:16" ht="27.75" customHeight="1">
      <c r="B38" s="248"/>
      <c r="C38" s="1317" t="s">
        <v>1021</v>
      </c>
      <c r="D38" s="1317"/>
      <c r="E38" s="1317"/>
      <c r="F38" s="197" t="s">
        <v>1019</v>
      </c>
      <c r="G38" s="1337"/>
      <c r="H38" s="1338"/>
      <c r="I38" s="1339"/>
      <c r="J38" s="463" t="s">
        <v>60</v>
      </c>
      <c r="K38" s="463" t="s">
        <v>60</v>
      </c>
      <c r="L38" s="1627" t="s">
        <v>60</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463" t="s">
        <v>60</v>
      </c>
      <c r="K40" s="463" t="s">
        <v>60</v>
      </c>
      <c r="L40" s="1627" t="s">
        <v>60</v>
      </c>
      <c r="M40" s="1628"/>
      <c r="N40" s="1629"/>
      <c r="O40" s="1335"/>
      <c r="P40" s="1335"/>
    </row>
    <row r="41" spans="2:16" ht="21" customHeight="1">
      <c r="B41" s="248"/>
      <c r="C41" s="1009" t="s">
        <v>1024</v>
      </c>
      <c r="D41" s="1009"/>
      <c r="E41" s="1009"/>
      <c r="F41" s="1009"/>
      <c r="G41" s="1009"/>
      <c r="H41" s="1009"/>
      <c r="I41" s="1028"/>
      <c r="J41" s="464">
        <v>1854044</v>
      </c>
      <c r="K41" s="464">
        <v>1465662</v>
      </c>
      <c r="L41" s="1580">
        <f t="shared" ref="L41" si="0">ABS(J41-K41)/J41</f>
        <v>0.20947830795817143</v>
      </c>
      <c r="M41" s="1581"/>
      <c r="N41" s="1582"/>
      <c r="O41" s="1335"/>
      <c r="P41" s="1335"/>
    </row>
    <row r="42" spans="2:16" ht="21" customHeight="1">
      <c r="B42" s="248"/>
      <c r="C42" s="1317" t="s">
        <v>1025</v>
      </c>
      <c r="D42" s="1317"/>
      <c r="E42" s="1317"/>
      <c r="F42" s="1317"/>
      <c r="G42" s="1317"/>
      <c r="H42" s="1317"/>
      <c r="I42" s="1318"/>
      <c r="J42" s="463" t="s">
        <v>60</v>
      </c>
      <c r="K42" s="463" t="s">
        <v>60</v>
      </c>
      <c r="L42" s="1627" t="s">
        <v>60</v>
      </c>
      <c r="M42" s="1628"/>
      <c r="N42" s="1629"/>
      <c r="O42" s="1335"/>
      <c r="P42" s="1335"/>
    </row>
    <row r="43" spans="2:16" ht="32.25" customHeight="1">
      <c r="B43" s="248"/>
      <c r="C43" s="1317" t="s">
        <v>1026</v>
      </c>
      <c r="D43" s="1317"/>
      <c r="E43" s="1317"/>
      <c r="F43" s="197" t="s">
        <v>1027</v>
      </c>
      <c r="G43" s="1337"/>
      <c r="H43" s="1338"/>
      <c r="I43" s="1339"/>
      <c r="J43" s="463" t="s">
        <v>60</v>
      </c>
      <c r="K43" s="463" t="s">
        <v>60</v>
      </c>
      <c r="L43" s="1627" t="s">
        <v>60</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463" t="s">
        <v>60</v>
      </c>
      <c r="K45" s="463" t="s">
        <v>60</v>
      </c>
      <c r="L45" s="1627" t="s">
        <v>60</v>
      </c>
      <c r="M45" s="1628"/>
      <c r="N45" s="1629"/>
      <c r="O45" s="1335"/>
      <c r="P45" s="1335"/>
    </row>
    <row r="46" spans="2:16" ht="21" customHeight="1">
      <c r="B46" s="248"/>
      <c r="C46" s="1317" t="s">
        <v>1030</v>
      </c>
      <c r="D46" s="1317"/>
      <c r="E46" s="1317"/>
      <c r="F46" s="1317"/>
      <c r="G46" s="1317"/>
      <c r="H46" s="1317"/>
      <c r="I46" s="1318"/>
      <c r="J46" s="463" t="s">
        <v>60</v>
      </c>
      <c r="K46" s="463" t="s">
        <v>60</v>
      </c>
      <c r="L46" s="1627" t="s">
        <v>60</v>
      </c>
      <c r="M46" s="1628"/>
      <c r="N46" s="1629"/>
      <c r="O46" s="1335"/>
      <c r="P46" s="1335"/>
    </row>
    <row r="47" spans="2:16" ht="30" customHeight="1">
      <c r="B47" s="248"/>
      <c r="C47" s="1317" t="s">
        <v>1031</v>
      </c>
      <c r="D47" s="1317"/>
      <c r="E47" s="1317"/>
      <c r="F47" s="197" t="s">
        <v>1027</v>
      </c>
      <c r="G47" s="1067"/>
      <c r="H47" s="1068"/>
      <c r="I47" s="1069"/>
      <c r="J47" s="463" t="s">
        <v>60</v>
      </c>
      <c r="K47" s="463" t="s">
        <v>60</v>
      </c>
      <c r="L47" s="1627" t="s">
        <v>60</v>
      </c>
      <c r="M47" s="1628"/>
      <c r="N47" s="1629"/>
      <c r="O47" s="1335"/>
      <c r="P47" s="1335"/>
    </row>
    <row r="48" spans="2:16" ht="21" customHeight="1">
      <c r="B48" s="248" t="s">
        <v>413</v>
      </c>
      <c r="C48" s="1317" t="s">
        <v>1032</v>
      </c>
      <c r="D48" s="1317"/>
      <c r="E48" s="1317"/>
      <c r="F48" s="1317"/>
      <c r="G48" s="1317"/>
      <c r="H48" s="1317"/>
      <c r="I48" s="1318"/>
      <c r="J48" s="463" t="s">
        <v>60</v>
      </c>
      <c r="K48" s="463" t="s">
        <v>60</v>
      </c>
      <c r="L48" s="1627" t="s">
        <v>60</v>
      </c>
      <c r="M48" s="1628"/>
      <c r="N48" s="1629"/>
      <c r="O48" s="1335"/>
      <c r="P48" s="1335"/>
    </row>
    <row r="49" spans="2:17" ht="21" customHeight="1">
      <c r="B49" s="248" t="s">
        <v>415</v>
      </c>
      <c r="C49" s="1317" t="s">
        <v>1033</v>
      </c>
      <c r="D49" s="1317"/>
      <c r="E49" s="1317"/>
      <c r="F49" s="1317"/>
      <c r="G49" s="1317"/>
      <c r="H49" s="1317"/>
      <c r="I49" s="1318"/>
      <c r="J49" s="463" t="s">
        <v>60</v>
      </c>
      <c r="K49" s="463" t="s">
        <v>60</v>
      </c>
      <c r="L49" s="1627" t="s">
        <v>60</v>
      </c>
      <c r="M49" s="1628"/>
      <c r="N49" s="1629"/>
      <c r="O49" s="1335"/>
      <c r="P49" s="1335"/>
    </row>
    <row r="50" spans="2:17" ht="21" customHeight="1">
      <c r="B50" s="248" t="s">
        <v>417</v>
      </c>
      <c r="C50" s="1317" t="s">
        <v>1034</v>
      </c>
      <c r="D50" s="1317"/>
      <c r="E50" s="1317"/>
      <c r="F50" s="1317"/>
      <c r="G50" s="1317"/>
      <c r="H50" s="1317"/>
      <c r="I50" s="1318"/>
      <c r="J50" s="463" t="s">
        <v>60</v>
      </c>
      <c r="K50" s="463" t="s">
        <v>60</v>
      </c>
      <c r="L50" s="1627" t="s">
        <v>60</v>
      </c>
      <c r="M50" s="1628"/>
      <c r="N50" s="1629"/>
      <c r="O50" s="1335"/>
      <c r="P50" s="1335"/>
    </row>
    <row r="51" spans="2:17" ht="21" customHeight="1">
      <c r="B51" s="248" t="s">
        <v>418</v>
      </c>
      <c r="C51" s="1317" t="s">
        <v>1035</v>
      </c>
      <c r="D51" s="1317"/>
      <c r="E51" s="1317"/>
      <c r="F51" s="1317"/>
      <c r="G51" s="1317"/>
      <c r="H51" s="1317"/>
      <c r="I51" s="1318"/>
      <c r="J51" s="463" t="s">
        <v>60</v>
      </c>
      <c r="K51" s="463" t="s">
        <v>60</v>
      </c>
      <c r="L51" s="1627" t="s">
        <v>60</v>
      </c>
      <c r="M51" s="1628"/>
      <c r="N51" s="1629"/>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463" t="s">
        <v>60</v>
      </c>
      <c r="K53" s="463" t="s">
        <v>60</v>
      </c>
      <c r="L53" s="1627" t="s">
        <v>60</v>
      </c>
      <c r="M53" s="1628"/>
      <c r="N53" s="1629"/>
      <c r="O53" s="1335"/>
      <c r="P53" s="1335"/>
    </row>
    <row r="54" spans="2:17" ht="21" customHeight="1">
      <c r="B54" s="248"/>
      <c r="C54" s="1317" t="s">
        <v>1038</v>
      </c>
      <c r="D54" s="1317"/>
      <c r="E54" s="1317"/>
      <c r="F54" s="1317"/>
      <c r="G54" s="1317"/>
      <c r="H54" s="1317"/>
      <c r="I54" s="1318"/>
      <c r="J54" s="463" t="s">
        <v>60</v>
      </c>
      <c r="K54" s="463" t="s">
        <v>60</v>
      </c>
      <c r="L54" s="1627" t="s">
        <v>60</v>
      </c>
      <c r="M54" s="1628"/>
      <c r="N54" s="1629"/>
      <c r="O54" s="1335"/>
      <c r="P54" s="1335"/>
    </row>
    <row r="55" spans="2:17" ht="21" customHeight="1">
      <c r="B55" s="248" t="s">
        <v>420</v>
      </c>
      <c r="C55" s="1317" t="s">
        <v>1039</v>
      </c>
      <c r="D55" s="1317"/>
      <c r="E55" s="1317"/>
      <c r="F55" s="1317"/>
      <c r="G55" s="1317"/>
      <c r="H55" s="1317"/>
      <c r="I55" s="1318"/>
      <c r="J55" s="463" t="s">
        <v>60</v>
      </c>
      <c r="K55" s="463" t="s">
        <v>60</v>
      </c>
      <c r="L55" s="1627" t="s">
        <v>60</v>
      </c>
      <c r="M55" s="1628"/>
      <c r="N55" s="1629"/>
      <c r="O55" s="1336"/>
      <c r="P55" s="1336"/>
    </row>
    <row r="56" spans="2:17" ht="77.25" customHeight="1" thickBot="1">
      <c r="B56" s="265" t="s">
        <v>422</v>
      </c>
      <c r="C56" s="1309" t="s">
        <v>1286</v>
      </c>
      <c r="D56" s="1309"/>
      <c r="E56" s="1309"/>
      <c r="F56" s="1309"/>
      <c r="G56" s="1309"/>
      <c r="H56" s="1309"/>
      <c r="I56" s="1309"/>
      <c r="J56" s="1310" t="s">
        <v>954</v>
      </c>
      <c r="K56" s="1311"/>
      <c r="L56" s="266" t="s">
        <v>1041</v>
      </c>
      <c r="M56" s="2163" t="s">
        <v>2384</v>
      </c>
      <c r="N56" s="2164"/>
      <c r="O56" s="253" t="s">
        <v>2385</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2385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f>100000000/3000</f>
        <v>33333.333333333336</v>
      </c>
      <c r="H61" s="273" t="s">
        <v>660</v>
      </c>
      <c r="I61" s="1209" t="s">
        <v>2386</v>
      </c>
      <c r="J61" s="1210"/>
      <c r="K61" s="1275" t="s">
        <v>2387</v>
      </c>
      <c r="L61" s="1276"/>
      <c r="M61" s="1276"/>
      <c r="N61" s="1277"/>
      <c r="O61" s="1305"/>
      <c r="P61" s="1305"/>
    </row>
    <row r="62" spans="2:17" ht="82.5" customHeight="1">
      <c r="B62" s="262" t="s">
        <v>218</v>
      </c>
      <c r="C62" s="1307" t="s">
        <v>1053</v>
      </c>
      <c r="D62" s="1307"/>
      <c r="E62" s="1307"/>
      <c r="F62" s="1308"/>
      <c r="G62" s="337">
        <v>0</v>
      </c>
      <c r="H62" s="273"/>
      <c r="I62" s="1209"/>
      <c r="J62" s="1210"/>
      <c r="K62" s="1275"/>
      <c r="L62" s="1276"/>
      <c r="M62" s="1276"/>
      <c r="N62" s="1277"/>
      <c r="O62" s="1305"/>
      <c r="P62" s="1305"/>
    </row>
    <row r="63" spans="2:17" ht="54" customHeight="1" thickBot="1">
      <c r="B63" s="248" t="s">
        <v>220</v>
      </c>
      <c r="C63" s="921" t="s">
        <v>1293</v>
      </c>
      <c r="D63" s="921"/>
      <c r="E63" s="921"/>
      <c r="F63" s="956"/>
      <c r="G63" s="465">
        <f>G61+G62</f>
        <v>33333.333333333336</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954</v>
      </c>
      <c r="O65" s="268" t="s">
        <v>1045</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954</v>
      </c>
      <c r="G68" s="1251">
        <f>100000000/3000</f>
        <v>33333.333333333336</v>
      </c>
      <c r="H68" s="1252"/>
      <c r="I68" s="1209" t="s">
        <v>660</v>
      </c>
      <c r="J68" s="1210"/>
      <c r="K68" s="1275"/>
      <c r="L68" s="1276"/>
      <c r="M68" s="1276"/>
      <c r="N68" s="1277"/>
      <c r="O68" s="1184"/>
      <c r="P68" s="1184"/>
    </row>
    <row r="69" spans="2:16" ht="31.5" customHeight="1">
      <c r="B69" s="278"/>
      <c r="C69" s="1290" t="s">
        <v>1064</v>
      </c>
      <c r="D69" s="1290"/>
      <c r="E69" s="1291"/>
      <c r="F69" s="1096" t="s">
        <v>2388</v>
      </c>
      <c r="G69" s="1097"/>
      <c r="H69" s="1097"/>
      <c r="I69" s="1097"/>
      <c r="J69" s="1097"/>
      <c r="K69" s="1275"/>
      <c r="L69" s="1276"/>
      <c r="M69" s="1276"/>
      <c r="N69" s="1277"/>
      <c r="O69" s="1184"/>
      <c r="P69" s="1184"/>
    </row>
    <row r="70" spans="2:16" ht="78" customHeight="1">
      <c r="B70" s="262" t="s">
        <v>218</v>
      </c>
      <c r="C70" s="1290" t="s">
        <v>1300</v>
      </c>
      <c r="D70" s="1290"/>
      <c r="E70" s="1291"/>
      <c r="F70" s="797" t="s">
        <v>969</v>
      </c>
      <c r="G70" s="1251">
        <v>0</v>
      </c>
      <c r="H70" s="1252"/>
      <c r="I70" s="1209"/>
      <c r="J70" s="1210"/>
      <c r="K70" s="1275"/>
      <c r="L70" s="1276"/>
      <c r="M70" s="1276"/>
      <c r="N70" s="1277"/>
      <c r="O70" s="1184"/>
      <c r="P70" s="1184"/>
    </row>
    <row r="71" spans="2:16" ht="35.25" customHeight="1">
      <c r="B71" s="278"/>
      <c r="C71" s="1290" t="s">
        <v>1067</v>
      </c>
      <c r="D71" s="1290"/>
      <c r="E71" s="1291"/>
      <c r="F71" s="1096"/>
      <c r="G71" s="1097"/>
      <c r="H71" s="1097"/>
      <c r="I71" s="1097"/>
      <c r="J71" s="1097"/>
      <c r="K71" s="1275"/>
      <c r="L71" s="1276"/>
      <c r="M71" s="1276"/>
      <c r="N71" s="1277"/>
      <c r="O71" s="1184"/>
      <c r="P71" s="1184"/>
    </row>
    <row r="72" spans="2:16" ht="51" customHeight="1" thickBot="1">
      <c r="B72" s="279" t="s">
        <v>220</v>
      </c>
      <c r="C72" s="1292" t="s">
        <v>2389</v>
      </c>
      <c r="D72" s="1292"/>
      <c r="E72" s="1293"/>
      <c r="F72" s="280"/>
      <c r="G72" s="1294">
        <f>G68+G70</f>
        <v>33333.333333333336</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1303</v>
      </c>
      <c r="P74" s="247"/>
    </row>
    <row r="75" spans="2:16" s="386" customFormat="1" ht="44.25" customHeight="1">
      <c r="B75" s="262" t="s">
        <v>216</v>
      </c>
      <c r="C75" s="875" t="s">
        <v>118</v>
      </c>
      <c r="D75" s="875"/>
      <c r="E75" s="990"/>
      <c r="F75" s="802" t="s">
        <v>1076</v>
      </c>
      <c r="G75" s="1441">
        <v>929296</v>
      </c>
      <c r="H75" s="1442"/>
      <c r="I75" s="2158" t="s">
        <v>660</v>
      </c>
      <c r="J75" s="2159"/>
      <c r="K75" s="2160" t="s">
        <v>2390</v>
      </c>
      <c r="L75" s="2161"/>
      <c r="M75" s="2161"/>
      <c r="N75" s="2162"/>
      <c r="O75" s="1183"/>
      <c r="P75" s="1183"/>
    </row>
    <row r="76" spans="2:16" s="386" customFormat="1" ht="65.25" customHeight="1">
      <c r="B76" s="262" t="s">
        <v>218</v>
      </c>
      <c r="C76" s="875" t="s">
        <v>972</v>
      </c>
      <c r="D76" s="875"/>
      <c r="E76" s="990"/>
      <c r="F76" s="746" t="s">
        <v>1076</v>
      </c>
      <c r="G76" s="1441">
        <v>4040707</v>
      </c>
      <c r="H76" s="1442"/>
      <c r="I76" s="1443" t="s">
        <v>660</v>
      </c>
      <c r="J76" s="1444"/>
      <c r="K76" s="1575" t="s">
        <v>2391</v>
      </c>
      <c r="L76" s="1576"/>
      <c r="M76" s="1576"/>
      <c r="N76" s="1577"/>
      <c r="O76" s="1184"/>
      <c r="P76" s="1184"/>
    </row>
    <row r="77" spans="2:16" s="386" customFormat="1" ht="32.25" customHeight="1">
      <c r="B77" s="262" t="s">
        <v>220</v>
      </c>
      <c r="C77" s="875" t="s">
        <v>1079</v>
      </c>
      <c r="D77" s="875"/>
      <c r="E77" s="990"/>
      <c r="F77" s="746" t="s">
        <v>1080</v>
      </c>
      <c r="G77" s="1251"/>
      <c r="H77" s="1252"/>
      <c r="I77" s="1209"/>
      <c r="J77" s="1210"/>
      <c r="K77" s="1211"/>
      <c r="L77" s="1212"/>
      <c r="M77" s="1212"/>
      <c r="N77" s="1213"/>
      <c r="O77" s="1184"/>
      <c r="P77" s="1184"/>
    </row>
    <row r="78" spans="2:16" s="386" customFormat="1" ht="32.25" customHeight="1">
      <c r="B78" s="262" t="s">
        <v>222</v>
      </c>
      <c r="C78" s="875" t="s">
        <v>1081</v>
      </c>
      <c r="D78" s="875"/>
      <c r="E78" s="990"/>
      <c r="F78" s="746" t="s">
        <v>1080</v>
      </c>
      <c r="G78" s="1251"/>
      <c r="H78" s="1252"/>
      <c r="I78" s="1251"/>
      <c r="J78" s="1252"/>
      <c r="K78" s="1251"/>
      <c r="L78" s="1282"/>
      <c r="M78" s="1282"/>
      <c r="N78" s="1283"/>
      <c r="O78" s="1184"/>
      <c r="P78" s="1184"/>
    </row>
    <row r="79" spans="2:16" s="386" customFormat="1" ht="32.25" customHeight="1">
      <c r="B79" s="262" t="s">
        <v>224</v>
      </c>
      <c r="C79" s="875" t="s">
        <v>1082</v>
      </c>
      <c r="D79" s="875"/>
      <c r="E79" s="990"/>
      <c r="F79" s="746" t="s">
        <v>1080</v>
      </c>
      <c r="G79" s="1251"/>
      <c r="H79" s="1252"/>
      <c r="I79" s="1209"/>
      <c r="J79" s="1210"/>
      <c r="K79" s="1211"/>
      <c r="L79" s="1212"/>
      <c r="M79" s="1212"/>
      <c r="N79" s="1213"/>
      <c r="O79" s="1184"/>
      <c r="P79" s="1184"/>
    </row>
    <row r="80" spans="2:16" ht="53.25" customHeight="1" thickBot="1">
      <c r="B80" s="248" t="s">
        <v>226</v>
      </c>
      <c r="C80" s="921" t="s">
        <v>1307</v>
      </c>
      <c r="D80" s="921"/>
      <c r="E80" s="956"/>
      <c r="F80" s="283"/>
      <c r="G80" s="1262">
        <f>G75+G76+G77+G78+G79</f>
        <v>4970003</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6.6622211885415932E-3</v>
      </c>
      <c r="I82" s="1256"/>
      <c r="J82" s="1257"/>
      <c r="K82" s="1273" t="s">
        <v>1086</v>
      </c>
      <c r="L82" s="1274"/>
      <c r="M82" s="1274"/>
      <c r="N82" s="1274"/>
      <c r="O82" s="246" t="s">
        <v>1855</v>
      </c>
      <c r="P82" s="247"/>
    </row>
    <row r="83" spans="1:16" ht="66.75" customHeight="1">
      <c r="B83" s="285" t="s">
        <v>1309</v>
      </c>
      <c r="C83" s="1253" t="s">
        <v>1088</v>
      </c>
      <c r="D83" s="1253"/>
      <c r="E83" s="1253"/>
      <c r="F83" s="1253"/>
      <c r="G83" s="1254"/>
      <c r="H83" s="1255">
        <f>G68/G72</f>
        <v>1</v>
      </c>
      <c r="I83" s="1256"/>
      <c r="J83" s="1257"/>
      <c r="K83" s="1258" t="s">
        <v>1089</v>
      </c>
      <c r="L83" s="1259"/>
      <c r="M83" s="1259"/>
      <c r="N83" s="1259"/>
      <c r="O83" s="246"/>
      <c r="P83" s="247"/>
    </row>
    <row r="84" spans="1:16" ht="78.75" customHeight="1">
      <c r="B84" s="286" t="s">
        <v>466</v>
      </c>
      <c r="C84" s="879" t="s">
        <v>1310</v>
      </c>
      <c r="D84" s="879"/>
      <c r="E84" s="1260"/>
      <c r="F84" s="1260"/>
      <c r="G84" s="1261"/>
      <c r="H84" s="1255">
        <f>(G72+G80)/J26</f>
        <v>0.93017039645561284</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132" t="s">
        <v>954</v>
      </c>
      <c r="I85" s="1134"/>
      <c r="J85" s="1133"/>
      <c r="K85" s="1249" t="s">
        <v>1089</v>
      </c>
      <c r="L85" s="1250"/>
      <c r="M85" s="1250"/>
      <c r="N85" s="1250"/>
      <c r="O85" s="246" t="s">
        <v>1092</v>
      </c>
      <c r="P85" s="247" t="s">
        <v>1092</v>
      </c>
    </row>
    <row r="86" spans="1:16" ht="39" customHeight="1">
      <c r="B86" s="242" t="s">
        <v>471</v>
      </c>
      <c r="C86" s="879" t="s">
        <v>1095</v>
      </c>
      <c r="D86" s="879"/>
      <c r="E86" s="879"/>
      <c r="F86" s="879"/>
      <c r="G86" s="880"/>
      <c r="H86" s="1096" t="s">
        <v>1311</v>
      </c>
      <c r="I86" s="1097"/>
      <c r="J86" s="1097"/>
      <c r="K86" s="1249" t="s">
        <v>1089</v>
      </c>
      <c r="L86" s="1250"/>
      <c r="M86" s="1250"/>
      <c r="N86" s="1250"/>
      <c r="O86" s="1003" t="s">
        <v>1313</v>
      </c>
      <c r="P86" s="1003"/>
    </row>
    <row r="87" spans="1:16" ht="23.25" customHeight="1">
      <c r="B87" s="10" t="s">
        <v>216</v>
      </c>
      <c r="C87" s="879" t="s">
        <v>1097</v>
      </c>
      <c r="D87" s="879"/>
      <c r="E87" s="879"/>
      <c r="F87" s="879"/>
      <c r="G87" s="879"/>
      <c r="H87" s="1073" t="s">
        <v>2392</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611"/>
      <c r="L90" s="1612"/>
      <c r="M90" s="1612"/>
      <c r="N90" s="1613"/>
      <c r="O90" s="246" t="s">
        <v>1045</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737" t="s">
        <v>2393</v>
      </c>
      <c r="G92" s="1738"/>
      <c r="H92" s="1739"/>
      <c r="I92" s="2156">
        <v>33333</v>
      </c>
      <c r="J92" s="2157"/>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1303</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969</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969</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969</v>
      </c>
      <c r="H105" s="1199"/>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2149" t="s">
        <v>954</v>
      </c>
      <c r="J108" s="2151"/>
      <c r="K108" s="745" t="s">
        <v>954</v>
      </c>
      <c r="L108" s="1032" t="s">
        <v>954</v>
      </c>
      <c r="M108" s="1033"/>
      <c r="N108" s="1116"/>
      <c r="O108" s="1184"/>
      <c r="P108" s="1184"/>
    </row>
    <row r="109" spans="2:16" ht="24" customHeight="1">
      <c r="B109" s="291" t="s">
        <v>230</v>
      </c>
      <c r="C109" s="1065" t="s">
        <v>1121</v>
      </c>
      <c r="D109" s="1065"/>
      <c r="E109" s="1065"/>
      <c r="F109" s="1066"/>
      <c r="G109" s="1032" t="s">
        <v>1080</v>
      </c>
      <c r="H109" s="1199"/>
      <c r="I109" s="1032" t="s">
        <v>954</v>
      </c>
      <c r="J109" s="1199"/>
      <c r="K109" s="745" t="s">
        <v>954</v>
      </c>
      <c r="L109" s="1032" t="s">
        <v>969</v>
      </c>
      <c r="M109" s="1033"/>
      <c r="N109" s="1116"/>
      <c r="O109" s="1184"/>
      <c r="P109" s="1184"/>
    </row>
    <row r="110" spans="2:16" ht="24" customHeight="1">
      <c r="B110" s="291" t="s">
        <v>231</v>
      </c>
      <c r="C110" s="1065" t="s">
        <v>1122</v>
      </c>
      <c r="D110" s="1065"/>
      <c r="E110" s="1065"/>
      <c r="F110" s="1066"/>
      <c r="G110" s="1032" t="s">
        <v>1080</v>
      </c>
      <c r="H110" s="1199"/>
      <c r="I110" s="1032" t="s">
        <v>954</v>
      </c>
      <c r="J110" s="1199"/>
      <c r="K110" s="745" t="s">
        <v>954</v>
      </c>
      <c r="L110" s="1032" t="s">
        <v>969</v>
      </c>
      <c r="M110" s="1033"/>
      <c r="N110" s="1116"/>
      <c r="O110" s="1184"/>
      <c r="P110" s="1184"/>
    </row>
    <row r="111" spans="2:16" ht="29.25" customHeight="1">
      <c r="B111" s="291" t="s">
        <v>233</v>
      </c>
      <c r="C111" s="1065" t="s">
        <v>1123</v>
      </c>
      <c r="D111" s="1065"/>
      <c r="E111" s="1065"/>
      <c r="F111" s="1066"/>
      <c r="G111" s="1032" t="s">
        <v>969</v>
      </c>
      <c r="H111" s="1199"/>
      <c r="I111" s="1032" t="s">
        <v>969</v>
      </c>
      <c r="J111" s="1199"/>
      <c r="K111" s="745" t="s">
        <v>969</v>
      </c>
      <c r="L111" s="1032" t="s">
        <v>969</v>
      </c>
      <c r="M111" s="1033"/>
      <c r="N111" s="1116"/>
      <c r="O111" s="1184"/>
      <c r="P111" s="1184"/>
    </row>
    <row r="112" spans="2:16" ht="35.25" customHeight="1">
      <c r="B112" s="291" t="s">
        <v>500</v>
      </c>
      <c r="C112" s="1065" t="s">
        <v>1124</v>
      </c>
      <c r="D112" s="1065"/>
      <c r="E112" s="1065"/>
      <c r="F112" s="1066"/>
      <c r="G112" s="1032" t="s">
        <v>969</v>
      </c>
      <c r="H112" s="1199"/>
      <c r="I112" s="1132" t="s">
        <v>969</v>
      </c>
      <c r="J112" s="1133"/>
      <c r="K112" s="745" t="s">
        <v>969</v>
      </c>
      <c r="L112" s="1032" t="s">
        <v>969</v>
      </c>
      <c r="M112" s="1033"/>
      <c r="N112" s="1116"/>
      <c r="O112" s="1184"/>
      <c r="P112" s="1184"/>
    </row>
    <row r="113" spans="2:16" ht="27.75" customHeight="1">
      <c r="B113" s="291" t="s">
        <v>236</v>
      </c>
      <c r="C113" s="1065" t="s">
        <v>1125</v>
      </c>
      <c r="D113" s="1065"/>
      <c r="E113" s="1065"/>
      <c r="F113" s="1066"/>
      <c r="G113" s="1032" t="s">
        <v>969</v>
      </c>
      <c r="H113" s="1199"/>
      <c r="I113" s="1032" t="s">
        <v>954</v>
      </c>
      <c r="J113" s="1199"/>
      <c r="K113" s="745" t="s">
        <v>954</v>
      </c>
      <c r="L113" s="1032" t="s">
        <v>954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231.75" customHeight="1">
      <c r="B120" s="254" t="s">
        <v>507</v>
      </c>
      <c r="C120" s="1191" t="s">
        <v>1131</v>
      </c>
      <c r="D120" s="1191"/>
      <c r="E120" s="1191"/>
      <c r="F120" s="1191"/>
      <c r="G120" s="763" t="s">
        <v>954</v>
      </c>
      <c r="H120" s="1192" t="s">
        <v>1132</v>
      </c>
      <c r="I120" s="1193"/>
      <c r="J120" s="1194" t="s">
        <v>2394</v>
      </c>
      <c r="K120" s="1195"/>
      <c r="L120" s="1195"/>
      <c r="M120" s="1195"/>
      <c r="N120" s="1196"/>
      <c r="O120" s="293" t="s">
        <v>2395</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70.900000000000006" customHeight="1">
      <c r="B122" s="10" t="s">
        <v>511</v>
      </c>
      <c r="C122" s="879" t="s">
        <v>1135</v>
      </c>
      <c r="D122" s="879"/>
      <c r="E122" s="879"/>
      <c r="F122" s="879"/>
      <c r="G122" s="879"/>
      <c r="H122" s="968" t="s">
        <v>2396</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857</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954</v>
      </c>
      <c r="I128" s="969"/>
      <c r="J128" s="969"/>
      <c r="K128" s="1179"/>
      <c r="L128" s="1158"/>
      <c r="M128" s="1159"/>
      <c r="N128" s="1160"/>
      <c r="O128" s="1003" t="s">
        <v>1303</v>
      </c>
      <c r="P128" s="1003"/>
    </row>
    <row r="129" spans="1:16" ht="25.5" customHeight="1">
      <c r="B129" s="10" t="s">
        <v>216</v>
      </c>
      <c r="C129" s="879" t="s">
        <v>1143</v>
      </c>
      <c r="D129" s="879"/>
      <c r="E129" s="879"/>
      <c r="F129" s="879"/>
      <c r="G129" s="880"/>
      <c r="H129" s="1032" t="s">
        <v>2397</v>
      </c>
      <c r="I129" s="1033"/>
      <c r="J129" s="1033"/>
      <c r="K129" s="1179"/>
      <c r="L129" s="1161"/>
      <c r="M129" s="1162"/>
      <c r="N129" s="1163"/>
      <c r="O129" s="1004"/>
      <c r="P129" s="1004"/>
    </row>
    <row r="130" spans="1:16" ht="23.25" customHeight="1">
      <c r="B130" s="10" t="s">
        <v>218</v>
      </c>
      <c r="C130" s="879" t="s">
        <v>1145</v>
      </c>
      <c r="D130" s="879"/>
      <c r="E130" s="879"/>
      <c r="F130" s="879"/>
      <c r="G130" s="880"/>
      <c r="H130" s="1032" t="s">
        <v>1094</v>
      </c>
      <c r="I130" s="1033"/>
      <c r="J130" s="1033"/>
      <c r="K130" s="1179"/>
      <c r="L130" s="1164"/>
      <c r="M130" s="1165"/>
      <c r="N130" s="1166"/>
      <c r="O130" s="1007"/>
      <c r="P130" s="1007"/>
    </row>
    <row r="131" spans="1:16" ht="49.5" customHeight="1">
      <c r="B131" s="294" t="s">
        <v>522</v>
      </c>
      <c r="C131" s="879" t="s">
        <v>1326</v>
      </c>
      <c r="D131" s="879"/>
      <c r="E131" s="879"/>
      <c r="F131" s="879"/>
      <c r="G131" s="879"/>
      <c r="H131" s="2133" t="s">
        <v>954</v>
      </c>
      <c r="I131" s="2134"/>
      <c r="J131" s="2134"/>
      <c r="K131" s="1179"/>
      <c r="L131" s="2152"/>
      <c r="M131" s="2152"/>
      <c r="N131" s="2153"/>
      <c r="O131" s="1003"/>
      <c r="P131" s="1003"/>
    </row>
    <row r="132" spans="1:16" ht="47.25" customHeight="1">
      <c r="B132" s="10" t="s">
        <v>216</v>
      </c>
      <c r="C132" s="879" t="s">
        <v>1147</v>
      </c>
      <c r="D132" s="879"/>
      <c r="E132" s="879"/>
      <c r="F132" s="879"/>
      <c r="G132" s="880"/>
      <c r="H132" s="968" t="s">
        <v>2398</v>
      </c>
      <c r="I132" s="969"/>
      <c r="J132" s="969"/>
      <c r="K132" s="1179"/>
      <c r="L132" s="2154"/>
      <c r="M132" s="2154"/>
      <c r="N132" s="2155"/>
      <c r="O132" s="1007"/>
      <c r="P132" s="1007"/>
    </row>
    <row r="133" spans="1:16" ht="78.75" customHeight="1">
      <c r="B133" s="294" t="s">
        <v>525</v>
      </c>
      <c r="C133" s="879" t="s">
        <v>1328</v>
      </c>
      <c r="D133" s="879"/>
      <c r="E133" s="879"/>
      <c r="F133" s="879"/>
      <c r="G133" s="879"/>
      <c r="H133" s="968" t="s">
        <v>969</v>
      </c>
      <c r="I133" s="969"/>
      <c r="J133" s="969"/>
      <c r="K133" s="1179"/>
      <c r="L133" s="1139"/>
      <c r="M133" s="1139"/>
      <c r="N133" s="1079"/>
      <c r="O133" s="1003" t="s">
        <v>1327</v>
      </c>
      <c r="P133" s="1003"/>
    </row>
    <row r="134" spans="1:16" ht="51.75" customHeight="1">
      <c r="A134" s="295"/>
      <c r="B134" s="9" t="s">
        <v>216</v>
      </c>
      <c r="C134" s="913" t="s">
        <v>1147</v>
      </c>
      <c r="D134" s="913"/>
      <c r="E134" s="913"/>
      <c r="F134" s="913"/>
      <c r="G134" s="1006"/>
      <c r="H134" s="968"/>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c r="P137" s="1137"/>
    </row>
    <row r="138" spans="1:16" ht="64.5" customHeight="1">
      <c r="B138" s="298" t="s">
        <v>511</v>
      </c>
      <c r="C138" s="1065" t="s">
        <v>1115</v>
      </c>
      <c r="D138" s="1065"/>
      <c r="E138" s="1065"/>
      <c r="F138" s="1066"/>
      <c r="G138" s="1132" t="s">
        <v>1157</v>
      </c>
      <c r="H138" s="1134"/>
      <c r="I138" s="1133"/>
      <c r="J138" s="1132" t="s">
        <v>1157</v>
      </c>
      <c r="K138" s="1134"/>
      <c r="L138" s="1133"/>
      <c r="M138" s="1138"/>
      <c r="N138" s="1136"/>
      <c r="O138" s="1043"/>
      <c r="P138" s="1043"/>
    </row>
    <row r="139" spans="1:16" ht="54.75" customHeight="1">
      <c r="B139" s="298" t="s">
        <v>218</v>
      </c>
      <c r="C139" s="1065" t="s">
        <v>1116</v>
      </c>
      <c r="D139" s="1065"/>
      <c r="E139" s="1065"/>
      <c r="F139" s="1066"/>
      <c r="G139" s="1132" t="s">
        <v>1157</v>
      </c>
      <c r="H139" s="1134"/>
      <c r="I139" s="1133"/>
      <c r="J139" s="1132" t="s">
        <v>1157</v>
      </c>
      <c r="K139" s="1134"/>
      <c r="L139" s="1133"/>
      <c r="M139" s="1138"/>
      <c r="N139" s="1136"/>
      <c r="O139" s="1043"/>
      <c r="P139" s="1043"/>
    </row>
    <row r="140" spans="1:16" ht="49.5" customHeight="1">
      <c r="B140" s="298" t="s">
        <v>220</v>
      </c>
      <c r="C140" s="1065" t="s">
        <v>1117</v>
      </c>
      <c r="D140" s="1065"/>
      <c r="E140" s="1065"/>
      <c r="F140" s="1066"/>
      <c r="G140" s="1132" t="s">
        <v>1157</v>
      </c>
      <c r="H140" s="1134"/>
      <c r="I140" s="1133"/>
      <c r="J140" s="1132" t="s">
        <v>1157</v>
      </c>
      <c r="K140" s="1134"/>
      <c r="L140" s="1133"/>
      <c r="M140" s="1138"/>
      <c r="N140" s="1136"/>
      <c r="O140" s="1043"/>
      <c r="P140" s="1043"/>
    </row>
    <row r="141" spans="1:16" ht="44.25" customHeight="1">
      <c r="B141" s="298" t="s">
        <v>222</v>
      </c>
      <c r="C141" s="1065" t="s">
        <v>1159</v>
      </c>
      <c r="D141" s="1065"/>
      <c r="E141" s="1065"/>
      <c r="F141" s="1066"/>
      <c r="G141" s="2149" t="s">
        <v>1335</v>
      </c>
      <c r="H141" s="2150"/>
      <c r="I141" s="2151"/>
      <c r="J141" s="2149" t="s">
        <v>1335</v>
      </c>
      <c r="K141" s="2150"/>
      <c r="L141" s="2151"/>
      <c r="M141" s="1138"/>
      <c r="N141" s="1136"/>
      <c r="O141" s="1043"/>
      <c r="P141" s="1043"/>
    </row>
    <row r="142" spans="1:16" ht="33.75" customHeight="1">
      <c r="B142" s="298" t="s">
        <v>224</v>
      </c>
      <c r="C142" s="1065" t="s">
        <v>1161</v>
      </c>
      <c r="D142" s="1065"/>
      <c r="E142" s="1065"/>
      <c r="F142" s="1066"/>
      <c r="G142" s="2149" t="s">
        <v>1335</v>
      </c>
      <c r="H142" s="2150"/>
      <c r="I142" s="2151"/>
      <c r="J142" s="2149" t="s">
        <v>1335</v>
      </c>
      <c r="K142" s="2150"/>
      <c r="L142" s="2151"/>
      <c r="M142" s="1138"/>
      <c r="N142" s="1136"/>
      <c r="O142" s="1043"/>
      <c r="P142" s="1043"/>
    </row>
    <row r="143" spans="1:16" ht="33.75" customHeight="1">
      <c r="B143" s="298" t="s">
        <v>226</v>
      </c>
      <c r="C143" s="1065" t="s">
        <v>1034</v>
      </c>
      <c r="D143" s="1065"/>
      <c r="E143" s="1065"/>
      <c r="F143" s="1066"/>
      <c r="G143" s="1132" t="s">
        <v>1157</v>
      </c>
      <c r="H143" s="1134"/>
      <c r="I143" s="1133"/>
      <c r="J143" s="1132" t="s">
        <v>1157</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1157</v>
      </c>
      <c r="K144" s="1134"/>
      <c r="L144" s="1133"/>
      <c r="M144" s="1138"/>
      <c r="N144" s="1136"/>
      <c r="O144" s="1043"/>
      <c r="P144" s="1043"/>
    </row>
    <row r="145" spans="1:16" ht="33.75" customHeight="1">
      <c r="B145" s="298" t="s">
        <v>229</v>
      </c>
      <c r="C145" s="1065" t="s">
        <v>1162</v>
      </c>
      <c r="D145" s="1065"/>
      <c r="E145" s="1065"/>
      <c r="F145" s="1066"/>
      <c r="G145" s="2149" t="s">
        <v>1335</v>
      </c>
      <c r="H145" s="2150"/>
      <c r="I145" s="2151"/>
      <c r="J145" s="2149" t="s">
        <v>1335</v>
      </c>
      <c r="K145" s="2150"/>
      <c r="L145" s="2151"/>
      <c r="M145" s="1135"/>
      <c r="N145" s="1136"/>
      <c r="O145" s="1044"/>
      <c r="P145" s="1044"/>
    </row>
    <row r="146" spans="1:16" ht="33.75" customHeight="1">
      <c r="B146" s="298" t="s">
        <v>230</v>
      </c>
      <c r="C146" s="1065" t="s">
        <v>1121</v>
      </c>
      <c r="D146" s="1065"/>
      <c r="E146" s="1065"/>
      <c r="F146" s="1066"/>
      <c r="G146" s="1132" t="s">
        <v>1867</v>
      </c>
      <c r="H146" s="1134"/>
      <c r="I146" s="1133"/>
      <c r="J146" s="1132" t="s">
        <v>1867</v>
      </c>
      <c r="K146" s="1134"/>
      <c r="L146" s="1133"/>
      <c r="M146" s="1135"/>
      <c r="N146" s="1136"/>
      <c r="O146" s="1044"/>
      <c r="P146" s="1044"/>
    </row>
    <row r="147" spans="1:16" ht="33.75" customHeight="1">
      <c r="B147" s="299" t="s">
        <v>231</v>
      </c>
      <c r="C147" s="1065" t="s">
        <v>1122</v>
      </c>
      <c r="D147" s="1065"/>
      <c r="E147" s="1065"/>
      <c r="F147" s="1066"/>
      <c r="G147" s="1132" t="s">
        <v>1867</v>
      </c>
      <c r="H147" s="1134"/>
      <c r="I147" s="1133"/>
      <c r="J147" s="1132" t="s">
        <v>1867</v>
      </c>
      <c r="K147" s="1134"/>
      <c r="L147" s="1133"/>
      <c r="M147" s="1135"/>
      <c r="N147" s="1136"/>
      <c r="O147" s="1044"/>
      <c r="P147" s="1044"/>
    </row>
    <row r="148" spans="1:16" ht="33.75" customHeight="1">
      <c r="B148" s="299" t="s">
        <v>233</v>
      </c>
      <c r="C148" s="1065" t="s">
        <v>1123</v>
      </c>
      <c r="D148" s="1065"/>
      <c r="E148" s="1065"/>
      <c r="F148" s="1066"/>
      <c r="G148" s="1132" t="s">
        <v>1164</v>
      </c>
      <c r="H148" s="1134"/>
      <c r="I148" s="1133"/>
      <c r="J148" s="1132" t="s">
        <v>1164</v>
      </c>
      <c r="K148" s="1134"/>
      <c r="L148" s="1133"/>
      <c r="M148" s="1135"/>
      <c r="N148" s="1136"/>
      <c r="O148" s="1044"/>
      <c r="P148" s="1044"/>
    </row>
    <row r="149" spans="1:16" ht="33.75" customHeight="1">
      <c r="B149" s="299" t="s">
        <v>500</v>
      </c>
      <c r="C149" s="1065" t="s">
        <v>1124</v>
      </c>
      <c r="D149" s="1065"/>
      <c r="E149" s="1065"/>
      <c r="F149" s="1066"/>
      <c r="G149" s="1132" t="s">
        <v>1164</v>
      </c>
      <c r="H149" s="1134"/>
      <c r="I149" s="1133"/>
      <c r="J149" s="1132" t="s">
        <v>1164</v>
      </c>
      <c r="K149" s="1134"/>
      <c r="L149" s="1133"/>
      <c r="M149" s="1135"/>
      <c r="N149" s="1136"/>
      <c r="O149" s="1044"/>
      <c r="P149" s="1044"/>
    </row>
    <row r="150" spans="1:16" ht="33.75" customHeight="1">
      <c r="B150" s="299" t="s">
        <v>236</v>
      </c>
      <c r="C150" s="1065" t="s">
        <v>1167</v>
      </c>
      <c r="D150" s="1065"/>
      <c r="E150" s="1065"/>
      <c r="F150" s="1066"/>
      <c r="G150" s="1132" t="s">
        <v>1157</v>
      </c>
      <c r="H150" s="1134"/>
      <c r="I150" s="1133"/>
      <c r="J150" s="1132" t="s">
        <v>1157</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2399</v>
      </c>
      <c r="P152" s="1003"/>
    </row>
    <row r="153" spans="1:16" ht="34.5" customHeight="1">
      <c r="A153" s="387"/>
      <c r="B153" s="302" t="s">
        <v>216</v>
      </c>
      <c r="C153" s="879" t="s">
        <v>1174</v>
      </c>
      <c r="D153" s="879"/>
      <c r="E153" s="880"/>
      <c r="F153" s="763" t="s">
        <v>954</v>
      </c>
      <c r="G153" s="2143" t="s">
        <v>2400</v>
      </c>
      <c r="H153" s="2144"/>
      <c r="I153" s="2144"/>
      <c r="J153" s="2144"/>
      <c r="K153" s="2145"/>
      <c r="L153" s="1032" t="s">
        <v>969</v>
      </c>
      <c r="M153" s="1033"/>
      <c r="N153" s="1116"/>
      <c r="O153" s="1004"/>
      <c r="P153" s="1004"/>
    </row>
    <row r="154" spans="1:16" ht="34.5" customHeight="1">
      <c r="A154" s="387"/>
      <c r="B154" s="721" t="s">
        <v>218</v>
      </c>
      <c r="C154" s="879" t="s">
        <v>1175</v>
      </c>
      <c r="D154" s="879"/>
      <c r="E154" s="880"/>
      <c r="F154" s="763" t="s">
        <v>954</v>
      </c>
      <c r="G154" s="2146"/>
      <c r="H154" s="2147"/>
      <c r="I154" s="2147"/>
      <c r="J154" s="2147"/>
      <c r="K154" s="2148"/>
      <c r="L154" s="1032" t="s">
        <v>969</v>
      </c>
      <c r="M154" s="1033"/>
      <c r="N154" s="1116"/>
      <c r="O154" s="1004"/>
      <c r="P154" s="1004"/>
    </row>
    <row r="155" spans="1:16" ht="34.5" customHeight="1">
      <c r="A155" s="387"/>
      <c r="B155" s="303" t="s">
        <v>220</v>
      </c>
      <c r="C155" s="879" t="s">
        <v>1082</v>
      </c>
      <c r="D155" s="879"/>
      <c r="E155" s="880"/>
      <c r="F155" s="763" t="s">
        <v>954</v>
      </c>
      <c r="G155" s="1120"/>
      <c r="H155" s="1121"/>
      <c r="I155" s="1121"/>
      <c r="J155" s="1121"/>
      <c r="K155" s="1122"/>
      <c r="L155" s="1032" t="s">
        <v>969</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1094</v>
      </c>
      <c r="G159" s="1123"/>
      <c r="H159" s="1124"/>
      <c r="I159" s="1124"/>
      <c r="J159" s="1124"/>
      <c r="K159" s="1125"/>
      <c r="L159" s="1032" t="s">
        <v>1094</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t="s">
        <v>1396</v>
      </c>
      <c r="P160" s="1001"/>
    </row>
    <row r="161" spans="2:16" ht="21.75" customHeight="1">
      <c r="B161" s="10" t="s">
        <v>216</v>
      </c>
      <c r="C161" s="879" t="s">
        <v>1179</v>
      </c>
      <c r="D161" s="879"/>
      <c r="E161" s="880"/>
      <c r="F161" s="1099" t="s">
        <v>969</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969</v>
      </c>
      <c r="G162" s="1100"/>
      <c r="H162" s="1100"/>
      <c r="I162" s="1100"/>
      <c r="J162" s="1101"/>
      <c r="K162" s="1103"/>
      <c r="L162" s="1107"/>
      <c r="M162" s="1108"/>
      <c r="N162" s="1109"/>
      <c r="O162" s="1102"/>
      <c r="P162" s="1102"/>
    </row>
    <row r="163" spans="2:16" ht="30" customHeight="1">
      <c r="B163" s="10" t="s">
        <v>220</v>
      </c>
      <c r="C163" s="879" t="s">
        <v>1182</v>
      </c>
      <c r="D163" s="879"/>
      <c r="E163" s="880"/>
      <c r="F163" s="1099" t="s">
        <v>1080</v>
      </c>
      <c r="G163" s="1100"/>
      <c r="H163" s="1100"/>
      <c r="I163" s="1100"/>
      <c r="J163" s="1101"/>
      <c r="K163" s="1103"/>
      <c r="L163" s="1107"/>
      <c r="M163" s="1108"/>
      <c r="N163" s="1109"/>
      <c r="O163" s="1102"/>
      <c r="P163" s="1102"/>
    </row>
    <row r="164" spans="2:16" ht="33" customHeight="1">
      <c r="B164" s="294"/>
      <c r="C164" s="879" t="s">
        <v>1183</v>
      </c>
      <c r="D164" s="879"/>
      <c r="E164" s="880"/>
      <c r="F164" s="1096"/>
      <c r="G164" s="1097"/>
      <c r="H164" s="1097"/>
      <c r="I164" s="1097"/>
      <c r="J164" s="1098"/>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68" t="s">
        <v>1080</v>
      </c>
      <c r="I167" s="969"/>
      <c r="J167" s="1430"/>
      <c r="K167" s="1103"/>
      <c r="L167" s="1107"/>
      <c r="M167" s="1108"/>
      <c r="N167" s="1109"/>
      <c r="O167" s="1004"/>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30.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1303</v>
      </c>
      <c r="P169" s="1003"/>
    </row>
    <row r="170" spans="2:16" ht="23.25" customHeight="1">
      <c r="B170" s="1087"/>
      <c r="C170" s="978"/>
      <c r="D170" s="978"/>
      <c r="E170" s="978"/>
      <c r="F170" s="978"/>
      <c r="G170" s="978"/>
      <c r="H170" s="1088"/>
      <c r="I170" s="466">
        <v>0.35199999999999998</v>
      </c>
      <c r="J170" s="466">
        <v>0.39800000000000002</v>
      </c>
      <c r="K170" s="467">
        <v>0.35</v>
      </c>
      <c r="L170" s="466">
        <v>0.29899999999999999</v>
      </c>
      <c r="M170" s="2142">
        <v>0.27200000000000002</v>
      </c>
      <c r="N170" s="1429"/>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97"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1094</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1094</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1094</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763">
        <v>20.14</v>
      </c>
      <c r="L186" s="1077"/>
      <c r="M186" s="1082"/>
      <c r="N186" s="1083"/>
      <c r="O186" s="1044"/>
      <c r="P186" s="1044"/>
    </row>
    <row r="187" spans="2:16" ht="23.25" customHeight="1">
      <c r="B187" s="294" t="s">
        <v>574</v>
      </c>
      <c r="C187" s="879" t="s">
        <v>1203</v>
      </c>
      <c r="D187" s="879"/>
      <c r="E187" s="880"/>
      <c r="F187" s="1073" t="s">
        <v>2401</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1876</v>
      </c>
      <c r="P189" s="1060"/>
    </row>
    <row r="190" spans="2:16" ht="36.75" customHeight="1">
      <c r="B190" s="9" t="s">
        <v>216</v>
      </c>
      <c r="C190" s="879" t="s">
        <v>1208</v>
      </c>
      <c r="D190" s="879"/>
      <c r="E190" s="879"/>
      <c r="F190" s="879"/>
      <c r="G190" s="879"/>
      <c r="H190" s="879"/>
      <c r="I190" s="879"/>
      <c r="J190" s="879"/>
      <c r="K190" s="1062" t="s">
        <v>1346</v>
      </c>
      <c r="L190" s="1063"/>
      <c r="M190" s="1063"/>
      <c r="N190" s="1064"/>
      <c r="O190" s="1059"/>
      <c r="P190" s="1061"/>
    </row>
    <row r="191" spans="2:16" ht="30" customHeight="1" thickBot="1">
      <c r="B191" s="310" t="s">
        <v>581</v>
      </c>
      <c r="C191" s="879" t="s">
        <v>1210</v>
      </c>
      <c r="D191" s="879"/>
      <c r="E191" s="879"/>
      <c r="F191" s="879"/>
      <c r="G191" s="879"/>
      <c r="H191" s="879"/>
      <c r="I191" s="879"/>
      <c r="J191" s="880"/>
      <c r="K191" s="1132" t="s">
        <v>954</v>
      </c>
      <c r="L191" s="1134"/>
      <c r="M191" s="1134"/>
      <c r="N191" s="1134"/>
      <c r="O191" s="733" t="s">
        <v>1878</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09" t="s">
        <v>1376</v>
      </c>
      <c r="D196" s="1009"/>
      <c r="E196" s="1009"/>
      <c r="F196" s="1009"/>
      <c r="G196" s="1028"/>
      <c r="H196" s="345">
        <v>1</v>
      </c>
      <c r="I196" s="317">
        <v>9</v>
      </c>
      <c r="J196" s="350">
        <f t="shared" ref="J196:J214" si="1">MIN(H196/I196,1)</f>
        <v>0.1111111111111111</v>
      </c>
      <c r="K196" s="316">
        <f>(275+330+1033)</f>
        <v>1638</v>
      </c>
      <c r="L196" s="316">
        <f>(1178+1748+1366)</f>
        <v>4292</v>
      </c>
      <c r="M196" s="363">
        <f>MIN(K196/L196,1)</f>
        <v>0.38164026095060577</v>
      </c>
      <c r="N196" s="1029"/>
      <c r="O196" s="1044"/>
      <c r="P196" s="1044"/>
    </row>
    <row r="197" spans="2:16" ht="24.75" customHeight="1">
      <c r="B197" s="244" t="s">
        <v>401</v>
      </c>
      <c r="C197" s="1009" t="s">
        <v>2402</v>
      </c>
      <c r="D197" s="1009"/>
      <c r="E197" s="1009"/>
      <c r="F197" s="1009"/>
      <c r="G197" s="1028"/>
      <c r="H197" s="316" t="s">
        <v>60</v>
      </c>
      <c r="I197" s="317" t="s">
        <v>60</v>
      </c>
      <c r="J197" s="318" t="s">
        <v>71</v>
      </c>
      <c r="K197" s="316" t="s">
        <v>60</v>
      </c>
      <c r="L197" s="317" t="s">
        <v>60</v>
      </c>
      <c r="M197" s="318" t="s">
        <v>71</v>
      </c>
      <c r="N197" s="1049"/>
      <c r="O197" s="1044"/>
      <c r="P197" s="1044"/>
    </row>
    <row r="198" spans="2:16" ht="39" customHeight="1">
      <c r="B198" s="244" t="s">
        <v>404</v>
      </c>
      <c r="C198" s="1009" t="s">
        <v>1224</v>
      </c>
      <c r="D198" s="1009"/>
      <c r="E198" s="1009"/>
      <c r="F198" s="1067"/>
      <c r="G198" s="1069"/>
      <c r="H198" s="316" t="s">
        <v>60</v>
      </c>
      <c r="I198" s="317" t="s">
        <v>60</v>
      </c>
      <c r="J198" s="318" t="s">
        <v>71</v>
      </c>
      <c r="K198" s="316" t="s">
        <v>60</v>
      </c>
      <c r="L198" s="317" t="s">
        <v>60</v>
      </c>
      <c r="M198" s="318" t="s">
        <v>71</v>
      </c>
      <c r="N198" s="1030"/>
      <c r="O198" s="1044"/>
      <c r="P198" s="1044"/>
    </row>
    <row r="199" spans="2:16" ht="24.75" customHeight="1">
      <c r="B199" s="319" t="s">
        <v>218</v>
      </c>
      <c r="C199" s="1031" t="s">
        <v>1225</v>
      </c>
      <c r="D199" s="1031"/>
      <c r="E199" s="1031"/>
      <c r="F199" s="1031"/>
      <c r="G199" s="1057"/>
      <c r="H199" s="316">
        <v>1</v>
      </c>
      <c r="I199" s="317">
        <v>9</v>
      </c>
      <c r="J199" s="350">
        <f t="shared" si="1"/>
        <v>0.1111111111111111</v>
      </c>
      <c r="K199" s="316">
        <f>(189+170+1022+592)</f>
        <v>1973</v>
      </c>
      <c r="L199" s="316">
        <f>(710+685+1748+943)</f>
        <v>4086</v>
      </c>
      <c r="M199" s="363">
        <f>MIN(K199/L199,1)</f>
        <v>0.48286833088595205</v>
      </c>
      <c r="N199" s="321"/>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1023</v>
      </c>
      <c r="D201" s="1009"/>
      <c r="E201" s="1009"/>
      <c r="F201" s="1009"/>
      <c r="G201" s="1028"/>
      <c r="H201" s="345">
        <v>0</v>
      </c>
      <c r="I201" s="346">
        <v>7</v>
      </c>
      <c r="J201" s="318" t="s">
        <v>71</v>
      </c>
      <c r="K201" s="316" t="s">
        <v>60</v>
      </c>
      <c r="L201" s="317" t="s">
        <v>60</v>
      </c>
      <c r="M201" s="318" t="s">
        <v>71</v>
      </c>
      <c r="N201" s="1029"/>
      <c r="O201" s="1044"/>
      <c r="P201" s="1044"/>
    </row>
    <row r="202" spans="2:16" ht="24.75" customHeight="1">
      <c r="B202" s="10" t="s">
        <v>401</v>
      </c>
      <c r="C202" s="1009" t="s">
        <v>1353</v>
      </c>
      <c r="D202" s="1009"/>
      <c r="E202" s="1009"/>
      <c r="F202" s="1009"/>
      <c r="G202" s="766"/>
      <c r="H202" s="316">
        <v>1</v>
      </c>
      <c r="I202" s="317">
        <v>9</v>
      </c>
      <c r="J202" s="350">
        <f t="shared" si="1"/>
        <v>0.1111111111111111</v>
      </c>
      <c r="K202" s="316">
        <f>(278+206+1101)</f>
        <v>1585</v>
      </c>
      <c r="L202" s="316">
        <f>(1251+1748+1401)</f>
        <v>4400</v>
      </c>
      <c r="M202" s="363">
        <f>MIN(K202/L202,1)</f>
        <v>0.36022727272727273</v>
      </c>
      <c r="N202" s="1049"/>
      <c r="O202" s="1044"/>
      <c r="P202" s="1044"/>
    </row>
    <row r="203" spans="2:16" ht="24.75" customHeight="1">
      <c r="B203" s="10" t="s">
        <v>404</v>
      </c>
      <c r="C203" s="1009" t="s">
        <v>1408</v>
      </c>
      <c r="D203" s="1009"/>
      <c r="E203" s="1009"/>
      <c r="F203" s="1009"/>
      <c r="G203" s="1028"/>
      <c r="H203" s="316" t="s">
        <v>60</v>
      </c>
      <c r="I203" s="317" t="s">
        <v>60</v>
      </c>
      <c r="J203" s="318" t="s">
        <v>71</v>
      </c>
      <c r="K203" s="316" t="s">
        <v>60</v>
      </c>
      <c r="L203" s="317" t="s">
        <v>60</v>
      </c>
      <c r="M203" s="318"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t="s">
        <v>60</v>
      </c>
      <c r="I205" s="317" t="s">
        <v>60</v>
      </c>
      <c r="J205" s="318" t="s">
        <v>71</v>
      </c>
      <c r="K205" s="316" t="s">
        <v>60</v>
      </c>
      <c r="L205" s="317" t="s">
        <v>60</v>
      </c>
      <c r="M205" s="318" t="s">
        <v>71</v>
      </c>
      <c r="N205" s="1029"/>
      <c r="O205" s="1043"/>
      <c r="P205" s="1043"/>
    </row>
    <row r="206" spans="2:16" ht="22.5" customHeight="1">
      <c r="B206" s="10" t="s">
        <v>401</v>
      </c>
      <c r="C206" s="1009" t="s">
        <v>1230</v>
      </c>
      <c r="D206" s="1009"/>
      <c r="E206" s="1009"/>
      <c r="F206" s="1009"/>
      <c r="G206" s="1028"/>
      <c r="H206" s="345">
        <v>7</v>
      </c>
      <c r="I206" s="346">
        <v>7</v>
      </c>
      <c r="J206" s="350">
        <f t="shared" si="1"/>
        <v>1</v>
      </c>
      <c r="K206" s="316">
        <f>(974+284)</f>
        <v>1258</v>
      </c>
      <c r="L206" s="316">
        <f>(1748+839)</f>
        <v>2587</v>
      </c>
      <c r="M206" s="363">
        <f>MIN(K206/L206,1)</f>
        <v>0.48627754155392344</v>
      </c>
      <c r="N206" s="1030"/>
      <c r="O206" s="1043"/>
      <c r="P206" s="1043"/>
    </row>
    <row r="207" spans="2:16" ht="22.5" customHeight="1">
      <c r="B207" s="319" t="s">
        <v>224</v>
      </c>
      <c r="C207" s="1031" t="s">
        <v>1197</v>
      </c>
      <c r="D207" s="1031"/>
      <c r="E207" s="1031"/>
      <c r="F207" s="1031"/>
      <c r="G207" s="1031"/>
      <c r="H207" s="316">
        <v>0</v>
      </c>
      <c r="I207" s="317">
        <v>12</v>
      </c>
      <c r="J207" s="350">
        <f t="shared" si="1"/>
        <v>0</v>
      </c>
      <c r="K207" s="316">
        <f>(205+122+1503+419)</f>
        <v>2249</v>
      </c>
      <c r="L207" s="316">
        <f>(435+265+1748+773)</f>
        <v>3221</v>
      </c>
      <c r="M207" s="363">
        <f>MIN(K207/L207,1)</f>
        <v>0.69823036324122945</v>
      </c>
      <c r="N207" s="321"/>
      <c r="O207" s="1043"/>
      <c r="P207" s="1043"/>
    </row>
    <row r="208" spans="2:16" ht="22.5" customHeight="1">
      <c r="B208" s="319" t="s">
        <v>226</v>
      </c>
      <c r="C208" s="1031" t="s">
        <v>1033</v>
      </c>
      <c r="D208" s="1031"/>
      <c r="E208" s="1031"/>
      <c r="F208" s="1031"/>
      <c r="G208" s="1031"/>
      <c r="H208" s="316" t="s">
        <v>60</v>
      </c>
      <c r="I208" s="317" t="s">
        <v>60</v>
      </c>
      <c r="J208" s="318" t="s">
        <v>71</v>
      </c>
      <c r="K208" s="316" t="s">
        <v>60</v>
      </c>
      <c r="L208" s="317" t="s">
        <v>60</v>
      </c>
      <c r="M208" s="318" t="s">
        <v>71</v>
      </c>
      <c r="N208" s="321"/>
      <c r="O208" s="1043"/>
      <c r="P208" s="1043"/>
    </row>
    <row r="209" spans="2:16" ht="22.5" customHeight="1">
      <c r="B209" s="319" t="s">
        <v>228</v>
      </c>
      <c r="C209" s="1031" t="s">
        <v>1034</v>
      </c>
      <c r="D209" s="1031"/>
      <c r="E209" s="1031"/>
      <c r="F209" s="1031"/>
      <c r="G209" s="1031"/>
      <c r="H209" s="316">
        <v>0</v>
      </c>
      <c r="I209" s="317">
        <v>12</v>
      </c>
      <c r="J209" s="350">
        <f t="shared" si="1"/>
        <v>0</v>
      </c>
      <c r="K209" s="316">
        <f>(1020+737)</f>
        <v>1757</v>
      </c>
      <c r="L209" s="316">
        <f>(1748+1208)</f>
        <v>2956</v>
      </c>
      <c r="M209" s="363">
        <f t="shared" ref="M209" si="2">MIN(K209/L209,1)</f>
        <v>0.59438430311231394</v>
      </c>
      <c r="N209" s="321"/>
      <c r="O209" s="1043"/>
      <c r="P209" s="1043"/>
    </row>
    <row r="210" spans="2:16" ht="22.5" customHeight="1">
      <c r="B210" s="319" t="s">
        <v>229</v>
      </c>
      <c r="C210" s="1031" t="s">
        <v>1035</v>
      </c>
      <c r="D210" s="1031"/>
      <c r="E210" s="1031"/>
      <c r="F210" s="1031"/>
      <c r="G210" s="1031"/>
      <c r="H210" s="316">
        <v>0</v>
      </c>
      <c r="I210" s="317">
        <v>12</v>
      </c>
      <c r="J210" s="350">
        <f t="shared" si="1"/>
        <v>0</v>
      </c>
      <c r="K210" s="316" t="s">
        <v>60</v>
      </c>
      <c r="L210" s="317" t="s">
        <v>60</v>
      </c>
      <c r="M210" s="318"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32">
        <v>0</v>
      </c>
      <c r="I212" s="468">
        <v>12</v>
      </c>
      <c r="J212" s="350">
        <f t="shared" si="1"/>
        <v>0</v>
      </c>
      <c r="K212" s="316" t="s">
        <v>60</v>
      </c>
      <c r="L212" s="317" t="s">
        <v>60</v>
      </c>
      <c r="M212" s="318" t="s">
        <v>71</v>
      </c>
      <c r="N212" s="2140"/>
      <c r="O212" s="1043"/>
      <c r="P212" s="1043"/>
    </row>
    <row r="213" spans="2:16" ht="22.5" customHeight="1">
      <c r="B213" s="10" t="s">
        <v>401</v>
      </c>
      <c r="C213" s="1009" t="s">
        <v>1038</v>
      </c>
      <c r="D213" s="1009"/>
      <c r="E213" s="1009"/>
      <c r="F213" s="1009"/>
      <c r="G213" s="1028"/>
      <c r="H213" s="316" t="s">
        <v>60</v>
      </c>
      <c r="I213" s="317" t="s">
        <v>60</v>
      </c>
      <c r="J213" s="318" t="s">
        <v>71</v>
      </c>
      <c r="K213" s="316" t="s">
        <v>60</v>
      </c>
      <c r="L213" s="317" t="s">
        <v>60</v>
      </c>
      <c r="M213" s="318" t="s">
        <v>71</v>
      </c>
      <c r="N213" s="2141"/>
      <c r="O213" s="1043"/>
      <c r="P213" s="1043"/>
    </row>
    <row r="214" spans="2:16" ht="22.5" customHeight="1">
      <c r="B214" s="319" t="s">
        <v>231</v>
      </c>
      <c r="C214" s="1031" t="s">
        <v>1125</v>
      </c>
      <c r="D214" s="1031"/>
      <c r="E214" s="1031"/>
      <c r="F214" s="1031"/>
      <c r="G214" s="1031"/>
      <c r="H214" s="345">
        <v>1</v>
      </c>
      <c r="I214" s="468">
        <v>12</v>
      </c>
      <c r="J214" s="350">
        <f t="shared" si="1"/>
        <v>8.3333333333333329E-2</v>
      </c>
      <c r="K214" s="316" t="s">
        <v>60</v>
      </c>
      <c r="L214" s="317" t="s">
        <v>60</v>
      </c>
      <c r="M214" s="318" t="s">
        <v>71</v>
      </c>
      <c r="N214" s="469"/>
      <c r="O214" s="1043"/>
      <c r="P214" s="1043"/>
    </row>
    <row r="215" spans="2:16" ht="35.25" customHeight="1">
      <c r="B215" s="9" t="s">
        <v>233</v>
      </c>
      <c r="C215" s="879" t="s">
        <v>1231</v>
      </c>
      <c r="D215" s="879"/>
      <c r="E215" s="879"/>
      <c r="F215" s="879"/>
      <c r="G215" s="880"/>
      <c r="H215" s="364">
        <f>SUM(H196+H199+H201+H202+H206+H207+H209+H210+H212+H214)</f>
        <v>11</v>
      </c>
      <c r="I215" s="364">
        <f>SUM(I196+I199+I201+I202+I206+I207+I209+I210+I212+I214)</f>
        <v>101</v>
      </c>
      <c r="J215" s="350">
        <f>MIN(H215/I215,1)</f>
        <v>0.10891089108910891</v>
      </c>
      <c r="K215" s="364">
        <f>SUM(K196+K199+K202+K206+K207+K209)</f>
        <v>10460</v>
      </c>
      <c r="L215" s="364">
        <f>SUM(L196+L199+L202+L206+L207+L209)</f>
        <v>21542</v>
      </c>
      <c r="M215" s="350">
        <f>MIN(K215/L215,1)</f>
        <v>0.48556308606443227</v>
      </c>
      <c r="N215" s="469"/>
      <c r="O215" s="1045"/>
      <c r="P215" s="1045"/>
    </row>
    <row r="216" spans="2:16" ht="65.25" customHeight="1" thickBot="1">
      <c r="B216" s="309" t="s">
        <v>606</v>
      </c>
      <c r="C216" s="913" t="s">
        <v>1232</v>
      </c>
      <c r="D216" s="913"/>
      <c r="E216" s="913"/>
      <c r="F216" s="913"/>
      <c r="G216" s="913"/>
      <c r="H216" s="2135" t="s">
        <v>2403</v>
      </c>
      <c r="I216" s="2136"/>
      <c r="J216" s="2136"/>
      <c r="K216" s="2136"/>
      <c r="L216" s="2136"/>
      <c r="M216" s="2136"/>
      <c r="N216" s="2137"/>
      <c r="O216" s="1019"/>
      <c r="P216" s="1020"/>
    </row>
    <row r="217" spans="2:16" ht="18.75" customHeight="1" thickBot="1">
      <c r="B217" s="845" t="s">
        <v>2404</v>
      </c>
      <c r="C217" s="846"/>
      <c r="D217" s="846"/>
      <c r="E217" s="846"/>
      <c r="F217" s="846"/>
      <c r="G217" s="846"/>
      <c r="H217" s="846"/>
      <c r="I217" s="846"/>
      <c r="J217" s="846"/>
      <c r="K217" s="846"/>
      <c r="L217" s="846"/>
      <c r="M217" s="846"/>
      <c r="N217" s="846"/>
      <c r="O217" s="846"/>
      <c r="P217" s="847"/>
    </row>
    <row r="218" spans="2:16" ht="28.5" customHeight="1">
      <c r="B218" s="254" t="s">
        <v>608</v>
      </c>
      <c r="C218" s="978" t="s">
        <v>1235</v>
      </c>
      <c r="D218" s="978"/>
      <c r="E218" s="978"/>
      <c r="F218" s="978"/>
      <c r="G218" s="978"/>
      <c r="H218" s="2138" t="s">
        <v>2405</v>
      </c>
      <c r="I218" s="2139"/>
      <c r="J218" s="2139"/>
      <c r="K218" s="1023" t="s">
        <v>1041</v>
      </c>
      <c r="L218" s="1025"/>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c r="M224" s="993"/>
      <c r="N224" s="994"/>
      <c r="O224" s="1001" t="s">
        <v>2406</v>
      </c>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t="s">
        <v>1276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1303</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2133" t="s">
        <v>969</v>
      </c>
      <c r="I233" s="2134"/>
      <c r="J233" s="2134"/>
      <c r="K233" s="979" t="s">
        <v>1041</v>
      </c>
      <c r="L233" s="982"/>
      <c r="M233" s="983"/>
      <c r="N233" s="984"/>
      <c r="O233" s="985"/>
      <c r="P233" s="985"/>
    </row>
    <row r="234" spans="1:16" ht="45.75" customHeight="1">
      <c r="B234" s="10" t="s">
        <v>216</v>
      </c>
      <c r="C234" s="879" t="s">
        <v>1252</v>
      </c>
      <c r="D234" s="879"/>
      <c r="E234" s="879"/>
      <c r="F234" s="879"/>
      <c r="G234" s="880"/>
      <c r="H234" s="1421" t="s">
        <v>60</v>
      </c>
      <c r="I234" s="1422"/>
      <c r="J234" s="1422"/>
      <c r="K234" s="980"/>
      <c r="L234" s="973"/>
      <c r="M234" s="974"/>
      <c r="N234" s="975"/>
      <c r="O234" s="976"/>
      <c r="P234" s="976"/>
    </row>
    <row r="235" spans="1:16" ht="33" customHeight="1">
      <c r="B235" s="760" t="s">
        <v>630</v>
      </c>
      <c r="C235" s="989" t="s">
        <v>1362</v>
      </c>
      <c r="D235" s="875"/>
      <c r="E235" s="875"/>
      <c r="F235" s="875"/>
      <c r="G235" s="990"/>
      <c r="H235" s="1421" t="s">
        <v>1094</v>
      </c>
      <c r="I235" s="1422"/>
      <c r="J235" s="1422"/>
      <c r="K235" s="980"/>
      <c r="L235" s="970"/>
      <c r="M235" s="971"/>
      <c r="N235" s="972"/>
      <c r="O235" s="960"/>
      <c r="P235" s="960"/>
    </row>
    <row r="236" spans="1:16" ht="40.5" customHeight="1">
      <c r="B236" s="325" t="s">
        <v>216</v>
      </c>
      <c r="C236" s="879" t="s">
        <v>1252</v>
      </c>
      <c r="D236" s="879"/>
      <c r="E236" s="879"/>
      <c r="F236" s="879"/>
      <c r="G236" s="880"/>
      <c r="H236" s="957" t="s">
        <v>60</v>
      </c>
      <c r="I236" s="958"/>
      <c r="J236" s="977"/>
      <c r="K236" s="981"/>
      <c r="L236" s="973"/>
      <c r="M236" s="974"/>
      <c r="N236" s="975"/>
      <c r="O236" s="976"/>
      <c r="P236" s="976"/>
    </row>
    <row r="237" spans="1:16" ht="45" customHeight="1">
      <c r="B237" s="759" t="s">
        <v>632</v>
      </c>
      <c r="C237" s="921" t="s">
        <v>1254</v>
      </c>
      <c r="D237" s="921"/>
      <c r="E237" s="921"/>
      <c r="F237" s="921"/>
      <c r="G237" s="956"/>
      <c r="H237" s="957" t="s">
        <v>60</v>
      </c>
      <c r="I237" s="958"/>
      <c r="J237" s="958"/>
      <c r="K237" s="958"/>
      <c r="L237" s="958"/>
      <c r="M237" s="958"/>
      <c r="N237" s="959"/>
      <c r="O237" s="761"/>
      <c r="P237" s="761"/>
    </row>
    <row r="238" spans="1:16" ht="102.75" customHeight="1">
      <c r="A238" s="387"/>
      <c r="B238" s="720" t="s">
        <v>634</v>
      </c>
      <c r="C238" s="921" t="s">
        <v>1256</v>
      </c>
      <c r="D238" s="921"/>
      <c r="E238" s="921"/>
      <c r="F238" s="921"/>
      <c r="G238" s="956"/>
      <c r="H238" s="160" t="s">
        <v>954</v>
      </c>
      <c r="I238" s="753" t="s">
        <v>1041</v>
      </c>
      <c r="J238" s="958"/>
      <c r="K238" s="958"/>
      <c r="L238" s="958"/>
      <c r="M238" s="958"/>
      <c r="N238" s="959"/>
      <c r="O238" s="960"/>
      <c r="P238" s="960"/>
    </row>
    <row r="239" spans="1:16" ht="117" customHeight="1" thickBot="1">
      <c r="A239" s="387"/>
      <c r="B239" s="326"/>
      <c r="C239" s="962" t="s">
        <v>1257</v>
      </c>
      <c r="D239" s="963"/>
      <c r="E239" s="963"/>
      <c r="F239" s="963"/>
      <c r="G239" s="963"/>
      <c r="H239" s="2129" t="s">
        <v>2407</v>
      </c>
      <c r="I239" s="2130"/>
      <c r="J239" s="2129"/>
      <c r="K239" s="2129"/>
      <c r="L239" s="2129"/>
      <c r="M239" s="2131"/>
      <c r="N239" s="2132"/>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5">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C128:G128"/>
    <mergeCell ref="H128:J128"/>
    <mergeCell ref="L128:N130"/>
    <mergeCell ref="O128:O130"/>
    <mergeCell ref="P128:P130"/>
    <mergeCell ref="C129:G129"/>
    <mergeCell ref="H129:J129"/>
    <mergeCell ref="C130:G130"/>
    <mergeCell ref="H130:J130"/>
    <mergeCell ref="C133:G133"/>
    <mergeCell ref="H133:J133"/>
    <mergeCell ref="L133:N134"/>
    <mergeCell ref="O133:O135"/>
    <mergeCell ref="P133:P135"/>
    <mergeCell ref="C134:G134"/>
    <mergeCell ref="H134:J134"/>
    <mergeCell ref="C135:G135"/>
    <mergeCell ref="H135:J135"/>
    <mergeCell ref="L135:N135"/>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G140:I140"/>
    <mergeCell ref="J140:L140"/>
    <mergeCell ref="M140:N140"/>
    <mergeCell ref="C143:F143"/>
    <mergeCell ref="G143:I143"/>
    <mergeCell ref="J143:L143"/>
    <mergeCell ref="M143:N143"/>
    <mergeCell ref="C144:F144"/>
    <mergeCell ref="G144:I144"/>
    <mergeCell ref="J144:L144"/>
    <mergeCell ref="M144:N144"/>
    <mergeCell ref="C141:F141"/>
    <mergeCell ref="G141:I141"/>
    <mergeCell ref="J141:L141"/>
    <mergeCell ref="M141:N141"/>
    <mergeCell ref="C142:F142"/>
    <mergeCell ref="G142:I142"/>
    <mergeCell ref="J142:L142"/>
    <mergeCell ref="M142:N142"/>
    <mergeCell ref="C147:F147"/>
    <mergeCell ref="G147:I147"/>
    <mergeCell ref="J147:L147"/>
    <mergeCell ref="M147:N147"/>
    <mergeCell ref="C148:F148"/>
    <mergeCell ref="G148:I148"/>
    <mergeCell ref="J148:L148"/>
    <mergeCell ref="M148:N148"/>
    <mergeCell ref="C145:F145"/>
    <mergeCell ref="G145:I145"/>
    <mergeCell ref="J145:L145"/>
    <mergeCell ref="M145:N145"/>
    <mergeCell ref="C146:F146"/>
    <mergeCell ref="G146:I146"/>
    <mergeCell ref="J146:L146"/>
    <mergeCell ref="M146:N146"/>
    <mergeCell ref="C151:E151"/>
    <mergeCell ref="H151:I151"/>
    <mergeCell ref="J151:L151"/>
    <mergeCell ref="M151:N151"/>
    <mergeCell ref="C152:E152"/>
    <mergeCell ref="G152:K152"/>
    <mergeCell ref="L152:N152"/>
    <mergeCell ref="C149:F149"/>
    <mergeCell ref="G149:I149"/>
    <mergeCell ref="J149:L149"/>
    <mergeCell ref="M149:N149"/>
    <mergeCell ref="C150:F150"/>
    <mergeCell ref="G150:I150"/>
    <mergeCell ref="J150:L150"/>
    <mergeCell ref="M150:N150"/>
    <mergeCell ref="O152:O155"/>
    <mergeCell ref="P152:P155"/>
    <mergeCell ref="C153:E153"/>
    <mergeCell ref="G153:K154"/>
    <mergeCell ref="L153:N153"/>
    <mergeCell ref="C154:E154"/>
    <mergeCell ref="L154:N154"/>
    <mergeCell ref="C155:E155"/>
    <mergeCell ref="G155:K155"/>
    <mergeCell ref="L155:N155"/>
    <mergeCell ref="B169:B170"/>
    <mergeCell ref="C169:H170"/>
    <mergeCell ref="M169:N169"/>
    <mergeCell ref="O169:O170"/>
    <mergeCell ref="P156:P159"/>
    <mergeCell ref="C157:E157"/>
    <mergeCell ref="G157:K157"/>
    <mergeCell ref="L157:N157"/>
    <mergeCell ref="C158:E158"/>
    <mergeCell ref="G158:K158"/>
    <mergeCell ref="L158:N158"/>
    <mergeCell ref="C159:E159"/>
    <mergeCell ref="G159:K159"/>
    <mergeCell ref="L159:N159"/>
    <mergeCell ref="C156:E156"/>
    <mergeCell ref="G156:K156"/>
    <mergeCell ref="L156:N156"/>
    <mergeCell ref="O156:O159"/>
    <mergeCell ref="P169:P170"/>
    <mergeCell ref="M170:N170"/>
    <mergeCell ref="C167:G167"/>
    <mergeCell ref="H167:J167"/>
    <mergeCell ref="O167:O168"/>
    <mergeCell ref="P167:P168"/>
    <mergeCell ref="C168:G168"/>
    <mergeCell ref="H168:J168"/>
    <mergeCell ref="L161:N168"/>
    <mergeCell ref="C162:E162"/>
    <mergeCell ref="F162:J162"/>
    <mergeCell ref="C163:E163"/>
    <mergeCell ref="F163:J163"/>
    <mergeCell ref="C164:E164"/>
    <mergeCell ref="P165:P166"/>
    <mergeCell ref="P160:P164"/>
    <mergeCell ref="C160:N160"/>
    <mergeCell ref="O160:O164"/>
    <mergeCell ref="F164:J164"/>
    <mergeCell ref="C165:E165"/>
    <mergeCell ref="F165:J165"/>
    <mergeCell ref="O165:O166"/>
    <mergeCell ref="C166:E166"/>
    <mergeCell ref="F166:J166"/>
    <mergeCell ref="C161:E161"/>
    <mergeCell ref="F161:J161"/>
    <mergeCell ref="K161:K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2811" priority="235">
      <formula>$H$134="Don't know"</formula>
    </cfRule>
    <cfRule type="expression" dxfId="2810" priority="236">
      <formula>$H$134="no"</formula>
    </cfRule>
  </conditionalFormatting>
  <conditionalFormatting sqref="H132">
    <cfRule type="expression" dxfId="2809" priority="233">
      <formula>$H$138="Don't know"</formula>
    </cfRule>
    <cfRule type="expression" dxfId="2808" priority="234">
      <formula>$H$138="No"</formula>
    </cfRule>
  </conditionalFormatting>
  <conditionalFormatting sqref="H122:H124 K122">
    <cfRule type="expression" dxfId="2807" priority="231">
      <formula>$N$128="Don't know"</formula>
    </cfRule>
    <cfRule type="expression" dxfId="2806" priority="232">
      <formula>$N$128="No"</formula>
    </cfRule>
  </conditionalFormatting>
  <conditionalFormatting sqref="L157:M159">
    <cfRule type="expression" dxfId="2805" priority="227">
      <formula>$F$163="Don't know"</formula>
    </cfRule>
    <cfRule type="expression" dxfId="2804" priority="230">
      <formula>$F$163="No"</formula>
    </cfRule>
  </conditionalFormatting>
  <conditionalFormatting sqref="L158:M158">
    <cfRule type="expression" dxfId="2803" priority="226">
      <formula>$F$164="Don't know"</formula>
    </cfRule>
    <cfRule type="expression" dxfId="2802" priority="229">
      <formula>$F$164="No"</formula>
    </cfRule>
  </conditionalFormatting>
  <conditionalFormatting sqref="L159:M159">
    <cfRule type="expression" dxfId="2801" priority="225">
      <formula>$F$171="Don't know"</formula>
    </cfRule>
    <cfRule type="expression" dxfId="2800" priority="228">
      <formula>$F$171="No"</formula>
    </cfRule>
  </conditionalFormatting>
  <conditionalFormatting sqref="H11:N11">
    <cfRule type="expression" dxfId="2799" priority="222">
      <formula>$F$17="Not applicable"</formula>
    </cfRule>
    <cfRule type="expression" dxfId="2798" priority="223">
      <formula>$F$17="Don't know"</formula>
    </cfRule>
    <cfRule type="expression" dxfId="2797" priority="224">
      <formula>$F$17="No"</formula>
    </cfRule>
  </conditionalFormatting>
  <conditionalFormatting sqref="H12:N19">
    <cfRule type="expression" dxfId="2796" priority="219">
      <formula>$F12="Not applicable"</formula>
    </cfRule>
    <cfRule type="expression" dxfId="2795" priority="220">
      <formula>$F12="Don't know"</formula>
    </cfRule>
    <cfRule type="expression" dxfId="2794" priority="221">
      <formula>$F12="No"</formula>
    </cfRule>
  </conditionalFormatting>
  <conditionalFormatting sqref="H11:N19 N20 F9:N9 F11:F19">
    <cfRule type="expression" dxfId="2793" priority="218">
      <formula>$N$14="Don't know"</formula>
    </cfRule>
  </conditionalFormatting>
  <conditionalFormatting sqref="H11:N19 N20 F9:N9 F11:F19">
    <cfRule type="expression" dxfId="2792" priority="217">
      <formula>$N$14="Not applicable"</formula>
    </cfRule>
  </conditionalFormatting>
  <conditionalFormatting sqref="H11:N19 N20 F9:N9 F11:F19">
    <cfRule type="expression" dxfId="2791" priority="216">
      <formula>$N$14="No"</formula>
    </cfRule>
  </conditionalFormatting>
  <conditionalFormatting sqref="L153:M155">
    <cfRule type="expression" dxfId="2790" priority="214">
      <formula>$F$163="Don't know"</formula>
    </cfRule>
    <cfRule type="expression" dxfId="2789" priority="215">
      <formula>$F$163="No"</formula>
    </cfRule>
  </conditionalFormatting>
  <conditionalFormatting sqref="L154:M154">
    <cfRule type="expression" dxfId="2788" priority="212">
      <formula>$F$163="Don't know"</formula>
    </cfRule>
    <cfRule type="expression" dxfId="2787" priority="213">
      <formula>$F$163="No"</formula>
    </cfRule>
  </conditionalFormatting>
  <conditionalFormatting sqref="L155:M155">
    <cfRule type="expression" dxfId="2786" priority="210">
      <formula>$F$163="Don't know"</formula>
    </cfRule>
    <cfRule type="expression" dxfId="2785" priority="211">
      <formula>$F$163="No"</formula>
    </cfRule>
  </conditionalFormatting>
  <conditionalFormatting sqref="L21:L22">
    <cfRule type="expression" dxfId="2784" priority="207">
      <formula>$N$14="No"</formula>
    </cfRule>
  </conditionalFormatting>
  <conditionalFormatting sqref="L21:L22">
    <cfRule type="expression" dxfId="2783" priority="209">
      <formula>$N$14="Don't know"</formula>
    </cfRule>
  </conditionalFormatting>
  <conditionalFormatting sqref="L21:L22">
    <cfRule type="expression" dxfId="2782" priority="208">
      <formula>$N$14="Not applicable"</formula>
    </cfRule>
  </conditionalFormatting>
  <conditionalFormatting sqref="H25 F68:J68 H87:N87 H90 K202:L202 H202:I202 H206:I207 K206:L207 H212:I212 H27:H29 L8 F11:F19 L21:L22 F23 F69:F70 G61:H61 G70:H70 G101:L113 F75:J76 J41:K41 G62 F77:F79 K196:L196 O193:O215 H196:I199 K199:L199 H209:I210 K209:L209 H214:I214">
    <cfRule type="containsBlanks" dxfId="2781" priority="206">
      <formula>LEN(TRIM(F8))=0</formula>
    </cfRule>
  </conditionalFormatting>
  <conditionalFormatting sqref="F9:N9">
    <cfRule type="containsBlanks" dxfId="2780" priority="205">
      <formula>LEN(TRIM(F9))=0</formula>
    </cfRule>
  </conditionalFormatting>
  <conditionalFormatting sqref="O10 O58 O74 O86 O90 O98 O120 O128 O133 O160 O191 O229:O231 O56 O224:O225 O152 O82 O20 O25:O30 J33:K34 O22">
    <cfRule type="containsBlanks" dxfId="2779" priority="204">
      <formula>LEN(TRIM(J10))=0</formula>
    </cfRule>
  </conditionalFormatting>
  <conditionalFormatting sqref="I61:J61">
    <cfRule type="containsBlanks" dxfId="2778" priority="203">
      <formula>LEN(TRIM(I61))=0</formula>
    </cfRule>
  </conditionalFormatting>
  <conditionalFormatting sqref="H85:J85">
    <cfRule type="containsBlanks" dxfId="2777" priority="202">
      <formula>LEN(TRIM(H85))=0</formula>
    </cfRule>
  </conditionalFormatting>
  <conditionalFormatting sqref="I170:L170 F187:N187 N189 K191:N191 G138 H129:H130 H122:H124 K122 H218:H219 H132 K161 H167 H237:H238 L153:N155 L157:N159 F161:F162 K172:K184">
    <cfRule type="containsBlanks" dxfId="2776" priority="201">
      <formula>LEN(TRIM(F122))=0</formula>
    </cfRule>
  </conditionalFormatting>
  <conditionalFormatting sqref="M170:N170">
    <cfRule type="containsBlanks" dxfId="2775" priority="200">
      <formula>LEN(TRIM(M170))=0</formula>
    </cfRule>
  </conditionalFormatting>
  <conditionalFormatting sqref="O228">
    <cfRule type="containsBlanks" dxfId="2774" priority="199">
      <formula>LEN(TRIM(O228))=0</formula>
    </cfRule>
  </conditionalFormatting>
  <conditionalFormatting sqref="G120">
    <cfRule type="containsBlanks" dxfId="2773" priority="198">
      <formula>LEN(TRIM(G120))=0</formula>
    </cfRule>
  </conditionalFormatting>
  <conditionalFormatting sqref="J26">
    <cfRule type="containsBlanks" dxfId="2772" priority="196">
      <formula>LEN(TRIM(J26))=0</formula>
    </cfRule>
  </conditionalFormatting>
  <conditionalFormatting sqref="J27">
    <cfRule type="containsBlanks" dxfId="2771" priority="197">
      <formula>LEN(TRIM(J27))=0</formula>
    </cfRule>
  </conditionalFormatting>
  <conditionalFormatting sqref="O169">
    <cfRule type="containsBlanks" dxfId="2770" priority="195">
      <formula>LEN(TRIM(O169))=0</formula>
    </cfRule>
  </conditionalFormatting>
  <conditionalFormatting sqref="J56">
    <cfRule type="containsBlanks" dxfId="2769" priority="194">
      <formula>LEN(TRIM(J56))=0</formula>
    </cfRule>
  </conditionalFormatting>
  <conditionalFormatting sqref="F23">
    <cfRule type="expression" dxfId="2768" priority="193">
      <formula>$N$14="Don't know"</formula>
    </cfRule>
  </conditionalFormatting>
  <conditionalFormatting sqref="F23">
    <cfRule type="expression" dxfId="2767" priority="192">
      <formula>$N$14="Not applicable"</formula>
    </cfRule>
  </conditionalFormatting>
  <conditionalFormatting sqref="F23">
    <cfRule type="expression" dxfId="2766" priority="191">
      <formula>$N$14="No"</formula>
    </cfRule>
  </conditionalFormatting>
  <conditionalFormatting sqref="L20">
    <cfRule type="containsBlanks" dxfId="2765" priority="187">
      <formula>LEN(TRIM(L20))=0</formula>
    </cfRule>
    <cfRule type="expression" dxfId="2764" priority="190">
      <formula>$M$14="Don't know"</formula>
    </cfRule>
  </conditionalFormatting>
  <conditionalFormatting sqref="L20">
    <cfRule type="expression" dxfId="2763" priority="189">
      <formula>$M$14="Not applicable"</formula>
    </cfRule>
  </conditionalFormatting>
  <conditionalFormatting sqref="L20">
    <cfRule type="expression" dxfId="2762" priority="188">
      <formula>$M$14="No"</formula>
    </cfRule>
  </conditionalFormatting>
  <conditionalFormatting sqref="L21">
    <cfRule type="expression" dxfId="2761" priority="186">
      <formula>$N$14="Don't know"</formula>
    </cfRule>
  </conditionalFormatting>
  <conditionalFormatting sqref="L21">
    <cfRule type="expression" dxfId="2760" priority="185">
      <formula>$N$14="Not applicable"</formula>
    </cfRule>
  </conditionalFormatting>
  <conditionalFormatting sqref="L21">
    <cfRule type="expression" dxfId="2759" priority="184">
      <formula>$N$14="No"</formula>
    </cfRule>
  </conditionalFormatting>
  <conditionalFormatting sqref="L22">
    <cfRule type="expression" dxfId="2758" priority="183">
      <formula>$N$14="Don't know"</formula>
    </cfRule>
  </conditionalFormatting>
  <conditionalFormatting sqref="L22">
    <cfRule type="expression" dxfId="2757" priority="182">
      <formula>$N$14="Not applicable"</formula>
    </cfRule>
  </conditionalFormatting>
  <conditionalFormatting sqref="L22">
    <cfRule type="expression" dxfId="2756" priority="181">
      <formula>$N$14="No"</formula>
    </cfRule>
  </conditionalFormatting>
  <conditionalFormatting sqref="L8">
    <cfRule type="expression" dxfId="2755" priority="180">
      <formula>$N$14="Don't know"</formula>
    </cfRule>
  </conditionalFormatting>
  <conditionalFormatting sqref="L8">
    <cfRule type="expression" dxfId="2754" priority="179">
      <formula>$N$14="Not applicable"</formula>
    </cfRule>
  </conditionalFormatting>
  <conditionalFormatting sqref="L8">
    <cfRule type="expression" dxfId="2753" priority="178">
      <formula>$N$14="No"</formula>
    </cfRule>
  </conditionalFormatting>
  <conditionalFormatting sqref="N65">
    <cfRule type="containsBlanks" dxfId="2752" priority="177">
      <formula>LEN(TRIM(N65))=0</formula>
    </cfRule>
  </conditionalFormatting>
  <conditionalFormatting sqref="H86:J86">
    <cfRule type="containsBlanks" dxfId="2751" priority="176">
      <formula>LEN(TRIM(H86))=0</formula>
    </cfRule>
  </conditionalFormatting>
  <conditionalFormatting sqref="K186">
    <cfRule type="containsBlanks" dxfId="2750" priority="165">
      <formula>LEN(TRIM(K186))=0</formula>
    </cfRule>
  </conditionalFormatting>
  <conditionalFormatting sqref="L158:M158">
    <cfRule type="expression" dxfId="2749" priority="174">
      <formula>$F$163="Don't know"</formula>
    </cfRule>
    <cfRule type="expression" dxfId="2748" priority="175">
      <formula>$F$163="No"</formula>
    </cfRule>
  </conditionalFormatting>
  <conditionalFormatting sqref="L159:M159">
    <cfRule type="expression" dxfId="2747" priority="172">
      <formula>$F$163="Don't know"</formula>
    </cfRule>
    <cfRule type="expression" dxfId="2746" priority="173">
      <formula>$F$163="No"</formula>
    </cfRule>
  </conditionalFormatting>
  <conditionalFormatting sqref="L153:M155">
    <cfRule type="expression" dxfId="2745" priority="170">
      <formula>$F$163="Don't know"</formula>
    </cfRule>
    <cfRule type="expression" dxfId="2744" priority="171">
      <formula>$F$163="No"</formula>
    </cfRule>
  </conditionalFormatting>
  <conditionalFormatting sqref="L154:M154">
    <cfRule type="expression" dxfId="2743" priority="168">
      <formula>$F$163="Don't know"</formula>
    </cfRule>
    <cfRule type="expression" dxfId="2742" priority="169">
      <formula>$F$163="No"</formula>
    </cfRule>
  </conditionalFormatting>
  <conditionalFormatting sqref="L155:M155">
    <cfRule type="expression" dxfId="2741" priority="166">
      <formula>$F$163="Don't know"</formula>
    </cfRule>
    <cfRule type="expression" dxfId="2740" priority="167">
      <formula>$F$163="No"</formula>
    </cfRule>
  </conditionalFormatting>
  <conditionalFormatting sqref="O8">
    <cfRule type="containsBlanks" dxfId="2739" priority="164">
      <formula>LEN(TRIM(O8))=0</formula>
    </cfRule>
  </conditionalFormatting>
  <conditionalFormatting sqref="O65">
    <cfRule type="containsBlanks" dxfId="2738" priority="163">
      <formula>LEN(TRIM(O65))=0</formula>
    </cfRule>
  </conditionalFormatting>
  <conditionalFormatting sqref="O226:O227">
    <cfRule type="containsBlanks" dxfId="2737" priority="161">
      <formula>LEN(TRIM(O226))=0</formula>
    </cfRule>
  </conditionalFormatting>
  <conditionalFormatting sqref="O189:O190">
    <cfRule type="containsBlanks" dxfId="2736" priority="162">
      <formula>LEN(TRIM(O189))=0</formula>
    </cfRule>
  </conditionalFormatting>
  <conditionalFormatting sqref="L154:M154">
    <cfRule type="expression" dxfId="2735" priority="159">
      <formula>$F$163="Don't know"</formula>
    </cfRule>
    <cfRule type="expression" dxfId="2734" priority="160">
      <formula>$F$163="No"</formula>
    </cfRule>
  </conditionalFormatting>
  <conditionalFormatting sqref="L154:M154">
    <cfRule type="expression" dxfId="2733" priority="157">
      <formula>$F$163="Don't know"</formula>
    </cfRule>
    <cfRule type="expression" dxfId="2732" priority="158">
      <formula>$F$163="No"</formula>
    </cfRule>
  </conditionalFormatting>
  <conditionalFormatting sqref="L155:M155">
    <cfRule type="expression" dxfId="2731" priority="155">
      <formula>$F$163="Don't know"</formula>
    </cfRule>
    <cfRule type="expression" dxfId="2730" priority="156">
      <formula>$F$163="No"</formula>
    </cfRule>
  </conditionalFormatting>
  <conditionalFormatting sqref="L155:M155">
    <cfRule type="expression" dxfId="2729" priority="153">
      <formula>$F$163="Don't know"</formula>
    </cfRule>
    <cfRule type="expression" dxfId="2728" priority="154">
      <formula>$F$163="No"</formula>
    </cfRule>
  </conditionalFormatting>
  <conditionalFormatting sqref="L157:M159">
    <cfRule type="expression" dxfId="2727" priority="151">
      <formula>$F$163="Don't know"</formula>
    </cfRule>
    <cfRule type="expression" dxfId="2726" priority="152">
      <formula>$F$163="No"</formula>
    </cfRule>
  </conditionalFormatting>
  <conditionalFormatting sqref="L157:M159">
    <cfRule type="expression" dxfId="2725" priority="149">
      <formula>$F$163="Don't know"</formula>
    </cfRule>
    <cfRule type="expression" dxfId="2724" priority="150">
      <formula>$F$163="No"</formula>
    </cfRule>
  </conditionalFormatting>
  <conditionalFormatting sqref="L158:M158">
    <cfRule type="expression" dxfId="2723" priority="147">
      <formula>$F$163="Don't know"</formula>
    </cfRule>
    <cfRule type="expression" dxfId="2722" priority="148">
      <formula>$F$163="No"</formula>
    </cfRule>
  </conditionalFormatting>
  <conditionalFormatting sqref="L158:M158">
    <cfRule type="expression" dxfId="2721" priority="145">
      <formula>$F$163="Don't know"</formula>
    </cfRule>
    <cfRule type="expression" dxfId="2720" priority="146">
      <formula>$F$163="No"</formula>
    </cfRule>
  </conditionalFormatting>
  <conditionalFormatting sqref="L159:M159">
    <cfRule type="expression" dxfId="2719" priority="143">
      <formula>$F$163="Don't know"</formula>
    </cfRule>
    <cfRule type="expression" dxfId="2718" priority="144">
      <formula>$F$163="No"</formula>
    </cfRule>
  </conditionalFormatting>
  <conditionalFormatting sqref="L159:M159">
    <cfRule type="expression" dxfId="2717" priority="141">
      <formula>$F$163="Don't know"</formula>
    </cfRule>
    <cfRule type="expression" dxfId="2716" priority="142">
      <formula>$F$163="No"</formula>
    </cfRule>
  </conditionalFormatting>
  <conditionalFormatting sqref="F11">
    <cfRule type="expression" dxfId="2715" priority="140">
      <formula>$N$14="Don't know"</formula>
    </cfRule>
  </conditionalFormatting>
  <conditionalFormatting sqref="F11">
    <cfRule type="expression" dxfId="2714" priority="139">
      <formula>$N$14="Not applicable"</formula>
    </cfRule>
  </conditionalFormatting>
  <conditionalFormatting sqref="F11">
    <cfRule type="expression" dxfId="2713" priority="138">
      <formula>$N$14="No"</formula>
    </cfRule>
  </conditionalFormatting>
  <conditionalFormatting sqref="F12">
    <cfRule type="expression" dxfId="2712" priority="137">
      <formula>$N$14="Don't know"</formula>
    </cfRule>
  </conditionalFormatting>
  <conditionalFormatting sqref="F12">
    <cfRule type="expression" dxfId="2711" priority="136">
      <formula>$N$14="Not applicable"</formula>
    </cfRule>
  </conditionalFormatting>
  <conditionalFormatting sqref="F12">
    <cfRule type="expression" dxfId="2710" priority="135">
      <formula>$N$14="No"</formula>
    </cfRule>
  </conditionalFormatting>
  <conditionalFormatting sqref="F13">
    <cfRule type="expression" dxfId="2709" priority="134">
      <formula>$N$14="Don't know"</formula>
    </cfRule>
  </conditionalFormatting>
  <conditionalFormatting sqref="F13">
    <cfRule type="expression" dxfId="2708" priority="133">
      <formula>$N$14="Not applicable"</formula>
    </cfRule>
  </conditionalFormatting>
  <conditionalFormatting sqref="F13">
    <cfRule type="expression" dxfId="2707" priority="132">
      <formula>$N$14="No"</formula>
    </cfRule>
  </conditionalFormatting>
  <conditionalFormatting sqref="F14">
    <cfRule type="expression" dxfId="2706" priority="131">
      <formula>$N$14="Don't know"</formula>
    </cfRule>
  </conditionalFormatting>
  <conditionalFormatting sqref="F14">
    <cfRule type="expression" dxfId="2705" priority="130">
      <formula>$N$14="Not applicable"</formula>
    </cfRule>
  </conditionalFormatting>
  <conditionalFormatting sqref="F14">
    <cfRule type="expression" dxfId="2704" priority="129">
      <formula>$N$14="No"</formula>
    </cfRule>
  </conditionalFormatting>
  <conditionalFormatting sqref="F15">
    <cfRule type="expression" dxfId="2703" priority="128">
      <formula>$N$14="Don't know"</formula>
    </cfRule>
  </conditionalFormatting>
  <conditionalFormatting sqref="F15">
    <cfRule type="expression" dxfId="2702" priority="127">
      <formula>$N$14="Not applicable"</formula>
    </cfRule>
  </conditionalFormatting>
  <conditionalFormatting sqref="F15">
    <cfRule type="expression" dxfId="2701" priority="126">
      <formula>$N$14="No"</formula>
    </cfRule>
  </conditionalFormatting>
  <conditionalFormatting sqref="F16">
    <cfRule type="expression" dxfId="2700" priority="125">
      <formula>$N$14="Don't know"</formula>
    </cfRule>
  </conditionalFormatting>
  <conditionalFormatting sqref="F16">
    <cfRule type="expression" dxfId="2699" priority="124">
      <formula>$N$14="Not applicable"</formula>
    </cfRule>
  </conditionalFormatting>
  <conditionalFormatting sqref="F16">
    <cfRule type="expression" dxfId="2698" priority="123">
      <formula>$N$14="No"</formula>
    </cfRule>
  </conditionalFormatting>
  <conditionalFormatting sqref="F17">
    <cfRule type="expression" dxfId="2697" priority="122">
      <formula>$N$14="Don't know"</formula>
    </cfRule>
  </conditionalFormatting>
  <conditionalFormatting sqref="F17">
    <cfRule type="expression" dxfId="2696" priority="121">
      <formula>$N$14="Not applicable"</formula>
    </cfRule>
  </conditionalFormatting>
  <conditionalFormatting sqref="F17">
    <cfRule type="expression" dxfId="2695" priority="120">
      <formula>$N$14="No"</formula>
    </cfRule>
  </conditionalFormatting>
  <conditionalFormatting sqref="F18">
    <cfRule type="expression" dxfId="2694" priority="119">
      <formula>$N$14="Don't know"</formula>
    </cfRule>
  </conditionalFormatting>
  <conditionalFormatting sqref="F18">
    <cfRule type="expression" dxfId="2693" priority="118">
      <formula>$N$14="Not applicable"</formula>
    </cfRule>
  </conditionalFormatting>
  <conditionalFormatting sqref="F18">
    <cfRule type="expression" dxfId="2692" priority="117">
      <formula>$N$14="No"</formula>
    </cfRule>
  </conditionalFormatting>
  <conditionalFormatting sqref="F19">
    <cfRule type="expression" dxfId="2691" priority="116">
      <formula>$N$14="Don't know"</formula>
    </cfRule>
  </conditionalFormatting>
  <conditionalFormatting sqref="F19">
    <cfRule type="expression" dxfId="2690" priority="115">
      <formula>$N$14="Not applicable"</formula>
    </cfRule>
  </conditionalFormatting>
  <conditionalFormatting sqref="F19">
    <cfRule type="expression" dxfId="2689" priority="114">
      <formula>$N$14="No"</formula>
    </cfRule>
  </conditionalFormatting>
  <conditionalFormatting sqref="L21">
    <cfRule type="expression" dxfId="2688" priority="113">
      <formula>$N$14="Don't know"</formula>
    </cfRule>
  </conditionalFormatting>
  <conditionalFormatting sqref="L21">
    <cfRule type="expression" dxfId="2687" priority="112">
      <formula>$N$14="Not applicable"</formula>
    </cfRule>
  </conditionalFormatting>
  <conditionalFormatting sqref="L21">
    <cfRule type="expression" dxfId="2686" priority="111">
      <formula>$N$14="No"</formula>
    </cfRule>
  </conditionalFormatting>
  <conditionalFormatting sqref="L21">
    <cfRule type="expression" dxfId="2685" priority="110">
      <formula>$N$14="Don't know"</formula>
    </cfRule>
  </conditionalFormatting>
  <conditionalFormatting sqref="L21">
    <cfRule type="expression" dxfId="2684" priority="109">
      <formula>$N$14="Not applicable"</formula>
    </cfRule>
  </conditionalFormatting>
  <conditionalFormatting sqref="L21">
    <cfRule type="expression" dxfId="2683" priority="108">
      <formula>$N$14="No"</formula>
    </cfRule>
  </conditionalFormatting>
  <conditionalFormatting sqref="L22">
    <cfRule type="expression" dxfId="2682" priority="107">
      <formula>$N$14="Don't know"</formula>
    </cfRule>
  </conditionalFormatting>
  <conditionalFormatting sqref="L22">
    <cfRule type="expression" dxfId="2681" priority="106">
      <formula>$N$14="Not applicable"</formula>
    </cfRule>
  </conditionalFormatting>
  <conditionalFormatting sqref="L22">
    <cfRule type="expression" dxfId="2680" priority="105">
      <formula>$N$14="No"</formula>
    </cfRule>
  </conditionalFormatting>
  <conditionalFormatting sqref="L22">
    <cfRule type="expression" dxfId="2679" priority="104">
      <formula>$N$14="Don't know"</formula>
    </cfRule>
  </conditionalFormatting>
  <conditionalFormatting sqref="L22">
    <cfRule type="expression" dxfId="2678" priority="103">
      <formula>$N$14="Not applicable"</formula>
    </cfRule>
  </conditionalFormatting>
  <conditionalFormatting sqref="L22">
    <cfRule type="expression" dxfId="2677" priority="102">
      <formula>$N$14="No"</formula>
    </cfRule>
  </conditionalFormatting>
  <conditionalFormatting sqref="F23">
    <cfRule type="expression" dxfId="2676" priority="101">
      <formula>$N$14="Don't know"</formula>
    </cfRule>
  </conditionalFormatting>
  <conditionalFormatting sqref="F23">
    <cfRule type="expression" dxfId="2675" priority="100">
      <formula>$N$14="Not applicable"</formula>
    </cfRule>
  </conditionalFormatting>
  <conditionalFormatting sqref="F23">
    <cfRule type="expression" dxfId="2674" priority="99">
      <formula>$N$14="No"</formula>
    </cfRule>
  </conditionalFormatting>
  <conditionalFormatting sqref="F23">
    <cfRule type="expression" dxfId="2673" priority="98">
      <formula>$N$14="Don't know"</formula>
    </cfRule>
  </conditionalFormatting>
  <conditionalFormatting sqref="F23">
    <cfRule type="expression" dxfId="2672" priority="97">
      <formula>$N$14="Not applicable"</formula>
    </cfRule>
  </conditionalFormatting>
  <conditionalFormatting sqref="F23">
    <cfRule type="expression" dxfId="2671" priority="96">
      <formula>$N$14="No"</formula>
    </cfRule>
  </conditionalFormatting>
  <conditionalFormatting sqref="J25">
    <cfRule type="containsBlanks" dxfId="2670" priority="95">
      <formula>LEN(TRIM(J25))=0</formula>
    </cfRule>
  </conditionalFormatting>
  <conditionalFormatting sqref="J58">
    <cfRule type="containsBlanks" dxfId="2669" priority="94">
      <formula>LEN(TRIM(J58))=0</formula>
    </cfRule>
  </conditionalFormatting>
  <conditionalFormatting sqref="F68">
    <cfRule type="expression" dxfId="2668" priority="91">
      <formula>$N$14="No"</formula>
    </cfRule>
  </conditionalFormatting>
  <conditionalFormatting sqref="F68">
    <cfRule type="expression" dxfId="2667" priority="93">
      <formula>$N$14="Don't know"</formula>
    </cfRule>
  </conditionalFormatting>
  <conditionalFormatting sqref="F68">
    <cfRule type="expression" dxfId="2666" priority="92">
      <formula>$N$14="Not applicable"</formula>
    </cfRule>
  </conditionalFormatting>
  <conditionalFormatting sqref="F68">
    <cfRule type="expression" dxfId="2665" priority="90">
      <formula>$N$14="Don't know"</formula>
    </cfRule>
  </conditionalFormatting>
  <conditionalFormatting sqref="F68">
    <cfRule type="expression" dxfId="2664" priority="89">
      <formula>$N$14="Not applicable"</formula>
    </cfRule>
  </conditionalFormatting>
  <conditionalFormatting sqref="F68">
    <cfRule type="expression" dxfId="2663" priority="88">
      <formula>$N$14="No"</formula>
    </cfRule>
  </conditionalFormatting>
  <conditionalFormatting sqref="F68">
    <cfRule type="expression" dxfId="2662" priority="87">
      <formula>$N$14="Don't know"</formula>
    </cfRule>
  </conditionalFormatting>
  <conditionalFormatting sqref="F68">
    <cfRule type="expression" dxfId="2661" priority="86">
      <formula>$N$14="Not applicable"</formula>
    </cfRule>
  </conditionalFormatting>
  <conditionalFormatting sqref="F68">
    <cfRule type="expression" dxfId="2660" priority="85">
      <formula>$N$14="No"</formula>
    </cfRule>
  </conditionalFormatting>
  <conditionalFormatting sqref="F68">
    <cfRule type="expression" dxfId="2659" priority="84">
      <formula>$N$14="Don't know"</formula>
    </cfRule>
  </conditionalFormatting>
  <conditionalFormatting sqref="F68">
    <cfRule type="expression" dxfId="2658" priority="83">
      <formula>$N$14="Not applicable"</formula>
    </cfRule>
  </conditionalFormatting>
  <conditionalFormatting sqref="F68">
    <cfRule type="expression" dxfId="2657" priority="82">
      <formula>$N$14="No"</formula>
    </cfRule>
  </conditionalFormatting>
  <conditionalFormatting sqref="F70">
    <cfRule type="expression" dxfId="2656" priority="79">
      <formula>$N$14="No"</formula>
    </cfRule>
  </conditionalFormatting>
  <conditionalFormatting sqref="F70">
    <cfRule type="expression" dxfId="2655" priority="81">
      <formula>$N$14="Don't know"</formula>
    </cfRule>
  </conditionalFormatting>
  <conditionalFormatting sqref="F70">
    <cfRule type="expression" dxfId="2654" priority="80">
      <formula>$N$14="Not applicable"</formula>
    </cfRule>
  </conditionalFormatting>
  <conditionalFormatting sqref="F70">
    <cfRule type="expression" dxfId="2653" priority="78">
      <formula>$N$14="Don't know"</formula>
    </cfRule>
  </conditionalFormatting>
  <conditionalFormatting sqref="F70">
    <cfRule type="expression" dxfId="2652" priority="77">
      <formula>$N$14="Not applicable"</formula>
    </cfRule>
  </conditionalFormatting>
  <conditionalFormatting sqref="F70">
    <cfRule type="expression" dxfId="2651" priority="76">
      <formula>$N$14="No"</formula>
    </cfRule>
  </conditionalFormatting>
  <conditionalFormatting sqref="F70">
    <cfRule type="expression" dxfId="2650" priority="75">
      <formula>$N$14="Don't know"</formula>
    </cfRule>
  </conditionalFormatting>
  <conditionalFormatting sqref="F70">
    <cfRule type="expression" dxfId="2649" priority="74">
      <formula>$N$14="Not applicable"</formula>
    </cfRule>
  </conditionalFormatting>
  <conditionalFormatting sqref="F70">
    <cfRule type="expression" dxfId="2648" priority="73">
      <formula>$N$14="No"</formula>
    </cfRule>
  </conditionalFormatting>
  <conditionalFormatting sqref="F70">
    <cfRule type="expression" dxfId="2647" priority="72">
      <formula>$N$14="Don't know"</formula>
    </cfRule>
  </conditionalFormatting>
  <conditionalFormatting sqref="F70">
    <cfRule type="expression" dxfId="2646" priority="71">
      <formula>$N$14="Not applicable"</formula>
    </cfRule>
  </conditionalFormatting>
  <conditionalFormatting sqref="F70">
    <cfRule type="expression" dxfId="2645" priority="70">
      <formula>$N$14="No"</formula>
    </cfRule>
  </conditionalFormatting>
  <conditionalFormatting sqref="H126">
    <cfRule type="expression" dxfId="2644" priority="68">
      <formula>$N$128="Don't know"</formula>
    </cfRule>
    <cfRule type="expression" dxfId="2643" priority="69">
      <formula>$N$128="No"</formula>
    </cfRule>
  </conditionalFormatting>
  <conditionalFormatting sqref="H126">
    <cfRule type="containsBlanks" dxfId="2642" priority="67">
      <formula>LEN(TRIM(H126))=0</formula>
    </cfRule>
  </conditionalFormatting>
  <conditionalFormatting sqref="H127">
    <cfRule type="expression" dxfId="2641" priority="65">
      <formula>$N$128="Don't know"</formula>
    </cfRule>
    <cfRule type="expression" dxfId="2640" priority="66">
      <formula>$N$128="No"</formula>
    </cfRule>
  </conditionalFormatting>
  <conditionalFormatting sqref="H127">
    <cfRule type="containsBlanks" dxfId="2639" priority="64">
      <formula>LEN(TRIM(H127))=0</formula>
    </cfRule>
  </conditionalFormatting>
  <conditionalFormatting sqref="H128">
    <cfRule type="expression" dxfId="2638" priority="62">
      <formula>$N$128="Don't know"</formula>
    </cfRule>
    <cfRule type="expression" dxfId="2637" priority="63">
      <formula>$N$128="No"</formula>
    </cfRule>
  </conditionalFormatting>
  <conditionalFormatting sqref="H128">
    <cfRule type="containsBlanks" dxfId="2636" priority="61">
      <formula>LEN(TRIM(H128))=0</formula>
    </cfRule>
  </conditionalFormatting>
  <conditionalFormatting sqref="H131">
    <cfRule type="expression" dxfId="2635" priority="59">
      <formula>$N$128="Don't know"</formula>
    </cfRule>
    <cfRule type="expression" dxfId="2634" priority="60">
      <formula>$N$128="No"</formula>
    </cfRule>
  </conditionalFormatting>
  <conditionalFormatting sqref="H131">
    <cfRule type="containsBlanks" dxfId="2633" priority="58">
      <formula>LEN(TRIM(H131))=0</formula>
    </cfRule>
  </conditionalFormatting>
  <conditionalFormatting sqref="H133">
    <cfRule type="expression" dxfId="2632" priority="56">
      <formula>$N$128="Don't know"</formula>
    </cfRule>
    <cfRule type="expression" dxfId="2631" priority="57">
      <formula>$N$128="No"</formula>
    </cfRule>
  </conditionalFormatting>
  <conditionalFormatting sqref="H133">
    <cfRule type="containsBlanks" dxfId="2630" priority="55">
      <formula>LEN(TRIM(H133))=0</formula>
    </cfRule>
  </conditionalFormatting>
  <conditionalFormatting sqref="G139">
    <cfRule type="containsBlanks" dxfId="2629" priority="54">
      <formula>LEN(TRIM(G139))=0</formula>
    </cfRule>
  </conditionalFormatting>
  <conditionalFormatting sqref="G140">
    <cfRule type="containsBlanks" dxfId="2628" priority="53">
      <formula>LEN(TRIM(G140))=0</formula>
    </cfRule>
  </conditionalFormatting>
  <conditionalFormatting sqref="G141">
    <cfRule type="containsBlanks" dxfId="2627" priority="52">
      <formula>LEN(TRIM(G141))=0</formula>
    </cfRule>
  </conditionalFormatting>
  <conditionalFormatting sqref="G142">
    <cfRule type="containsBlanks" dxfId="2626" priority="51">
      <formula>LEN(TRIM(G142))=0</formula>
    </cfRule>
  </conditionalFormatting>
  <conditionalFormatting sqref="G143:G150">
    <cfRule type="containsBlanks" dxfId="2625" priority="50">
      <formula>LEN(TRIM(G143))=0</formula>
    </cfRule>
  </conditionalFormatting>
  <conditionalFormatting sqref="J138:J150">
    <cfRule type="containsBlanks" dxfId="2624" priority="49">
      <formula>LEN(TRIM(J138))=0</formula>
    </cfRule>
  </conditionalFormatting>
  <conditionalFormatting sqref="F153:F155">
    <cfRule type="containsBlanks" dxfId="2623" priority="48">
      <formula>LEN(TRIM(F153))=0</formula>
    </cfRule>
  </conditionalFormatting>
  <conditionalFormatting sqref="F157:F159">
    <cfRule type="containsBlanks" dxfId="2622" priority="47">
      <formula>LEN(TRIM(F157))=0</formula>
    </cfRule>
  </conditionalFormatting>
  <conditionalFormatting sqref="L157:M159">
    <cfRule type="expression" dxfId="2621" priority="45">
      <formula>$F$163="Don't know"</formula>
    </cfRule>
    <cfRule type="expression" dxfId="2620" priority="46">
      <formula>$F$163="No"</formula>
    </cfRule>
  </conditionalFormatting>
  <conditionalFormatting sqref="L157:M159">
    <cfRule type="expression" dxfId="2619" priority="43">
      <formula>$F$163="Don't know"</formula>
    </cfRule>
    <cfRule type="expression" dxfId="2618" priority="44">
      <formula>$F$163="No"</formula>
    </cfRule>
  </conditionalFormatting>
  <conditionalFormatting sqref="H221">
    <cfRule type="containsBlanks" dxfId="2617" priority="41">
      <formula>LEN(TRIM(H221))=0</formula>
    </cfRule>
  </conditionalFormatting>
  <conditionalFormatting sqref="H222">
    <cfRule type="containsBlanks" dxfId="2616" priority="40">
      <formula>LEN(TRIM(H222))=0</formula>
    </cfRule>
  </conditionalFormatting>
  <conditionalFormatting sqref="H224">
    <cfRule type="containsBlanks" dxfId="2615" priority="39">
      <formula>LEN(TRIM(H224))=0</formula>
    </cfRule>
  </conditionalFormatting>
  <conditionalFormatting sqref="H225">
    <cfRule type="containsBlanks" dxfId="2614" priority="38">
      <formula>LEN(TRIM(H225))=0</formula>
    </cfRule>
  </conditionalFormatting>
  <conditionalFormatting sqref="H226">
    <cfRule type="containsBlanks" dxfId="2613" priority="37">
      <formula>LEN(TRIM(H226))=0</formula>
    </cfRule>
  </conditionalFormatting>
  <conditionalFormatting sqref="H227">
    <cfRule type="containsBlanks" dxfId="2612" priority="36">
      <formula>LEN(TRIM(H227))=0</formula>
    </cfRule>
  </conditionalFormatting>
  <conditionalFormatting sqref="H228">
    <cfRule type="containsBlanks" dxfId="2611" priority="35">
      <formula>LEN(TRIM(H228))=0</formula>
    </cfRule>
  </conditionalFormatting>
  <conditionalFormatting sqref="H229">
    <cfRule type="containsBlanks" dxfId="2610" priority="34">
      <formula>LEN(TRIM(H229))=0</formula>
    </cfRule>
  </conditionalFormatting>
  <conditionalFormatting sqref="H230">
    <cfRule type="containsBlanks" dxfId="2609" priority="33">
      <formula>LEN(TRIM(H230))=0</formula>
    </cfRule>
  </conditionalFormatting>
  <conditionalFormatting sqref="H231">
    <cfRule type="containsBlanks" dxfId="2608" priority="32">
      <formula>LEN(TRIM(H231))=0</formula>
    </cfRule>
  </conditionalFormatting>
  <conditionalFormatting sqref="H233">
    <cfRule type="containsBlanks" dxfId="2607" priority="31">
      <formula>LEN(TRIM(H233))=0</formula>
    </cfRule>
  </conditionalFormatting>
  <conditionalFormatting sqref="H235">
    <cfRule type="containsBlanks" dxfId="2606" priority="30">
      <formula>LEN(TRIM(H235))=0</formula>
    </cfRule>
  </conditionalFormatting>
  <conditionalFormatting sqref="H234">
    <cfRule type="containsBlanks" dxfId="2605" priority="29">
      <formula>LEN(TRIM(H234))=0</formula>
    </cfRule>
  </conditionalFormatting>
  <conditionalFormatting sqref="J35:K35">
    <cfRule type="containsBlanks" dxfId="2604" priority="28">
      <formula>LEN(TRIM(J35))=0</formula>
    </cfRule>
  </conditionalFormatting>
  <conditionalFormatting sqref="J55:K55">
    <cfRule type="containsBlanks" dxfId="2603" priority="13">
      <formula>LEN(TRIM(J55))=0</formula>
    </cfRule>
  </conditionalFormatting>
  <conditionalFormatting sqref="J37:K37">
    <cfRule type="containsBlanks" dxfId="2602" priority="27">
      <formula>LEN(TRIM(J37))=0</formula>
    </cfRule>
  </conditionalFormatting>
  <conditionalFormatting sqref="J38:K38">
    <cfRule type="containsBlanks" dxfId="2601" priority="26">
      <formula>LEN(TRIM(J38))=0</formula>
    </cfRule>
  </conditionalFormatting>
  <conditionalFormatting sqref="J40:K40">
    <cfRule type="containsBlanks" dxfId="2600" priority="25">
      <formula>LEN(TRIM(J40))=0</formula>
    </cfRule>
  </conditionalFormatting>
  <conditionalFormatting sqref="J42:K42">
    <cfRule type="containsBlanks" dxfId="2599" priority="24">
      <formula>LEN(TRIM(J42))=0</formula>
    </cfRule>
  </conditionalFormatting>
  <conditionalFormatting sqref="J43:K43">
    <cfRule type="containsBlanks" dxfId="2598" priority="23">
      <formula>LEN(TRIM(J43))=0</formula>
    </cfRule>
  </conditionalFormatting>
  <conditionalFormatting sqref="J45:K45">
    <cfRule type="containsBlanks" dxfId="2597" priority="22">
      <formula>LEN(TRIM(J45))=0</formula>
    </cfRule>
  </conditionalFormatting>
  <conditionalFormatting sqref="J46:K46">
    <cfRule type="containsBlanks" dxfId="2596" priority="21">
      <formula>LEN(TRIM(J46))=0</formula>
    </cfRule>
  </conditionalFormatting>
  <conditionalFormatting sqref="J47:K47">
    <cfRule type="containsBlanks" dxfId="2595" priority="20">
      <formula>LEN(TRIM(J47))=0</formula>
    </cfRule>
  </conditionalFormatting>
  <conditionalFormatting sqref="J48:K48">
    <cfRule type="containsBlanks" dxfId="2594" priority="19">
      <formula>LEN(TRIM(J48))=0</formula>
    </cfRule>
  </conditionalFormatting>
  <conditionalFormatting sqref="J49:K49">
    <cfRule type="containsBlanks" dxfId="2593" priority="18">
      <formula>LEN(TRIM(J49))=0</formula>
    </cfRule>
  </conditionalFormatting>
  <conditionalFormatting sqref="J50:K50">
    <cfRule type="containsBlanks" dxfId="2592" priority="17">
      <formula>LEN(TRIM(J50))=0</formula>
    </cfRule>
  </conditionalFormatting>
  <conditionalFormatting sqref="J51:K51">
    <cfRule type="containsBlanks" dxfId="2591" priority="16">
      <formula>LEN(TRIM(J51))=0</formula>
    </cfRule>
  </conditionalFormatting>
  <conditionalFormatting sqref="J53:K53">
    <cfRule type="containsBlanks" dxfId="2590" priority="15">
      <formula>LEN(TRIM(J53))=0</formula>
    </cfRule>
  </conditionalFormatting>
  <conditionalFormatting sqref="J54:K54">
    <cfRule type="containsBlanks" dxfId="2589" priority="14">
      <formula>LEN(TRIM(J54))=0</formula>
    </cfRule>
  </conditionalFormatting>
  <conditionalFormatting sqref="K197:L198">
    <cfRule type="containsBlanks" dxfId="2588" priority="12">
      <formula>LEN(TRIM(K197))=0</formula>
    </cfRule>
  </conditionalFormatting>
  <conditionalFormatting sqref="H201:I201">
    <cfRule type="containsBlanks" dxfId="2587" priority="11">
      <formula>LEN(TRIM(H201))=0</formula>
    </cfRule>
  </conditionalFormatting>
  <conditionalFormatting sqref="H203:I203">
    <cfRule type="containsBlanks" dxfId="2586" priority="10">
      <formula>LEN(TRIM(H203))=0</formula>
    </cfRule>
  </conditionalFormatting>
  <conditionalFormatting sqref="K201:L201">
    <cfRule type="containsBlanks" dxfId="2585" priority="9">
      <formula>LEN(TRIM(K201))=0</formula>
    </cfRule>
  </conditionalFormatting>
  <conditionalFormatting sqref="K203:L203">
    <cfRule type="containsBlanks" dxfId="2584" priority="8">
      <formula>LEN(TRIM(K203))=0</formula>
    </cfRule>
  </conditionalFormatting>
  <conditionalFormatting sqref="H205:I205">
    <cfRule type="containsBlanks" dxfId="2583" priority="7">
      <formula>LEN(TRIM(H205))=0</formula>
    </cfRule>
  </conditionalFormatting>
  <conditionalFormatting sqref="K205:L205">
    <cfRule type="containsBlanks" dxfId="2582" priority="6">
      <formula>LEN(TRIM(K205))=0</formula>
    </cfRule>
  </conditionalFormatting>
  <conditionalFormatting sqref="H208:I208">
    <cfRule type="containsBlanks" dxfId="2581" priority="5">
      <formula>LEN(TRIM(H208))=0</formula>
    </cfRule>
  </conditionalFormatting>
  <conditionalFormatting sqref="K208:L208">
    <cfRule type="containsBlanks" dxfId="2580" priority="4">
      <formula>LEN(TRIM(K208))=0</formula>
    </cfRule>
  </conditionalFormatting>
  <conditionalFormatting sqref="K210:L210">
    <cfRule type="containsBlanks" dxfId="2579" priority="3">
      <formula>LEN(TRIM(K210))=0</formula>
    </cfRule>
  </conditionalFormatting>
  <conditionalFormatting sqref="K212:L214">
    <cfRule type="containsBlanks" dxfId="2578" priority="2">
      <formula>LEN(TRIM(K212))=0</formula>
    </cfRule>
  </conditionalFormatting>
  <conditionalFormatting sqref="H213:I213">
    <cfRule type="containsBlanks" dxfId="2577" priority="1">
      <formula>LEN(TRIM(H213))=0</formula>
    </cfRule>
  </conditionalFormatting>
  <dataValidations count="8">
    <dataValidation type="list" allowBlank="1" showInputMessage="1" showErrorMessage="1" sqref="H238 L8 F11:F19 L21:L22 F23 G115:N117 H124:J124 H126:J127 L153:N155 L157:N159 H235:J235 F161:J163 F165:J165 H167:J167 K191:N191 H219:J219 H221:J222 H224:J231 H233:J233 G101:L113" xr:uid="{227A6242-84F6-4F32-94A0-5E6173129FD9}">
      <formula1>"Oui, Non, Ne sais pas, Ne s'applique pas"</formula1>
    </dataValidation>
    <dataValidation type="list" allowBlank="1" showInputMessage="1" showErrorMessage="1" error="Please choose from the dropdown list." sqref="L20" xr:uid="{DA7645BB-CDFF-4183-B7EC-1F62AD18CA4A}">
      <formula1>"0 fois, 1 à 2 fois, 3 à 5 fois, 6 fois ou plus, Ne sais pas"</formula1>
    </dataValidation>
    <dataValidation type="list" allowBlank="1" showInputMessage="1" showErrorMessage="1" sqref="N65 H90 G120 H128:J128 H131:J131 H133:J133 F153:F155 F157:F159 K172:K184 N189 J56:K56 J58:K58 F68 F70 H85:J85" xr:uid="{5D61BD4C-1D62-488D-B1B3-0795F47F0215}">
      <formula1>"Oui, Non, Ne sais pas"</formula1>
    </dataValidation>
    <dataValidation type="list" allowBlank="1" showErrorMessage="1" error="Please choose from the dropdown list." prompt="Please select from the dropdown list" sqref="H86:J86" xr:uid="{83DE3844-EA30-4D03-A353-B5034B1B48F0}">
      <formula1>"Le gouvernement (par exemple le central d'achat/ministère de santé, unité de logistique/ministère de santé unité d'approvisionnement), un agent tiers (par exemple FNUAP), le gouvernement et un agent tiers, autre, ne s’applique pas"</formula1>
    </dataValidation>
    <dataValidation type="date" allowBlank="1" showInputMessage="1" showErrorMessage="1" sqref="H27 J27" xr:uid="{1ED15118-7FE7-47C9-B9D4-89167F784DBA}">
      <formula1>42005</formula1>
      <formula2>43100</formula2>
    </dataValidation>
    <dataValidation type="list" allowBlank="1" showInputMessage="1" showErrorMessage="1" sqref="H25 J25" xr:uid="{69E106BD-964D-40CC-9940-38EBC0EAAA41}">
      <formula1>"janvier, février, mars, avril, mai, juin, juillet, août,septembre, octobre, novembre, décembre"</formula1>
    </dataValidation>
    <dataValidation type="list" allowBlank="1" showInputMessage="1" showErrorMessage="1" sqref="F75:F79" xr:uid="{3B088E05-A6A0-4A8C-9B3C-77017842433D}">
      <formula1>"En nature, En liquide, Ne sais pas, Ne s'applique pas"</formula1>
    </dataValidation>
    <dataValidation type="list" allowBlank="1" showInputMessage="1" showErrorMessage="1" sqref="G138:I150 J138:L151 H151:I151" xr:uid="{B3C4C309-4116-466A-8179-585E5EF924D9}">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4A808722-EA5F-4386-9FA7-1E884A34D580}"/>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160C85-61B1-4FD5-8F76-5A6294143AEC}">
          <x14:formula1>
            <xm:f>'https://projects.chemonics.net/sites/3312/TechnicalImplementation/1340-1349 Monitoring and Evaluation/CS Indicators and Index/Validated Surveys/[CS Indicators_Madagascar_FR_2017_in progress.xlsx]Data sources for dropdown list'!#REF!</xm:f>
          </x14:formula1>
          <xm:sqref>H29:J29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C24CC-65C9-46C3-8590-3DCDBD093EED}">
  <sheetPr>
    <tabColor rgb="FF99CC00"/>
  </sheetPr>
  <dimension ref="A1:Q241"/>
  <sheetViews>
    <sheetView showGridLines="0" zoomScaleNormal="100" workbookViewId="0">
      <selection activeCell="H167" sqref="H167:J167"/>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3" width="16.85546875" customWidth="1"/>
    <col min="14" max="14" width="28.42578125" customWidth="1"/>
    <col min="15" max="15" width="60.28515625" customWidth="1"/>
    <col min="16" max="16" width="60.42578125" customWidth="1"/>
  </cols>
  <sheetData>
    <row r="1" spans="2:16" ht="63.6"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2408</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7.25" customHeight="1" thickBot="1">
      <c r="B5" s="934"/>
      <c r="C5" s="935"/>
      <c r="D5" s="935"/>
      <c r="E5" s="935"/>
      <c r="F5" s="935"/>
      <c r="G5" s="935"/>
      <c r="H5" s="935"/>
      <c r="I5" s="935"/>
      <c r="J5" s="935"/>
      <c r="K5" s="935"/>
      <c r="L5" s="935"/>
      <c r="M5" s="935"/>
      <c r="N5" s="935"/>
      <c r="O5" s="35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140.25" customHeight="1">
      <c r="B8" s="240" t="s">
        <v>350</v>
      </c>
      <c r="C8" s="1340" t="s">
        <v>351</v>
      </c>
      <c r="D8" s="1340"/>
      <c r="E8" s="1340"/>
      <c r="F8" s="1340"/>
      <c r="G8" s="1340"/>
      <c r="H8" s="1340"/>
      <c r="I8" s="1340"/>
      <c r="J8" s="1340"/>
      <c r="K8" s="1341"/>
      <c r="L8" s="797" t="s">
        <v>49</v>
      </c>
      <c r="M8" s="241" t="s">
        <v>352</v>
      </c>
      <c r="N8" s="470" t="s">
        <v>2409</v>
      </c>
      <c r="O8" s="1215" t="s">
        <v>2410</v>
      </c>
      <c r="P8" s="1215"/>
    </row>
    <row r="9" spans="2:16" ht="21.75" customHeight="1">
      <c r="B9" s="9" t="s">
        <v>216</v>
      </c>
      <c r="C9" s="879" t="s">
        <v>353</v>
      </c>
      <c r="D9" s="879"/>
      <c r="E9" s="880"/>
      <c r="F9" s="1113" t="s">
        <v>2411</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2410</v>
      </c>
      <c r="P10" s="1003"/>
    </row>
    <row r="11" spans="2:16" ht="46.5" customHeight="1">
      <c r="B11" s="244" t="s">
        <v>216</v>
      </c>
      <c r="C11" s="1011" t="s">
        <v>357</v>
      </c>
      <c r="D11" s="1011"/>
      <c r="E11" s="1369"/>
      <c r="F11" s="797" t="s">
        <v>49</v>
      </c>
      <c r="G11" s="245" t="s">
        <v>358</v>
      </c>
      <c r="H11" s="1073" t="s">
        <v>2412</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2413</v>
      </c>
      <c r="I12" s="1074"/>
      <c r="J12" s="1074"/>
      <c r="K12" s="1074"/>
      <c r="L12" s="1074"/>
      <c r="M12" s="1074"/>
      <c r="N12" s="1074"/>
      <c r="O12" s="1004"/>
      <c r="P12" s="1004"/>
    </row>
    <row r="13" spans="2:16" ht="46.5" customHeight="1">
      <c r="B13" s="10" t="s">
        <v>220</v>
      </c>
      <c r="C13" s="879" t="s">
        <v>360</v>
      </c>
      <c r="D13" s="879"/>
      <c r="E13" s="880"/>
      <c r="F13" s="797" t="s">
        <v>49</v>
      </c>
      <c r="G13" s="739" t="s">
        <v>358</v>
      </c>
      <c r="H13" s="1073" t="s">
        <v>2414</v>
      </c>
      <c r="I13" s="1074"/>
      <c r="J13" s="1074"/>
      <c r="K13" s="1074"/>
      <c r="L13" s="1074"/>
      <c r="M13" s="1074"/>
      <c r="N13" s="1074"/>
      <c r="O13" s="1004"/>
      <c r="P13" s="1004"/>
    </row>
    <row r="14" spans="2:16" ht="46.5" customHeight="1">
      <c r="B14" s="10" t="s">
        <v>222</v>
      </c>
      <c r="C14" s="879" t="s">
        <v>361</v>
      </c>
      <c r="D14" s="879"/>
      <c r="E14" s="880"/>
      <c r="F14" s="797" t="s">
        <v>49</v>
      </c>
      <c r="G14" s="739" t="s">
        <v>362</v>
      </c>
      <c r="H14" s="1073" t="s">
        <v>2063</v>
      </c>
      <c r="I14" s="1074"/>
      <c r="J14" s="1074"/>
      <c r="K14" s="1074"/>
      <c r="L14" s="1074"/>
      <c r="M14" s="1074"/>
      <c r="N14" s="1074"/>
      <c r="O14" s="1004"/>
      <c r="P14" s="1004"/>
    </row>
    <row r="15" spans="2:16" ht="46.5" customHeight="1">
      <c r="B15" s="10" t="s">
        <v>224</v>
      </c>
      <c r="C15" s="879" t="s">
        <v>54</v>
      </c>
      <c r="D15" s="879"/>
      <c r="E15" s="880"/>
      <c r="F15" s="797" t="s">
        <v>49</v>
      </c>
      <c r="G15" s="739" t="s">
        <v>363</v>
      </c>
      <c r="H15" s="1073" t="s">
        <v>2415</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2416</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2417</v>
      </c>
      <c r="I17" s="1074"/>
      <c r="J17" s="1074"/>
      <c r="K17" s="1074"/>
      <c r="L17" s="1074"/>
      <c r="M17" s="1074"/>
      <c r="N17" s="1074"/>
      <c r="O17" s="1004"/>
      <c r="P17" s="1004"/>
    </row>
    <row r="18" spans="2:16" ht="46.5" customHeight="1">
      <c r="B18" s="10" t="s">
        <v>229</v>
      </c>
      <c r="C18" s="1011" t="s">
        <v>368</v>
      </c>
      <c r="D18" s="1011"/>
      <c r="E18" s="1011"/>
      <c r="F18" s="797" t="s">
        <v>49</v>
      </c>
      <c r="G18" s="739" t="s">
        <v>367</v>
      </c>
      <c r="H18" s="1073" t="s">
        <v>2418</v>
      </c>
      <c r="I18" s="1074"/>
      <c r="J18" s="1074"/>
      <c r="K18" s="1074"/>
      <c r="L18" s="1074"/>
      <c r="M18" s="1074"/>
      <c r="N18" s="1074"/>
      <c r="O18" s="1004"/>
      <c r="P18" s="1004"/>
    </row>
    <row r="19" spans="2:16" ht="46.5" customHeight="1">
      <c r="B19" s="10" t="s">
        <v>230</v>
      </c>
      <c r="C19" s="1011" t="s">
        <v>369</v>
      </c>
      <c r="D19" s="1011"/>
      <c r="E19" s="1011"/>
      <c r="F19" s="797" t="s">
        <v>49</v>
      </c>
      <c r="G19" s="739" t="s">
        <v>367</v>
      </c>
      <c r="H19" s="1073" t="s">
        <v>2419</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2211" t="s">
        <v>372</v>
      </c>
      <c r="N20" s="1410" t="s">
        <v>2420</v>
      </c>
      <c r="O20" s="246"/>
      <c r="P20" s="247"/>
    </row>
    <row r="21" spans="2:16" ht="34.5" customHeight="1">
      <c r="B21" s="242" t="s">
        <v>373</v>
      </c>
      <c r="C21" s="879" t="s">
        <v>374</v>
      </c>
      <c r="D21" s="879"/>
      <c r="E21" s="879"/>
      <c r="F21" s="879"/>
      <c r="G21" s="879"/>
      <c r="H21" s="879"/>
      <c r="I21" s="879"/>
      <c r="J21" s="879"/>
      <c r="K21" s="879"/>
      <c r="L21" s="795" t="s">
        <v>49</v>
      </c>
      <c r="M21" s="1343"/>
      <c r="N21" s="1411"/>
      <c r="O21" s="246" t="s">
        <v>827</v>
      </c>
      <c r="P21" s="247"/>
    </row>
    <row r="22" spans="2:16" ht="33.75" customHeight="1">
      <c r="B22" s="248" t="s">
        <v>216</v>
      </c>
      <c r="C22" s="879" t="s">
        <v>375</v>
      </c>
      <c r="D22" s="879"/>
      <c r="E22" s="879"/>
      <c r="F22" s="879"/>
      <c r="G22" s="879"/>
      <c r="H22" s="879"/>
      <c r="I22" s="879"/>
      <c r="J22" s="879"/>
      <c r="K22" s="879"/>
      <c r="L22" s="795" t="s">
        <v>50</v>
      </c>
      <c r="M22" s="1343"/>
      <c r="N22" s="1411"/>
      <c r="O22" s="246"/>
      <c r="P22" s="247"/>
    </row>
    <row r="23" spans="2:16" ht="50.25" customHeight="1" thickBot="1">
      <c r="B23" s="249" t="s">
        <v>376</v>
      </c>
      <c r="C23" s="913" t="s">
        <v>377</v>
      </c>
      <c r="D23" s="913"/>
      <c r="E23" s="1006"/>
      <c r="F23" s="797" t="s">
        <v>50</v>
      </c>
      <c r="G23" s="1365" t="s">
        <v>378</v>
      </c>
      <c r="H23" s="1366"/>
      <c r="I23" s="1367" t="s">
        <v>663</v>
      </c>
      <c r="J23" s="1368"/>
      <c r="K23" s="250" t="s">
        <v>379</v>
      </c>
      <c r="L23" s="251" t="s">
        <v>663</v>
      </c>
      <c r="M23" s="2212"/>
      <c r="N23" s="1412"/>
      <c r="O23" s="252"/>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891</v>
      </c>
      <c r="I25" s="257" t="s">
        <v>383</v>
      </c>
      <c r="J25" s="256" t="s">
        <v>892</v>
      </c>
      <c r="K25" s="1342" t="s">
        <v>384</v>
      </c>
      <c r="L25" s="1758" t="s">
        <v>2421</v>
      </c>
      <c r="M25" s="1759"/>
      <c r="N25" s="1760"/>
      <c r="O25" s="258" t="s">
        <v>2422</v>
      </c>
      <c r="P25" s="738"/>
    </row>
    <row r="26" spans="2:16" ht="59.25" customHeight="1">
      <c r="B26" s="242" t="s">
        <v>385</v>
      </c>
      <c r="C26" s="879" t="s">
        <v>386</v>
      </c>
      <c r="D26" s="879"/>
      <c r="E26" s="879"/>
      <c r="F26" s="879"/>
      <c r="G26" s="879"/>
      <c r="H26" s="879"/>
      <c r="I26" s="880"/>
      <c r="J26" s="409">
        <v>8165332</v>
      </c>
      <c r="K26" s="1343"/>
      <c r="L26" s="1660"/>
      <c r="M26" s="1661"/>
      <c r="N26" s="1662"/>
      <c r="O26" s="810" t="s">
        <v>2423</v>
      </c>
      <c r="P26" s="247"/>
    </row>
    <row r="27" spans="2:16" ht="36.75" customHeight="1">
      <c r="B27" s="242" t="s">
        <v>387</v>
      </c>
      <c r="C27" s="875" t="s">
        <v>388</v>
      </c>
      <c r="D27" s="875"/>
      <c r="E27" s="875"/>
      <c r="F27" s="990"/>
      <c r="G27" s="259" t="s">
        <v>389</v>
      </c>
      <c r="H27" s="471">
        <v>42552</v>
      </c>
      <c r="I27" s="259" t="s">
        <v>390</v>
      </c>
      <c r="J27" s="471">
        <v>42887</v>
      </c>
      <c r="K27" s="1343"/>
      <c r="L27" s="1660"/>
      <c r="M27" s="1661"/>
      <c r="N27" s="1662"/>
      <c r="O27" s="810" t="s">
        <v>722</v>
      </c>
      <c r="P27" s="247"/>
    </row>
    <row r="28" spans="2:16" ht="49.5" customHeight="1">
      <c r="B28" s="262" t="s">
        <v>216</v>
      </c>
      <c r="C28" s="875" t="s">
        <v>391</v>
      </c>
      <c r="D28" s="875"/>
      <c r="E28" s="875"/>
      <c r="F28" s="875"/>
      <c r="G28" s="990"/>
      <c r="H28" s="1457" t="s">
        <v>2424</v>
      </c>
      <c r="I28" s="1458"/>
      <c r="J28" s="1459"/>
      <c r="K28" s="1343"/>
      <c r="L28" s="1660"/>
      <c r="M28" s="1661"/>
      <c r="N28" s="1662"/>
      <c r="O28" s="810"/>
      <c r="P28" s="247"/>
    </row>
    <row r="29" spans="2:16" ht="23.25" customHeight="1">
      <c r="B29" s="262" t="s">
        <v>218</v>
      </c>
      <c r="C29" s="875" t="s">
        <v>392</v>
      </c>
      <c r="D29" s="875"/>
      <c r="E29" s="875"/>
      <c r="F29" s="875"/>
      <c r="G29" s="990"/>
      <c r="H29" s="1651" t="s">
        <v>836</v>
      </c>
      <c r="I29" s="1652"/>
      <c r="J29" s="2210"/>
      <c r="K29" s="1344"/>
      <c r="L29" s="1761"/>
      <c r="M29" s="1762"/>
      <c r="N29" s="1763"/>
      <c r="O29" s="810"/>
      <c r="P29" s="247"/>
    </row>
    <row r="30" spans="2:16" ht="68.25" customHeight="1">
      <c r="B30" s="262" t="s">
        <v>220</v>
      </c>
      <c r="C30" s="879" t="s">
        <v>393</v>
      </c>
      <c r="D30" s="879"/>
      <c r="E30" s="879"/>
      <c r="F30" s="879"/>
      <c r="G30" s="879"/>
      <c r="H30" s="879"/>
      <c r="I30" s="879"/>
      <c r="J30" s="879"/>
      <c r="K30" s="879"/>
      <c r="L30" s="879"/>
      <c r="M30" s="879"/>
      <c r="N30" s="885"/>
      <c r="O30" s="1325"/>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2425</v>
      </c>
      <c r="D33" s="1317"/>
      <c r="E33" s="1317"/>
      <c r="F33" s="1317"/>
      <c r="G33" s="1317"/>
      <c r="H33" s="1317"/>
      <c r="I33" s="1318"/>
      <c r="J33" s="390">
        <v>949033</v>
      </c>
      <c r="K33" s="391">
        <v>719518</v>
      </c>
      <c r="L33" s="1319">
        <f t="shared" ref="L33:L51" si="0">ABS(J33-K33)/J33</f>
        <v>0.24184090542689243</v>
      </c>
      <c r="M33" s="1320"/>
      <c r="N33" s="1321"/>
      <c r="O33" s="1335"/>
      <c r="P33" s="1335"/>
    </row>
    <row r="34" spans="2:16" ht="21" customHeight="1">
      <c r="B34" s="248"/>
      <c r="C34" s="1317" t="s">
        <v>399</v>
      </c>
      <c r="D34" s="1317"/>
      <c r="E34" s="1317"/>
      <c r="F34" s="1317"/>
      <c r="G34" s="1317"/>
      <c r="H34" s="1317"/>
      <c r="I34" s="1318"/>
      <c r="J34" s="329" t="s">
        <v>60</v>
      </c>
      <c r="K34" s="263" t="s">
        <v>60</v>
      </c>
      <c r="L34" s="1398" t="s">
        <v>60</v>
      </c>
      <c r="M34" s="1399"/>
      <c r="N34" s="1400"/>
      <c r="O34" s="1335"/>
      <c r="P34" s="1335"/>
    </row>
    <row r="35" spans="2:16" ht="31.5" customHeight="1">
      <c r="B35" s="248"/>
      <c r="C35" s="1317" t="s">
        <v>250</v>
      </c>
      <c r="D35" s="1317"/>
      <c r="E35" s="1317"/>
      <c r="F35" s="197" t="s">
        <v>400</v>
      </c>
      <c r="G35" s="1337"/>
      <c r="H35" s="1338"/>
      <c r="I35" s="1339"/>
      <c r="J35" s="329" t="s">
        <v>60</v>
      </c>
      <c r="K35" s="263" t="s">
        <v>60</v>
      </c>
      <c r="L35" s="1398" t="s">
        <v>60</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29" t="s">
        <v>60</v>
      </c>
      <c r="K37" s="263" t="s">
        <v>60</v>
      </c>
      <c r="L37" s="1398" t="s">
        <v>60</v>
      </c>
      <c r="M37" s="1399"/>
      <c r="N37" s="1400"/>
      <c r="O37" s="1335"/>
      <c r="P37" s="1335"/>
    </row>
    <row r="38" spans="2:16" ht="27.75" customHeight="1">
      <c r="B38" s="248"/>
      <c r="C38" s="1317" t="s">
        <v>403</v>
      </c>
      <c r="D38" s="1317"/>
      <c r="E38" s="1317"/>
      <c r="F38" s="197" t="s">
        <v>400</v>
      </c>
      <c r="G38" s="1337"/>
      <c r="H38" s="1338"/>
      <c r="I38" s="1339"/>
      <c r="J38" s="329" t="s">
        <v>60</v>
      </c>
      <c r="K38" s="263" t="s">
        <v>60</v>
      </c>
      <c r="L38" s="1398" t="s">
        <v>60</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29" t="s">
        <v>60</v>
      </c>
      <c r="K40" s="263" t="s">
        <v>60</v>
      </c>
      <c r="L40" s="1398" t="s">
        <v>60</v>
      </c>
      <c r="M40" s="1399"/>
      <c r="N40" s="1400"/>
      <c r="O40" s="1335"/>
      <c r="P40" s="1335"/>
    </row>
    <row r="41" spans="2:16" ht="21" customHeight="1">
      <c r="B41" s="248"/>
      <c r="C41" s="1317" t="s">
        <v>406</v>
      </c>
      <c r="D41" s="1317"/>
      <c r="E41" s="1317"/>
      <c r="F41" s="1317"/>
      <c r="G41" s="1317"/>
      <c r="H41" s="1317"/>
      <c r="I41" s="1318"/>
      <c r="J41" s="390">
        <v>3335144</v>
      </c>
      <c r="K41" s="391">
        <v>3212362</v>
      </c>
      <c r="L41" s="1319">
        <f t="shared" si="0"/>
        <v>3.681460230802628E-2</v>
      </c>
      <c r="M41" s="1320"/>
      <c r="N41" s="1321"/>
      <c r="O41" s="1335"/>
      <c r="P41" s="1335"/>
    </row>
    <row r="42" spans="2:16" ht="21" customHeight="1">
      <c r="B42" s="248"/>
      <c r="C42" s="1317" t="s">
        <v>407</v>
      </c>
      <c r="D42" s="1317"/>
      <c r="E42" s="1317"/>
      <c r="F42" s="1317"/>
      <c r="G42" s="1317"/>
      <c r="H42" s="1317"/>
      <c r="I42" s="1318"/>
      <c r="J42" s="329" t="s">
        <v>60</v>
      </c>
      <c r="K42" s="263" t="s">
        <v>60</v>
      </c>
      <c r="L42" s="1398" t="s">
        <v>60</v>
      </c>
      <c r="M42" s="1399"/>
      <c r="N42" s="1400"/>
      <c r="O42" s="1335"/>
      <c r="P42" s="1335"/>
    </row>
    <row r="43" spans="2:16" ht="32.25" customHeight="1">
      <c r="B43" s="248"/>
      <c r="C43" s="1317" t="s">
        <v>408</v>
      </c>
      <c r="D43" s="1317"/>
      <c r="E43" s="1317"/>
      <c r="F43" s="197" t="s">
        <v>400</v>
      </c>
      <c r="G43" s="1337"/>
      <c r="H43" s="1338"/>
      <c r="I43" s="1339"/>
      <c r="J43" s="329" t="s">
        <v>60</v>
      </c>
      <c r="K43" s="263" t="s">
        <v>60</v>
      </c>
      <c r="L43" s="1398" t="s">
        <v>60</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90">
        <v>88931</v>
      </c>
      <c r="K45" s="391">
        <v>108644</v>
      </c>
      <c r="L45" s="1319">
        <f t="shared" si="0"/>
        <v>0.22166623562087462</v>
      </c>
      <c r="M45" s="1320"/>
      <c r="N45" s="1321"/>
      <c r="O45" s="1335"/>
      <c r="P45" s="1335"/>
    </row>
    <row r="46" spans="2:16" ht="21" customHeight="1">
      <c r="B46" s="248"/>
      <c r="C46" s="1317" t="s">
        <v>411</v>
      </c>
      <c r="D46" s="1317"/>
      <c r="E46" s="1317"/>
      <c r="F46" s="1317"/>
      <c r="G46" s="1317"/>
      <c r="H46" s="1317"/>
      <c r="I46" s="1318"/>
      <c r="J46" s="390">
        <v>93206</v>
      </c>
      <c r="K46" s="391">
        <v>107654</v>
      </c>
      <c r="L46" s="1319">
        <f t="shared" si="0"/>
        <v>0.15501147994764286</v>
      </c>
      <c r="M46" s="1320"/>
      <c r="N46" s="1321"/>
      <c r="O46" s="1335"/>
      <c r="P46" s="1335"/>
    </row>
    <row r="47" spans="2:16" ht="30" customHeight="1">
      <c r="B47" s="248"/>
      <c r="C47" s="1317" t="s">
        <v>412</v>
      </c>
      <c r="D47" s="1317"/>
      <c r="E47" s="1317"/>
      <c r="F47" s="197" t="s">
        <v>400</v>
      </c>
      <c r="G47" s="1067"/>
      <c r="H47" s="1068"/>
      <c r="I47" s="1069"/>
      <c r="J47" s="329" t="s">
        <v>60</v>
      </c>
      <c r="K47" s="263" t="s">
        <v>60</v>
      </c>
      <c r="L47" s="1398" t="s">
        <v>60</v>
      </c>
      <c r="M47" s="1399"/>
      <c r="N47" s="1400"/>
      <c r="O47" s="1335"/>
      <c r="P47" s="1335"/>
    </row>
    <row r="48" spans="2:16" ht="21" customHeight="1">
      <c r="B48" s="248" t="s">
        <v>413</v>
      </c>
      <c r="C48" s="1317" t="s">
        <v>414</v>
      </c>
      <c r="D48" s="1317"/>
      <c r="E48" s="1317"/>
      <c r="F48" s="1317"/>
      <c r="G48" s="1317"/>
      <c r="H48" s="1317"/>
      <c r="I48" s="1318"/>
      <c r="J48" s="390">
        <v>14770</v>
      </c>
      <c r="K48" s="391">
        <v>23027</v>
      </c>
      <c r="L48" s="1319">
        <f t="shared" si="0"/>
        <v>0.55903859174001358</v>
      </c>
      <c r="M48" s="1320"/>
      <c r="N48" s="1321"/>
      <c r="O48" s="1335"/>
      <c r="P48" s="1335"/>
    </row>
    <row r="49" spans="2:17" ht="21" customHeight="1">
      <c r="B49" s="248" t="s">
        <v>415</v>
      </c>
      <c r="C49" s="1317" t="s">
        <v>416</v>
      </c>
      <c r="D49" s="1317"/>
      <c r="E49" s="1317"/>
      <c r="F49" s="1317"/>
      <c r="G49" s="1317"/>
      <c r="H49" s="1317"/>
      <c r="I49" s="1318"/>
      <c r="J49" s="329" t="s">
        <v>60</v>
      </c>
      <c r="K49" s="263" t="s">
        <v>60</v>
      </c>
      <c r="L49" s="1398" t="s">
        <v>60</v>
      </c>
      <c r="M49" s="1399"/>
      <c r="N49" s="1400"/>
      <c r="O49" s="1335"/>
      <c r="P49" s="1335"/>
    </row>
    <row r="50" spans="2:17" ht="21" customHeight="1">
      <c r="B50" s="248" t="s">
        <v>417</v>
      </c>
      <c r="C50" s="1317" t="s">
        <v>133</v>
      </c>
      <c r="D50" s="1317"/>
      <c r="E50" s="1317"/>
      <c r="F50" s="1317"/>
      <c r="G50" s="1317"/>
      <c r="H50" s="1317"/>
      <c r="I50" s="1318"/>
      <c r="J50" s="390">
        <v>50182127</v>
      </c>
      <c r="K50" s="391">
        <v>50188127</v>
      </c>
      <c r="L50" s="1319">
        <f t="shared" si="0"/>
        <v>1.1956448159321744E-4</v>
      </c>
      <c r="M50" s="1320"/>
      <c r="N50" s="1321"/>
      <c r="O50" s="1335"/>
      <c r="P50" s="1335"/>
    </row>
    <row r="51" spans="2:17" ht="21" customHeight="1">
      <c r="B51" s="248" t="s">
        <v>418</v>
      </c>
      <c r="C51" s="1317" t="s">
        <v>134</v>
      </c>
      <c r="D51" s="1317"/>
      <c r="E51" s="1317"/>
      <c r="F51" s="1317"/>
      <c r="G51" s="1317"/>
      <c r="H51" s="1317"/>
      <c r="I51" s="1318"/>
      <c r="J51" s="390">
        <v>632700</v>
      </c>
      <c r="K51" s="391">
        <v>616072</v>
      </c>
      <c r="L51" s="1319">
        <f t="shared" si="0"/>
        <v>2.6281017859965228E-2</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413" t="s">
        <v>60</v>
      </c>
      <c r="K53" s="450" t="s">
        <v>60</v>
      </c>
      <c r="L53" s="1398" t="s">
        <v>60</v>
      </c>
      <c r="M53" s="1399"/>
      <c r="N53" s="1400"/>
      <c r="O53" s="1335"/>
      <c r="P53" s="1335"/>
    </row>
    <row r="54" spans="2:17" ht="21" customHeight="1">
      <c r="B54" s="248"/>
      <c r="C54" s="1317" t="s">
        <v>264</v>
      </c>
      <c r="D54" s="1317"/>
      <c r="E54" s="1317"/>
      <c r="F54" s="1317"/>
      <c r="G54" s="1317"/>
      <c r="H54" s="1317"/>
      <c r="I54" s="1318"/>
      <c r="J54" s="413" t="s">
        <v>60</v>
      </c>
      <c r="K54" s="450" t="s">
        <v>60</v>
      </c>
      <c r="L54" s="1398" t="s">
        <v>60</v>
      </c>
      <c r="M54" s="1399"/>
      <c r="N54" s="1400"/>
      <c r="O54" s="1335"/>
      <c r="P54" s="1335"/>
    </row>
    <row r="55" spans="2:17" ht="21" customHeight="1">
      <c r="B55" s="248" t="s">
        <v>420</v>
      </c>
      <c r="C55" s="1317" t="s">
        <v>421</v>
      </c>
      <c r="D55" s="1317"/>
      <c r="E55" s="1317"/>
      <c r="F55" s="1317"/>
      <c r="G55" s="1317"/>
      <c r="H55" s="1317"/>
      <c r="I55" s="1318"/>
      <c r="J55" s="329" t="s">
        <v>60</v>
      </c>
      <c r="K55" s="263" t="s">
        <v>60</v>
      </c>
      <c r="L55" s="1398" t="s">
        <v>60</v>
      </c>
      <c r="M55" s="1399"/>
      <c r="N55" s="1400"/>
      <c r="O55" s="1336"/>
      <c r="P55" s="1336"/>
    </row>
    <row r="56" spans="2:17" ht="46.5" customHeight="1" thickBot="1">
      <c r="B56" s="265" t="s">
        <v>422</v>
      </c>
      <c r="C56" s="1309" t="s">
        <v>423</v>
      </c>
      <c r="D56" s="1309"/>
      <c r="E56" s="1309"/>
      <c r="F56" s="1309"/>
      <c r="G56" s="1309"/>
      <c r="H56" s="1309"/>
      <c r="I56" s="1309"/>
      <c r="J56" s="1310" t="s">
        <v>49</v>
      </c>
      <c r="K56" s="1311"/>
      <c r="L56" s="266" t="s">
        <v>424</v>
      </c>
      <c r="M56" s="2206" t="s">
        <v>2426</v>
      </c>
      <c r="N56" s="2207"/>
      <c r="O56" s="253" t="s">
        <v>2427</v>
      </c>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266" t="s">
        <v>424</v>
      </c>
      <c r="M58" s="2208" t="s">
        <v>2428</v>
      </c>
      <c r="N58" s="2209"/>
      <c r="O58" s="268" t="s">
        <v>904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v>102740</v>
      </c>
      <c r="H61" s="273" t="s">
        <v>900</v>
      </c>
      <c r="I61" s="1209" t="s">
        <v>2429</v>
      </c>
      <c r="J61" s="1210"/>
      <c r="K61" s="1275"/>
      <c r="L61" s="1276"/>
      <c r="M61" s="1276"/>
      <c r="N61" s="1277"/>
      <c r="O61" s="1305"/>
      <c r="P61" s="1305"/>
    </row>
    <row r="62" spans="2:17" ht="54" customHeight="1">
      <c r="B62" s="262" t="s">
        <v>218</v>
      </c>
      <c r="C62" s="1307" t="s">
        <v>435</v>
      </c>
      <c r="D62" s="1307"/>
      <c r="E62" s="1307"/>
      <c r="F62" s="1308"/>
      <c r="G62" s="337">
        <v>0</v>
      </c>
      <c r="H62" s="273" t="s">
        <v>2430</v>
      </c>
      <c r="I62" s="1209" t="s">
        <v>2430</v>
      </c>
      <c r="J62" s="1210"/>
      <c r="K62" s="1275"/>
      <c r="L62" s="1276"/>
      <c r="M62" s="1276"/>
      <c r="N62" s="1277"/>
      <c r="O62" s="1305"/>
      <c r="P62" s="1305"/>
    </row>
    <row r="63" spans="2:17" ht="54" customHeight="1" thickBot="1">
      <c r="B63" s="248" t="s">
        <v>220</v>
      </c>
      <c r="C63" s="921" t="s">
        <v>436</v>
      </c>
      <c r="D63" s="921"/>
      <c r="E63" s="921"/>
      <c r="F63" s="956"/>
      <c r="G63" s="338">
        <f>G61+G62</f>
        <v>102740</v>
      </c>
      <c r="H63" s="273" t="s">
        <v>900</v>
      </c>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50</v>
      </c>
      <c r="O65" s="268"/>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50</v>
      </c>
      <c r="G68" s="1251">
        <v>0</v>
      </c>
      <c r="H68" s="1252"/>
      <c r="I68" s="1209" t="s">
        <v>60</v>
      </c>
      <c r="J68" s="1210"/>
      <c r="K68" s="1275"/>
      <c r="L68" s="1276"/>
      <c r="M68" s="1276"/>
      <c r="N68" s="1277"/>
      <c r="O68" s="1184"/>
      <c r="P68" s="1184"/>
    </row>
    <row r="69" spans="2:16" ht="31.5" customHeight="1">
      <c r="B69" s="278"/>
      <c r="C69" s="1290" t="s">
        <v>447</v>
      </c>
      <c r="D69" s="1290"/>
      <c r="E69" s="1291"/>
      <c r="F69" s="1096" t="s">
        <v>60</v>
      </c>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0</v>
      </c>
      <c r="H70" s="1252"/>
      <c r="I70" s="1209" t="s">
        <v>60</v>
      </c>
      <c r="J70" s="1210"/>
      <c r="K70" s="1275"/>
      <c r="L70" s="1276"/>
      <c r="M70" s="1276"/>
      <c r="N70" s="1277"/>
      <c r="O70" s="1184"/>
      <c r="P70" s="1184"/>
    </row>
    <row r="71" spans="2:16" ht="35.25" customHeight="1">
      <c r="B71" s="278"/>
      <c r="C71" s="1290" t="s">
        <v>449</v>
      </c>
      <c r="D71" s="1290"/>
      <c r="E71" s="1291"/>
      <c r="F71" s="1096" t="s">
        <v>663</v>
      </c>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755</v>
      </c>
      <c r="P74" s="247" t="s">
        <v>2323</v>
      </c>
    </row>
    <row r="75" spans="2:16" s="282" customFormat="1" ht="78" customHeight="1">
      <c r="B75" s="747" t="s">
        <v>216</v>
      </c>
      <c r="C75" s="921" t="s">
        <v>118</v>
      </c>
      <c r="D75" s="921"/>
      <c r="E75" s="956"/>
      <c r="F75" s="472" t="s">
        <v>659</v>
      </c>
      <c r="G75" s="2197">
        <v>1259751.6000000001</v>
      </c>
      <c r="H75" s="2198"/>
      <c r="I75" s="2199" t="s">
        <v>900</v>
      </c>
      <c r="J75" s="2200"/>
      <c r="K75" s="2201" t="s">
        <v>2431</v>
      </c>
      <c r="L75" s="2202"/>
      <c r="M75" s="2202"/>
      <c r="N75" s="2203"/>
      <c r="O75" s="2204"/>
      <c r="P75" s="1183"/>
    </row>
    <row r="76" spans="2:16" s="282" customFormat="1" ht="32.25" customHeight="1">
      <c r="B76" s="262" t="s">
        <v>218</v>
      </c>
      <c r="C76" s="875" t="s">
        <v>54</v>
      </c>
      <c r="D76" s="875"/>
      <c r="E76" s="990"/>
      <c r="F76" s="746" t="s">
        <v>659</v>
      </c>
      <c r="G76" s="1441">
        <v>442626</v>
      </c>
      <c r="H76" s="1442"/>
      <c r="I76" s="1443" t="s">
        <v>900</v>
      </c>
      <c r="J76" s="1444"/>
      <c r="K76" s="1389" t="s">
        <v>2432</v>
      </c>
      <c r="L76" s="1390"/>
      <c r="M76" s="1390"/>
      <c r="N76" s="1391"/>
      <c r="O76" s="2205"/>
      <c r="P76" s="1184"/>
    </row>
    <row r="77" spans="2:16" s="282" customFormat="1" ht="32.25" customHeight="1">
      <c r="B77" s="262" t="s">
        <v>220</v>
      </c>
      <c r="C77" s="875" t="s">
        <v>120</v>
      </c>
      <c r="D77" s="875"/>
      <c r="E77" s="990"/>
      <c r="F77" s="746" t="s">
        <v>659</v>
      </c>
      <c r="G77" s="1251">
        <v>898125</v>
      </c>
      <c r="H77" s="1252"/>
      <c r="I77" s="1443" t="s">
        <v>900</v>
      </c>
      <c r="J77" s="1444"/>
      <c r="K77" s="1389" t="s">
        <v>2433</v>
      </c>
      <c r="L77" s="1390"/>
      <c r="M77" s="1390"/>
      <c r="N77" s="1391"/>
      <c r="O77" s="1184"/>
      <c r="P77" s="1184"/>
    </row>
    <row r="78" spans="2:16" s="282" customFormat="1" ht="32.25" customHeight="1">
      <c r="B78" s="262" t="s">
        <v>222</v>
      </c>
      <c r="C78" s="875" t="s">
        <v>121</v>
      </c>
      <c r="D78" s="875"/>
      <c r="E78" s="990"/>
      <c r="F78" s="746" t="s">
        <v>663</v>
      </c>
      <c r="G78" s="1251">
        <v>0</v>
      </c>
      <c r="H78" s="1252"/>
      <c r="I78" s="1251" t="s">
        <v>60</v>
      </c>
      <c r="J78" s="1252"/>
      <c r="K78" s="1251"/>
      <c r="L78" s="1282"/>
      <c r="M78" s="1282"/>
      <c r="N78" s="1283"/>
      <c r="O78" s="1184"/>
      <c r="P78" s="1184"/>
    </row>
    <row r="79" spans="2:16" s="282" customFormat="1" ht="32.25" customHeight="1">
      <c r="B79" s="262" t="s">
        <v>224</v>
      </c>
      <c r="C79" s="875" t="s">
        <v>122</v>
      </c>
      <c r="D79" s="875"/>
      <c r="E79" s="990"/>
      <c r="F79" s="746" t="s">
        <v>663</v>
      </c>
      <c r="G79" s="1251">
        <v>0</v>
      </c>
      <c r="H79" s="1252"/>
      <c r="I79" s="1209" t="s">
        <v>60</v>
      </c>
      <c r="J79" s="1210"/>
      <c r="K79" s="1211"/>
      <c r="L79" s="1212"/>
      <c r="M79" s="1212"/>
      <c r="N79" s="1213"/>
      <c r="O79" s="1184"/>
      <c r="P79" s="1184"/>
    </row>
    <row r="80" spans="2:16" ht="53.25" customHeight="1" thickBot="1">
      <c r="B80" s="248" t="s">
        <v>226</v>
      </c>
      <c r="C80" s="921" t="s">
        <v>458</v>
      </c>
      <c r="D80" s="921"/>
      <c r="E80" s="956"/>
      <c r="F80" s="283"/>
      <c r="G80" s="1262">
        <f>G75+G76+G77+G78+G79</f>
        <v>2600502.6</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v>
      </c>
      <c r="I82" s="1256"/>
      <c r="J82" s="1257"/>
      <c r="K82" s="1273"/>
      <c r="L82" s="1274"/>
      <c r="M82" s="1274"/>
      <c r="N82" s="1274"/>
      <c r="O82" s="246"/>
      <c r="P82" s="247"/>
    </row>
    <row r="83" spans="1:16" ht="66.75" customHeight="1">
      <c r="B83" s="285" t="s">
        <v>463</v>
      </c>
      <c r="C83" s="1253" t="s">
        <v>464</v>
      </c>
      <c r="D83" s="1253"/>
      <c r="E83" s="1253"/>
      <c r="F83" s="1253"/>
      <c r="G83" s="1254"/>
      <c r="H83" s="1255" t="e">
        <f>G68/G72</f>
        <v>#DIV/0!</v>
      </c>
      <c r="I83" s="1256"/>
      <c r="J83" s="1257"/>
      <c r="K83" s="1258" t="s">
        <v>1459</v>
      </c>
      <c r="L83" s="1259"/>
      <c r="M83" s="1259"/>
      <c r="N83" s="1259"/>
      <c r="O83" s="246"/>
      <c r="P83" s="247"/>
    </row>
    <row r="84" spans="1:16" ht="66" customHeight="1">
      <c r="B84" s="286" t="s">
        <v>466</v>
      </c>
      <c r="C84" s="879" t="s">
        <v>467</v>
      </c>
      <c r="D84" s="879"/>
      <c r="E84" s="1260"/>
      <c r="F84" s="1260"/>
      <c r="G84" s="1261"/>
      <c r="H84" s="1255">
        <f>(G72+G80)/J26</f>
        <v>0.31848093868075422</v>
      </c>
      <c r="I84" s="1256"/>
      <c r="J84" s="1257"/>
      <c r="K84" s="1258" t="s">
        <v>2434</v>
      </c>
      <c r="L84" s="1259"/>
      <c r="M84" s="1259"/>
      <c r="N84" s="1259"/>
      <c r="O84" s="246" t="s">
        <v>468</v>
      </c>
      <c r="P84" s="247" t="s">
        <v>468</v>
      </c>
    </row>
    <row r="85" spans="1:16" ht="34.5" customHeight="1">
      <c r="B85" s="287" t="s">
        <v>469</v>
      </c>
      <c r="C85" s="1247" t="s">
        <v>470</v>
      </c>
      <c r="D85" s="1247"/>
      <c r="E85" s="1247"/>
      <c r="F85" s="1247"/>
      <c r="G85" s="1248"/>
      <c r="H85" s="1132" t="s">
        <v>49</v>
      </c>
      <c r="I85" s="1134"/>
      <c r="J85" s="1133"/>
      <c r="K85" s="1249" t="s">
        <v>663</v>
      </c>
      <c r="L85" s="1250"/>
      <c r="M85" s="1250"/>
      <c r="N85" s="1250"/>
      <c r="O85" s="246" t="s">
        <v>468</v>
      </c>
      <c r="P85" s="247" t="s">
        <v>468</v>
      </c>
    </row>
    <row r="86" spans="1:16" ht="39" customHeight="1">
      <c r="B86" s="242" t="s">
        <v>471</v>
      </c>
      <c r="C86" s="879" t="s">
        <v>472</v>
      </c>
      <c r="D86" s="879"/>
      <c r="E86" s="879"/>
      <c r="F86" s="879"/>
      <c r="G86" s="880"/>
      <c r="H86" s="1096" t="s">
        <v>910</v>
      </c>
      <c r="I86" s="1097"/>
      <c r="J86" s="1097"/>
      <c r="K86" s="1249" t="s">
        <v>2435</v>
      </c>
      <c r="L86" s="1250"/>
      <c r="M86" s="1250"/>
      <c r="N86" s="1250"/>
      <c r="O86" s="1003" t="s">
        <v>1476</v>
      </c>
      <c r="P86" s="1003"/>
    </row>
    <row r="87" spans="1:16" ht="23.25" customHeight="1">
      <c r="B87" s="10" t="s">
        <v>216</v>
      </c>
      <c r="C87" s="879" t="s">
        <v>473</v>
      </c>
      <c r="D87" s="879"/>
      <c r="E87" s="879"/>
      <c r="F87" s="879"/>
      <c r="G87" s="879"/>
      <c r="H87" s="1073" t="s">
        <v>2417</v>
      </c>
      <c r="I87" s="1074"/>
      <c r="J87" s="1074"/>
      <c r="K87" s="1074"/>
      <c r="L87" s="1074"/>
      <c r="M87" s="1074"/>
      <c r="N87" s="1074"/>
      <c r="O87" s="1007"/>
      <c r="P87" s="1007"/>
    </row>
    <row r="88" spans="1:16" ht="44.25" customHeight="1">
      <c r="B88" s="249" t="s">
        <v>474</v>
      </c>
      <c r="C88" s="913" t="s">
        <v>475</v>
      </c>
      <c r="D88" s="913"/>
      <c r="E88" s="1006"/>
      <c r="F88" s="1084" t="s">
        <v>2436</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42" t="s">
        <v>477</v>
      </c>
      <c r="C90" s="879" t="s">
        <v>478</v>
      </c>
      <c r="D90" s="879"/>
      <c r="E90" s="879"/>
      <c r="F90" s="879"/>
      <c r="G90" s="880"/>
      <c r="H90" s="289" t="s">
        <v>49</v>
      </c>
      <c r="I90" s="1226" t="s">
        <v>424</v>
      </c>
      <c r="J90" s="1227"/>
      <c r="K90" s="2191" t="s">
        <v>2437</v>
      </c>
      <c r="L90" s="2192"/>
      <c r="M90" s="2192"/>
      <c r="N90" s="2193"/>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1606" t="s">
        <v>2438</v>
      </c>
      <c r="G92" s="1607"/>
      <c r="H92" s="1608"/>
      <c r="I92" s="1756">
        <v>102740</v>
      </c>
      <c r="J92" s="1757"/>
      <c r="K92" s="2194" t="s">
        <v>2439</v>
      </c>
      <c r="L92" s="2195"/>
      <c r="M92" s="2195"/>
      <c r="N92" s="2196"/>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50</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50</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50</v>
      </c>
      <c r="H109" s="1199"/>
      <c r="I109" s="1032" t="s">
        <v>49</v>
      </c>
      <c r="J109" s="1199"/>
      <c r="K109" s="745" t="s">
        <v>49</v>
      </c>
      <c r="L109" s="1032" t="s">
        <v>50</v>
      </c>
      <c r="M109" s="1033"/>
      <c r="N109" s="1116"/>
      <c r="O109" s="1184"/>
      <c r="P109" s="1184"/>
    </row>
    <row r="110" spans="2:16" ht="24" customHeight="1">
      <c r="B110" s="291" t="s">
        <v>231</v>
      </c>
      <c r="C110" s="1065" t="s">
        <v>498</v>
      </c>
      <c r="D110" s="1065"/>
      <c r="E110" s="1065"/>
      <c r="F110" s="1066"/>
      <c r="G110" s="1032" t="s">
        <v>50</v>
      </c>
      <c r="H110" s="1199"/>
      <c r="I110" s="1032" t="s">
        <v>49</v>
      </c>
      <c r="J110" s="1199"/>
      <c r="K110" s="745" t="s">
        <v>49</v>
      </c>
      <c r="L110" s="1032" t="s">
        <v>50</v>
      </c>
      <c r="M110" s="1033"/>
      <c r="N110" s="1116"/>
      <c r="O110" s="1184"/>
      <c r="P110" s="1184"/>
    </row>
    <row r="111" spans="2:16" ht="21" customHeight="1">
      <c r="B111" s="291" t="s">
        <v>233</v>
      </c>
      <c r="C111" s="1065" t="s">
        <v>499</v>
      </c>
      <c r="D111" s="1065"/>
      <c r="E111" s="1065"/>
      <c r="F111" s="1066"/>
      <c r="G111" s="1032" t="s">
        <v>663</v>
      </c>
      <c r="H111" s="1199"/>
      <c r="I111" s="1032" t="s">
        <v>663</v>
      </c>
      <c r="J111" s="1199"/>
      <c r="K111" s="745" t="s">
        <v>663</v>
      </c>
      <c r="L111" s="1032" t="s">
        <v>663</v>
      </c>
      <c r="M111" s="1033"/>
      <c r="N111" s="1116"/>
      <c r="O111" s="1184"/>
      <c r="P111" s="1184"/>
    </row>
    <row r="112" spans="2:16" ht="29.25" customHeight="1">
      <c r="B112" s="291" t="s">
        <v>500</v>
      </c>
      <c r="C112" s="1065" t="s">
        <v>501</v>
      </c>
      <c r="D112" s="1065"/>
      <c r="E112" s="1065"/>
      <c r="F112" s="1066"/>
      <c r="G112" s="1032" t="s">
        <v>663</v>
      </c>
      <c r="H112" s="1199"/>
      <c r="I112" s="1032" t="s">
        <v>663</v>
      </c>
      <c r="J112" s="1199"/>
      <c r="K112" s="745" t="s">
        <v>663</v>
      </c>
      <c r="L112" s="1032" t="s">
        <v>663</v>
      </c>
      <c r="M112" s="1033"/>
      <c r="N112" s="1116"/>
      <c r="O112" s="1184"/>
      <c r="P112" s="1184"/>
    </row>
    <row r="113" spans="2:16" ht="21" customHeight="1">
      <c r="B113" s="291" t="s">
        <v>236</v>
      </c>
      <c r="C113" s="1065" t="s">
        <v>502</v>
      </c>
      <c r="D113" s="1065"/>
      <c r="E113" s="1065"/>
      <c r="F113" s="1066"/>
      <c r="G113" s="1032" t="s">
        <v>663</v>
      </c>
      <c r="H113" s="1199"/>
      <c r="I113" s="1032" t="s">
        <v>663</v>
      </c>
      <c r="J113" s="1199"/>
      <c r="K113" s="745" t="s">
        <v>663</v>
      </c>
      <c r="L113" s="1032" t="s">
        <v>663</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66.75" customHeight="1">
      <c r="B120" s="254" t="s">
        <v>507</v>
      </c>
      <c r="C120" s="1191" t="s">
        <v>508</v>
      </c>
      <c r="D120" s="1191"/>
      <c r="E120" s="1191"/>
      <c r="F120" s="1191"/>
      <c r="G120" s="763" t="s">
        <v>49</v>
      </c>
      <c r="H120" s="1192" t="s">
        <v>509</v>
      </c>
      <c r="I120" s="1193"/>
      <c r="J120" s="2109" t="s">
        <v>2440</v>
      </c>
      <c r="K120" s="2110"/>
      <c r="L120" s="2110"/>
      <c r="M120" s="2110"/>
      <c r="N120" s="2111"/>
      <c r="O120" s="293"/>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42" customHeight="1">
      <c r="B122" s="10" t="s">
        <v>511</v>
      </c>
      <c r="C122" s="879" t="s">
        <v>512</v>
      </c>
      <c r="D122" s="879"/>
      <c r="E122" s="879"/>
      <c r="F122" s="879"/>
      <c r="G122" s="879"/>
      <c r="H122" s="1671" t="s">
        <v>2441</v>
      </c>
      <c r="I122" s="1672"/>
      <c r="J122" s="1672"/>
      <c r="K122" s="1179" t="s">
        <v>424</v>
      </c>
      <c r="L122" s="971"/>
      <c r="M122" s="971"/>
      <c r="N122" s="972"/>
      <c r="O122" s="1183"/>
      <c r="P122" s="1183"/>
    </row>
    <row r="123" spans="2:16" ht="39" customHeight="1">
      <c r="B123" s="10" t="s">
        <v>218</v>
      </c>
      <c r="C123" s="879" t="s">
        <v>513</v>
      </c>
      <c r="D123" s="879"/>
      <c r="E123" s="879"/>
      <c r="F123" s="879"/>
      <c r="G123" s="879"/>
      <c r="H123" s="1671" t="s">
        <v>2442</v>
      </c>
      <c r="I123" s="1672"/>
      <c r="J123" s="1672"/>
      <c r="K123" s="1179"/>
      <c r="L123" s="1181"/>
      <c r="M123" s="1181"/>
      <c r="N123" s="1182"/>
      <c r="O123" s="1184"/>
      <c r="P123" s="1184"/>
    </row>
    <row r="124" spans="2:16" ht="36.7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58"/>
      <c r="M128" s="1159"/>
      <c r="N128" s="1160"/>
      <c r="O128" s="1003"/>
      <c r="P128" s="1003"/>
    </row>
    <row r="129" spans="1:16" ht="25.5" customHeight="1">
      <c r="B129" s="10" t="s">
        <v>216</v>
      </c>
      <c r="C129" s="879" t="s">
        <v>520</v>
      </c>
      <c r="D129" s="879"/>
      <c r="E129" s="879"/>
      <c r="F129" s="879"/>
      <c r="G129" s="880"/>
      <c r="H129" s="1032" t="s">
        <v>60</v>
      </c>
      <c r="I129" s="1033"/>
      <c r="J129" s="1033"/>
      <c r="K129" s="1179"/>
      <c r="L129" s="1161"/>
      <c r="M129" s="1162"/>
      <c r="N129" s="1163"/>
      <c r="O129" s="1004"/>
      <c r="P129" s="1004"/>
    </row>
    <row r="130" spans="1:16" ht="23.25" customHeight="1">
      <c r="B130" s="10" t="s">
        <v>218</v>
      </c>
      <c r="C130" s="879" t="s">
        <v>521</v>
      </c>
      <c r="D130" s="879"/>
      <c r="E130" s="879"/>
      <c r="F130" s="879"/>
      <c r="G130" s="880"/>
      <c r="H130" s="1032" t="s">
        <v>60</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c r="P131" s="1003"/>
    </row>
    <row r="132" spans="1:16" ht="47.25" customHeight="1">
      <c r="B132" s="10" t="s">
        <v>216</v>
      </c>
      <c r="C132" s="879" t="s">
        <v>524</v>
      </c>
      <c r="D132" s="879"/>
      <c r="E132" s="879"/>
      <c r="F132" s="879"/>
      <c r="G132" s="880"/>
      <c r="H132" s="968" t="s">
        <v>60</v>
      </c>
      <c r="I132" s="969"/>
      <c r="J132" s="969"/>
      <c r="K132" s="1179"/>
      <c r="L132" s="1188"/>
      <c r="M132" s="1188"/>
      <c r="N132" s="1189"/>
      <c r="O132" s="1007"/>
      <c r="P132" s="1007"/>
    </row>
    <row r="133" spans="1:16" ht="62.25" customHeight="1">
      <c r="B133" s="294" t="s">
        <v>525</v>
      </c>
      <c r="C133" s="879" t="s">
        <v>526</v>
      </c>
      <c r="D133" s="879"/>
      <c r="E133" s="879"/>
      <c r="F133" s="879"/>
      <c r="G133" s="879"/>
      <c r="H133" s="968" t="s">
        <v>49</v>
      </c>
      <c r="I133" s="969"/>
      <c r="J133" s="969"/>
      <c r="K133" s="1179"/>
      <c r="L133" s="1139"/>
      <c r="M133" s="1139"/>
      <c r="N133" s="1079"/>
      <c r="O133" s="1003"/>
      <c r="P133" s="1003"/>
    </row>
    <row r="134" spans="1:16" ht="79.5" customHeight="1">
      <c r="A134" s="295"/>
      <c r="B134" s="9" t="s">
        <v>216</v>
      </c>
      <c r="C134" s="913" t="s">
        <v>524</v>
      </c>
      <c r="D134" s="913"/>
      <c r="E134" s="913"/>
      <c r="F134" s="913"/>
      <c r="G134" s="1006"/>
      <c r="H134" s="1671" t="s">
        <v>2443</v>
      </c>
      <c r="I134" s="1672"/>
      <c r="J134" s="1672"/>
      <c r="K134" s="1179"/>
      <c r="L134" s="1140"/>
      <c r="M134" s="1140"/>
      <c r="N134" s="1083"/>
      <c r="O134" s="1004"/>
      <c r="P134" s="1004"/>
    </row>
    <row r="135" spans="1:16" ht="98.25" customHeight="1" thickBot="1">
      <c r="B135" s="296" t="s">
        <v>527</v>
      </c>
      <c r="C135" s="1152" t="s">
        <v>528</v>
      </c>
      <c r="D135" s="1152"/>
      <c r="E135" s="1152"/>
      <c r="F135" s="1152"/>
      <c r="G135" s="1153"/>
      <c r="H135" s="1695" t="s">
        <v>2444</v>
      </c>
      <c r="I135" s="1696"/>
      <c r="J135" s="1696"/>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c r="P137" s="1137"/>
    </row>
    <row r="138" spans="1:16" ht="42" customHeight="1">
      <c r="B138" s="298" t="s">
        <v>511</v>
      </c>
      <c r="C138" s="1065" t="s">
        <v>488</v>
      </c>
      <c r="D138" s="1065"/>
      <c r="E138" s="1065"/>
      <c r="F138" s="1066"/>
      <c r="G138" s="1132" t="s">
        <v>679</v>
      </c>
      <c r="H138" s="1134"/>
      <c r="I138" s="1133"/>
      <c r="J138" s="1132" t="s">
        <v>679</v>
      </c>
      <c r="K138" s="1134"/>
      <c r="L138" s="1133"/>
      <c r="M138" s="1543" t="s">
        <v>2445</v>
      </c>
      <c r="N138" s="2190"/>
      <c r="O138" s="1043"/>
      <c r="P138" s="1043"/>
    </row>
    <row r="139" spans="1:16" ht="42" customHeight="1">
      <c r="B139" s="298" t="s">
        <v>218</v>
      </c>
      <c r="C139" s="1065" t="s">
        <v>668</v>
      </c>
      <c r="D139" s="1065"/>
      <c r="E139" s="1065"/>
      <c r="F139" s="1066"/>
      <c r="G139" s="1132" t="s">
        <v>679</v>
      </c>
      <c r="H139" s="1134"/>
      <c r="I139" s="1133"/>
      <c r="J139" s="1132" t="s">
        <v>679</v>
      </c>
      <c r="K139" s="1134"/>
      <c r="L139" s="1133"/>
      <c r="M139" s="1543" t="s">
        <v>2445</v>
      </c>
      <c r="N139" s="2190"/>
      <c r="O139" s="1043"/>
      <c r="P139" s="1043"/>
    </row>
    <row r="140" spans="1:16" ht="42" customHeight="1">
      <c r="B140" s="298" t="s">
        <v>220</v>
      </c>
      <c r="C140" s="1065" t="s">
        <v>669</v>
      </c>
      <c r="D140" s="1065"/>
      <c r="E140" s="1065"/>
      <c r="F140" s="1066"/>
      <c r="G140" s="1132" t="s">
        <v>679</v>
      </c>
      <c r="H140" s="1134"/>
      <c r="I140" s="1133"/>
      <c r="J140" s="1132" t="s">
        <v>679</v>
      </c>
      <c r="K140" s="1134"/>
      <c r="L140" s="1133"/>
      <c r="M140" s="1543" t="s">
        <v>2445</v>
      </c>
      <c r="N140" s="2190"/>
      <c r="O140" s="1043"/>
      <c r="P140" s="1043"/>
    </row>
    <row r="141" spans="1:16" ht="33.75" customHeight="1">
      <c r="B141" s="298" t="s">
        <v>222</v>
      </c>
      <c r="C141" s="1065" t="s">
        <v>493</v>
      </c>
      <c r="D141" s="1065"/>
      <c r="E141" s="1065"/>
      <c r="F141" s="1066"/>
      <c r="G141" s="1132" t="s">
        <v>790</v>
      </c>
      <c r="H141" s="1134"/>
      <c r="I141" s="1133"/>
      <c r="J141" s="1132" t="s">
        <v>790</v>
      </c>
      <c r="K141" s="1134"/>
      <c r="L141" s="1133"/>
      <c r="M141" s="1543" t="s">
        <v>2446</v>
      </c>
      <c r="N141" s="2190"/>
      <c r="O141" s="1043"/>
      <c r="P141" s="1043"/>
    </row>
    <row r="142" spans="1:16" ht="33.75" customHeight="1">
      <c r="B142" s="298" t="s">
        <v>224</v>
      </c>
      <c r="C142" s="1065" t="s">
        <v>534</v>
      </c>
      <c r="D142" s="1065"/>
      <c r="E142" s="1065"/>
      <c r="F142" s="1066"/>
      <c r="G142" s="1132" t="s">
        <v>790</v>
      </c>
      <c r="H142" s="1134"/>
      <c r="I142" s="1133"/>
      <c r="J142" s="1132" t="s">
        <v>790</v>
      </c>
      <c r="K142" s="1134"/>
      <c r="L142" s="1133"/>
      <c r="M142" s="1543" t="s">
        <v>2446</v>
      </c>
      <c r="N142" s="2190"/>
      <c r="O142" s="1043"/>
      <c r="P142" s="1043"/>
    </row>
    <row r="143" spans="1:16" ht="33.75" customHeight="1">
      <c r="B143" s="298" t="s">
        <v>226</v>
      </c>
      <c r="C143" s="1065" t="s">
        <v>133</v>
      </c>
      <c r="D143" s="1065"/>
      <c r="E143" s="1065"/>
      <c r="F143" s="1066"/>
      <c r="G143" s="1132" t="s">
        <v>679</v>
      </c>
      <c r="H143" s="1134"/>
      <c r="I143" s="1133"/>
      <c r="J143" s="1132" t="s">
        <v>679</v>
      </c>
      <c r="K143" s="1134"/>
      <c r="L143" s="1133"/>
      <c r="M143" s="1543" t="s">
        <v>2445</v>
      </c>
      <c r="N143" s="2190"/>
      <c r="O143" s="1043"/>
      <c r="P143" s="1043"/>
    </row>
    <row r="144" spans="1:16" ht="33.75" customHeight="1">
      <c r="B144" s="298" t="s">
        <v>228</v>
      </c>
      <c r="C144" s="1065" t="s">
        <v>134</v>
      </c>
      <c r="D144" s="1065"/>
      <c r="E144" s="1065"/>
      <c r="F144" s="1066"/>
      <c r="G144" s="1132" t="s">
        <v>679</v>
      </c>
      <c r="H144" s="1134"/>
      <c r="I144" s="1133"/>
      <c r="J144" s="1132" t="s">
        <v>679</v>
      </c>
      <c r="K144" s="1134"/>
      <c r="L144" s="1133"/>
      <c r="M144" s="1543" t="s">
        <v>2445</v>
      </c>
      <c r="N144" s="2190"/>
      <c r="O144" s="1043"/>
      <c r="P144" s="1043"/>
    </row>
    <row r="145" spans="1:16" ht="33.75" customHeight="1">
      <c r="B145" s="298" t="s">
        <v>229</v>
      </c>
      <c r="C145" s="1065" t="s">
        <v>535</v>
      </c>
      <c r="D145" s="1065"/>
      <c r="E145" s="1065"/>
      <c r="F145" s="1066"/>
      <c r="G145" s="1132" t="s">
        <v>790</v>
      </c>
      <c r="H145" s="1134"/>
      <c r="I145" s="1133"/>
      <c r="J145" s="1132" t="s">
        <v>790</v>
      </c>
      <c r="K145" s="1134"/>
      <c r="L145" s="1133"/>
      <c r="M145" s="1543" t="s">
        <v>2446</v>
      </c>
      <c r="N145" s="2190"/>
      <c r="O145" s="1044"/>
      <c r="P145" s="1044"/>
    </row>
    <row r="146" spans="1:16" ht="33.75" customHeight="1">
      <c r="B146" s="298" t="s">
        <v>230</v>
      </c>
      <c r="C146" s="1065" t="s">
        <v>497</v>
      </c>
      <c r="D146" s="1065"/>
      <c r="E146" s="1065"/>
      <c r="F146" s="1066"/>
      <c r="G146" s="1132" t="s">
        <v>1483</v>
      </c>
      <c r="H146" s="1134"/>
      <c r="I146" s="1133"/>
      <c r="J146" s="1132" t="s">
        <v>1483</v>
      </c>
      <c r="K146" s="1134"/>
      <c r="L146" s="1133"/>
      <c r="M146" s="1543" t="s">
        <v>2446</v>
      </c>
      <c r="N146" s="2190"/>
      <c r="O146" s="1044"/>
      <c r="P146" s="1044"/>
    </row>
    <row r="147" spans="1:16" ht="33.75" customHeight="1">
      <c r="B147" s="299" t="s">
        <v>231</v>
      </c>
      <c r="C147" s="1065" t="s">
        <v>498</v>
      </c>
      <c r="D147" s="1065"/>
      <c r="E147" s="1065"/>
      <c r="F147" s="1066"/>
      <c r="G147" s="1132" t="s">
        <v>1483</v>
      </c>
      <c r="H147" s="1134"/>
      <c r="I147" s="1133"/>
      <c r="J147" s="1132" t="s">
        <v>1483</v>
      </c>
      <c r="K147" s="1134"/>
      <c r="L147" s="1133"/>
      <c r="M147" s="1543" t="s">
        <v>2446</v>
      </c>
      <c r="N147" s="2190"/>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t="s">
        <v>663</v>
      </c>
      <c r="H151" s="1132" t="s">
        <v>663</v>
      </c>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c r="P156" s="1003" t="s">
        <v>2349</v>
      </c>
    </row>
    <row r="157" spans="1:16" ht="34.5" customHeight="1">
      <c r="B157" s="244" t="s">
        <v>216</v>
      </c>
      <c r="C157" s="1011" t="s">
        <v>198</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304"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t="s">
        <v>663</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68" t="s">
        <v>663</v>
      </c>
      <c r="I167" s="969"/>
      <c r="J167" s="1430"/>
      <c r="K167" s="1103"/>
      <c r="L167" s="1107"/>
      <c r="M167" s="1108"/>
      <c r="N167" s="1109"/>
      <c r="O167" s="1004"/>
      <c r="P167" s="1004"/>
    </row>
    <row r="168" spans="2:16" ht="27" customHeight="1">
      <c r="B168" s="9" t="s">
        <v>216</v>
      </c>
      <c r="C168" s="879" t="s">
        <v>555</v>
      </c>
      <c r="D168" s="879"/>
      <c r="E168" s="879"/>
      <c r="F168" s="879"/>
      <c r="G168" s="879"/>
      <c r="H168" s="1091" t="s">
        <v>663</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c r="P169" s="1003"/>
    </row>
    <row r="170" spans="2:16" ht="23.25" customHeight="1">
      <c r="B170" s="1087"/>
      <c r="C170" s="978"/>
      <c r="D170" s="978"/>
      <c r="E170" s="978"/>
      <c r="F170" s="978"/>
      <c r="G170" s="978"/>
      <c r="H170" s="1088"/>
      <c r="I170" s="306">
        <v>60.6</v>
      </c>
      <c r="J170" s="306">
        <v>59.6</v>
      </c>
      <c r="K170" s="306">
        <v>58.8</v>
      </c>
      <c r="L170" s="306">
        <v>58</v>
      </c>
      <c r="M170" s="1091">
        <v>53.2</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c r="P171" s="960"/>
    </row>
    <row r="172" spans="2:16" ht="31.5" customHeight="1">
      <c r="B172" s="33" t="s">
        <v>216</v>
      </c>
      <c r="C172" s="1065" t="s">
        <v>488</v>
      </c>
      <c r="D172" s="1065"/>
      <c r="E172" s="1065"/>
      <c r="F172" s="1065"/>
      <c r="G172" s="1065"/>
      <c r="H172" s="1065"/>
      <c r="I172" s="1065"/>
      <c r="J172" s="1066"/>
      <c r="K172" s="745" t="s">
        <v>49</v>
      </c>
      <c r="L172" s="1075" t="s">
        <v>2447</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50</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62">
        <v>2015</v>
      </c>
      <c r="L186" s="1077"/>
      <c r="M186" s="1082"/>
      <c r="N186" s="1083"/>
      <c r="O186" s="1044"/>
      <c r="P186" s="1044"/>
    </row>
    <row r="187" spans="2:16" ht="23.25" customHeight="1">
      <c r="B187" s="294" t="s">
        <v>574</v>
      </c>
      <c r="C187" s="879" t="s">
        <v>575</v>
      </c>
      <c r="D187" s="879"/>
      <c r="E187" s="880"/>
      <c r="F187" s="2188" t="s">
        <v>2448</v>
      </c>
      <c r="G187" s="2189"/>
      <c r="H187" s="2189"/>
      <c r="I187" s="2189"/>
      <c r="J187" s="2189"/>
      <c r="K187" s="2189"/>
      <c r="L187" s="2189"/>
      <c r="M187" s="2189"/>
      <c r="N187" s="2189"/>
      <c r="O187" s="1044"/>
      <c r="P187" s="1044"/>
    </row>
    <row r="188" spans="2:16" ht="52.5" customHeight="1">
      <c r="B188" s="309" t="s">
        <v>576</v>
      </c>
      <c r="C188" s="913" t="s">
        <v>577</v>
      </c>
      <c r="D188" s="913"/>
      <c r="E188" s="1006"/>
      <c r="F188" s="1073" t="s">
        <v>2449</v>
      </c>
      <c r="G188" s="1074"/>
      <c r="H188" s="1074"/>
      <c r="I188" s="1074"/>
      <c r="J188" s="1074"/>
      <c r="K188" s="1074"/>
      <c r="L188" s="1074"/>
      <c r="M188" s="1074"/>
      <c r="N188" s="1724"/>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704</v>
      </c>
      <c r="P189" s="1060"/>
    </row>
    <row r="190" spans="2:16" ht="93.75" customHeight="1">
      <c r="B190" s="9" t="s">
        <v>216</v>
      </c>
      <c r="C190" s="2184" t="s">
        <v>580</v>
      </c>
      <c r="D190" s="2184"/>
      <c r="E190" s="2184"/>
      <c r="F190" s="2184"/>
      <c r="G190" s="2184"/>
      <c r="H190" s="2184"/>
      <c r="I190" s="2184"/>
      <c r="J190" s="2184"/>
      <c r="K190" s="2185" t="s">
        <v>2450</v>
      </c>
      <c r="L190" s="2186"/>
      <c r="M190" s="2186"/>
      <c r="N190" s="2187"/>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874</v>
      </c>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09" t="s">
        <v>656</v>
      </c>
      <c r="D196" s="1009"/>
      <c r="E196" s="1009"/>
      <c r="F196" s="1009"/>
      <c r="G196" s="1028"/>
      <c r="H196" s="316" t="s">
        <v>71</v>
      </c>
      <c r="I196" s="316" t="s">
        <v>71</v>
      </c>
      <c r="J196" s="351" t="s">
        <v>71</v>
      </c>
      <c r="K196" s="316" t="s">
        <v>71</v>
      </c>
      <c r="L196" s="316" t="s">
        <v>71</v>
      </c>
      <c r="M196" s="351" t="s">
        <v>71</v>
      </c>
      <c r="N196" s="1029"/>
      <c r="O196" s="1044"/>
      <c r="P196" s="1044"/>
    </row>
    <row r="197" spans="2:16" ht="24.75" customHeight="1">
      <c r="B197" s="244" t="s">
        <v>401</v>
      </c>
      <c r="C197" s="1009" t="s">
        <v>2402</v>
      </c>
      <c r="D197" s="1009"/>
      <c r="E197" s="1009"/>
      <c r="F197" s="1009"/>
      <c r="G197" s="1028"/>
      <c r="H197" s="316">
        <v>0</v>
      </c>
      <c r="I197" s="317">
        <v>9</v>
      </c>
      <c r="J197" s="350">
        <f t="shared" ref="J197:J212" si="1">MIN(H197/I197,1)</f>
        <v>0</v>
      </c>
      <c r="K197" s="316">
        <v>111</v>
      </c>
      <c r="L197" s="316">
        <v>2016</v>
      </c>
      <c r="M197" s="363">
        <f>MIN(K197/L197,1)</f>
        <v>5.5059523809523808E-2</v>
      </c>
      <c r="N197" s="1049"/>
      <c r="O197" s="1044"/>
      <c r="P197" s="1044"/>
    </row>
    <row r="198" spans="2:16" ht="30.75" customHeight="1">
      <c r="B198" s="244" t="s">
        <v>404</v>
      </c>
      <c r="C198" s="1009" t="s">
        <v>2451</v>
      </c>
      <c r="D198" s="1009"/>
      <c r="E198" s="1009"/>
      <c r="F198" s="1067"/>
      <c r="G198" s="1069"/>
      <c r="H198" s="316" t="s">
        <v>71</v>
      </c>
      <c r="I198" s="316" t="s">
        <v>71</v>
      </c>
      <c r="J198" s="351" t="s">
        <v>71</v>
      </c>
      <c r="K198" s="316" t="s">
        <v>71</v>
      </c>
      <c r="L198" s="316" t="s">
        <v>71</v>
      </c>
      <c r="M198" s="351" t="s">
        <v>71</v>
      </c>
      <c r="N198" s="1030"/>
      <c r="O198" s="1044"/>
      <c r="P198" s="1044"/>
    </row>
    <row r="199" spans="2:16" ht="24.75" customHeight="1">
      <c r="B199" s="319" t="s">
        <v>218</v>
      </c>
      <c r="C199" s="1031" t="s">
        <v>597</v>
      </c>
      <c r="D199" s="1031"/>
      <c r="E199" s="1031"/>
      <c r="F199" s="1031"/>
      <c r="G199" s="1057"/>
      <c r="H199" s="316">
        <v>0</v>
      </c>
      <c r="I199" s="317">
        <v>9</v>
      </c>
      <c r="J199" s="350">
        <f t="shared" si="1"/>
        <v>0</v>
      </c>
      <c r="K199" s="316">
        <v>50</v>
      </c>
      <c r="L199" s="316">
        <v>1498</v>
      </c>
      <c r="M199" s="363">
        <f>MIN(K199/L199,1)</f>
        <v>3.3377837116154871E-2</v>
      </c>
      <c r="N199" s="321"/>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t="s">
        <v>71</v>
      </c>
      <c r="I201" s="316" t="s">
        <v>71</v>
      </c>
      <c r="J201" s="351" t="s">
        <v>71</v>
      </c>
      <c r="K201" s="316" t="s">
        <v>71</v>
      </c>
      <c r="L201" s="316" t="s">
        <v>71</v>
      </c>
      <c r="M201" s="351" t="s">
        <v>71</v>
      </c>
      <c r="N201" s="1029"/>
      <c r="O201" s="1044"/>
      <c r="P201" s="1044"/>
    </row>
    <row r="202" spans="2:16" ht="24.75" customHeight="1">
      <c r="B202" s="10" t="s">
        <v>401</v>
      </c>
      <c r="C202" s="1009" t="s">
        <v>599</v>
      </c>
      <c r="D202" s="1009"/>
      <c r="E202" s="1009"/>
      <c r="F202" s="1009"/>
      <c r="G202" s="766"/>
      <c r="H202" s="316">
        <v>0</v>
      </c>
      <c r="I202" s="317">
        <v>9</v>
      </c>
      <c r="J202" s="350">
        <f t="shared" si="1"/>
        <v>0</v>
      </c>
      <c r="K202" s="316">
        <v>85</v>
      </c>
      <c r="L202" s="316">
        <v>2049</v>
      </c>
      <c r="M202" s="363">
        <f>MIN(K202/L202,1)</f>
        <v>4.1483650561249391E-2</v>
      </c>
      <c r="N202" s="1049"/>
      <c r="O202" s="1044"/>
      <c r="P202" s="1044"/>
    </row>
    <row r="203" spans="2:16" ht="24.75" customHeight="1">
      <c r="B203" s="10" t="s">
        <v>404</v>
      </c>
      <c r="C203" s="1009" t="s">
        <v>600</v>
      </c>
      <c r="D203" s="1009"/>
      <c r="E203" s="1009"/>
      <c r="F203" s="1009"/>
      <c r="G203" s="1028"/>
      <c r="H203" s="316" t="s">
        <v>71</v>
      </c>
      <c r="I203" s="316" t="s">
        <v>71</v>
      </c>
      <c r="J203" s="351" t="s">
        <v>71</v>
      </c>
      <c r="K203" s="316" t="s">
        <v>71</v>
      </c>
      <c r="L203" s="316" t="s">
        <v>71</v>
      </c>
      <c r="M203" s="351"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v>0</v>
      </c>
      <c r="I205" s="317">
        <v>9</v>
      </c>
      <c r="J205" s="350">
        <f t="shared" si="1"/>
        <v>0</v>
      </c>
      <c r="K205" s="316">
        <v>49</v>
      </c>
      <c r="L205" s="316">
        <v>1682</v>
      </c>
      <c r="M205" s="363">
        <f>MIN(K205/L205,1)</f>
        <v>2.9131985731272295E-2</v>
      </c>
      <c r="N205" s="1029"/>
      <c r="O205" s="1043"/>
      <c r="P205" s="1043"/>
    </row>
    <row r="206" spans="2:16" ht="22.5" customHeight="1">
      <c r="B206" s="10" t="s">
        <v>401</v>
      </c>
      <c r="C206" s="1009" t="s">
        <v>602</v>
      </c>
      <c r="D206" s="1009"/>
      <c r="E206" s="1009"/>
      <c r="F206" s="1009"/>
      <c r="G206" s="1028"/>
      <c r="H206" s="316">
        <v>0</v>
      </c>
      <c r="I206" s="317">
        <v>9</v>
      </c>
      <c r="J206" s="350">
        <f t="shared" si="1"/>
        <v>0</v>
      </c>
      <c r="K206" s="316">
        <v>74</v>
      </c>
      <c r="L206" s="316">
        <v>1646</v>
      </c>
      <c r="M206" s="363">
        <f>MIN(K206/L206,1)</f>
        <v>4.4957472660996353E-2</v>
      </c>
      <c r="N206" s="1030"/>
      <c r="O206" s="1043"/>
      <c r="P206" s="1043"/>
    </row>
    <row r="207" spans="2:16" ht="22.5" customHeight="1">
      <c r="B207" s="319" t="s">
        <v>224</v>
      </c>
      <c r="C207" s="1031" t="s">
        <v>414</v>
      </c>
      <c r="D207" s="1031"/>
      <c r="E207" s="1031"/>
      <c r="F207" s="1031"/>
      <c r="G207" s="1031"/>
      <c r="H207" s="316">
        <v>0</v>
      </c>
      <c r="I207" s="317">
        <v>6</v>
      </c>
      <c r="J207" s="350">
        <f t="shared" si="1"/>
        <v>0</v>
      </c>
      <c r="K207" s="316">
        <v>15</v>
      </c>
      <c r="L207" s="316">
        <v>529</v>
      </c>
      <c r="M207" s="363">
        <f>MIN(K207/L207,1)</f>
        <v>2.835538752362949E-2</v>
      </c>
      <c r="N207" s="321"/>
      <c r="O207" s="1043"/>
      <c r="P207" s="1043"/>
    </row>
    <row r="208" spans="2:16" ht="22.5" customHeight="1">
      <c r="B208" s="319" t="s">
        <v>226</v>
      </c>
      <c r="C208" s="1031" t="s">
        <v>603</v>
      </c>
      <c r="D208" s="1031"/>
      <c r="E208" s="1031"/>
      <c r="F208" s="1031"/>
      <c r="G208" s="1031"/>
      <c r="H208" s="316" t="s">
        <v>71</v>
      </c>
      <c r="I208" s="317" t="s">
        <v>71</v>
      </c>
      <c r="J208" s="351" t="s">
        <v>71</v>
      </c>
      <c r="K208" s="316" t="s">
        <v>71</v>
      </c>
      <c r="L208" s="316" t="s">
        <v>71</v>
      </c>
      <c r="M208" s="351" t="s">
        <v>71</v>
      </c>
      <c r="N208" s="321"/>
      <c r="O208" s="1043"/>
      <c r="P208" s="1043"/>
    </row>
    <row r="209" spans="2:16" ht="22.5" customHeight="1">
      <c r="B209" s="319" t="s">
        <v>228</v>
      </c>
      <c r="C209" s="1031" t="s">
        <v>133</v>
      </c>
      <c r="D209" s="1031"/>
      <c r="E209" s="1031"/>
      <c r="F209" s="1031"/>
      <c r="G209" s="1031"/>
      <c r="H209" s="316">
        <v>0</v>
      </c>
      <c r="I209" s="317">
        <v>9</v>
      </c>
      <c r="J209" s="350">
        <f t="shared" si="1"/>
        <v>0</v>
      </c>
      <c r="K209" s="316">
        <v>172</v>
      </c>
      <c r="L209" s="316">
        <v>2038</v>
      </c>
      <c r="M209" s="363">
        <f t="shared" ref="M209:M210" si="2">MIN(K209/L209,1)</f>
        <v>8.4396467124631988E-2</v>
      </c>
      <c r="N209" s="321"/>
      <c r="O209" s="1043"/>
      <c r="P209" s="1043"/>
    </row>
    <row r="210" spans="2:16" ht="22.5" customHeight="1">
      <c r="B210" s="319" t="s">
        <v>229</v>
      </c>
      <c r="C210" s="1031" t="s">
        <v>134</v>
      </c>
      <c r="D210" s="1031"/>
      <c r="E210" s="1031"/>
      <c r="F210" s="1031"/>
      <c r="G210" s="1031"/>
      <c r="H210" s="316">
        <v>0</v>
      </c>
      <c r="I210" s="317">
        <v>9</v>
      </c>
      <c r="J210" s="350">
        <f t="shared" si="1"/>
        <v>0</v>
      </c>
      <c r="K210" s="316">
        <v>63</v>
      </c>
      <c r="L210" s="316">
        <v>1071</v>
      </c>
      <c r="M210" s="363">
        <f t="shared" si="2"/>
        <v>5.8823529411764705E-2</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0</v>
      </c>
      <c r="I212" s="317">
        <v>9</v>
      </c>
      <c r="J212" s="350">
        <f t="shared" si="1"/>
        <v>0</v>
      </c>
      <c r="K212" s="316">
        <v>53</v>
      </c>
      <c r="L212" s="316">
        <v>1032</v>
      </c>
      <c r="M212" s="350">
        <f>MIN(K212/L212,1)</f>
        <v>5.1356589147286823E-2</v>
      </c>
      <c r="N212" s="1029"/>
      <c r="O212" s="1043"/>
      <c r="P212" s="1043"/>
    </row>
    <row r="213" spans="2:16" ht="22.5" customHeight="1">
      <c r="B213" s="10" t="s">
        <v>401</v>
      </c>
      <c r="C213" s="1009" t="s">
        <v>264</v>
      </c>
      <c r="D213" s="1009"/>
      <c r="E213" s="1009"/>
      <c r="F213" s="1009"/>
      <c r="G213" s="1028"/>
      <c r="H213" s="316" t="s">
        <v>71</v>
      </c>
      <c r="I213" s="317" t="s">
        <v>71</v>
      </c>
      <c r="J213" s="351" t="s">
        <v>71</v>
      </c>
      <c r="K213" s="316" t="s">
        <v>71</v>
      </c>
      <c r="L213" s="316" t="s">
        <v>71</v>
      </c>
      <c r="M213" s="351" t="s">
        <v>71</v>
      </c>
      <c r="N213" s="1030"/>
      <c r="O213" s="1043"/>
      <c r="P213" s="1043"/>
    </row>
    <row r="214" spans="2:16" ht="22.5" customHeight="1">
      <c r="B214" s="319" t="s">
        <v>231</v>
      </c>
      <c r="C214" s="1031" t="s">
        <v>604</v>
      </c>
      <c r="D214" s="1031"/>
      <c r="E214" s="1031"/>
      <c r="F214" s="1031"/>
      <c r="G214" s="1031"/>
      <c r="H214" s="316" t="s">
        <v>71</v>
      </c>
      <c r="I214" s="317" t="s">
        <v>71</v>
      </c>
      <c r="J214" s="351" t="s">
        <v>71</v>
      </c>
      <c r="K214" s="316" t="s">
        <v>71</v>
      </c>
      <c r="L214" s="316" t="s">
        <v>71</v>
      </c>
      <c r="M214" s="351" t="s">
        <v>71</v>
      </c>
      <c r="N214" s="321"/>
      <c r="O214" s="1043"/>
      <c r="P214" s="1043"/>
    </row>
    <row r="215" spans="2:16" ht="35.25" customHeight="1">
      <c r="B215" s="9" t="s">
        <v>233</v>
      </c>
      <c r="C215" s="879" t="s">
        <v>605</v>
      </c>
      <c r="D215" s="879"/>
      <c r="E215" s="879"/>
      <c r="F215" s="879"/>
      <c r="G215" s="880"/>
      <c r="H215" s="364">
        <f>SUM(H197+H199+H202+H205+H206+H207+H209+H210+H212)</f>
        <v>0</v>
      </c>
      <c r="I215" s="364">
        <f>SUM(I197+I199+I202+I205+I206+I207+I209+I210+I212)</f>
        <v>78</v>
      </c>
      <c r="J215" s="350">
        <f>MIN(H215/I215,1)</f>
        <v>0</v>
      </c>
      <c r="K215" s="364">
        <f>SUM(K197+K199+K202+K205+K206+K207+K209+K210+K212)</f>
        <v>672</v>
      </c>
      <c r="L215" s="364">
        <f>SUM(L197+L199+L202+L205+L206+L207+L209+L210+L212)</f>
        <v>13561</v>
      </c>
      <c r="M215" s="363">
        <f>MIN(K215/L215,1)</f>
        <v>4.9553867708871026E-2</v>
      </c>
      <c r="N215" s="321"/>
      <c r="O215" s="1045"/>
      <c r="P215" s="1045"/>
    </row>
    <row r="216" spans="2:16" ht="38.25" customHeight="1" thickBot="1">
      <c r="B216" s="309" t="s">
        <v>606</v>
      </c>
      <c r="C216" s="913" t="s">
        <v>607</v>
      </c>
      <c r="D216" s="913"/>
      <c r="E216" s="913"/>
      <c r="F216" s="913"/>
      <c r="G216" s="913"/>
      <c r="H216" s="1084" t="s">
        <v>2452</v>
      </c>
      <c r="I216" s="1085"/>
      <c r="J216" s="1085"/>
      <c r="K216" s="1085"/>
      <c r="L216" s="1085"/>
      <c r="M216" s="1085"/>
      <c r="N216" s="181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2101" t="s">
        <v>2453</v>
      </c>
      <c r="I218" s="2102"/>
      <c r="J218" s="2102"/>
      <c r="K218" s="1023" t="s">
        <v>424</v>
      </c>
      <c r="L218" s="1025" t="s">
        <v>2454</v>
      </c>
      <c r="M218" s="1026"/>
      <c r="N218" s="1027"/>
      <c r="O218" s="771"/>
      <c r="P218" s="771"/>
    </row>
    <row r="219" spans="2:16" ht="33" customHeight="1">
      <c r="B219" s="809" t="s">
        <v>610</v>
      </c>
      <c r="C219" s="879" t="s">
        <v>611</v>
      </c>
      <c r="D219" s="879"/>
      <c r="E219" s="879"/>
      <c r="F219" s="879"/>
      <c r="G219" s="880"/>
      <c r="H219" s="968" t="s">
        <v>49</v>
      </c>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c r="P221" s="1004"/>
    </row>
    <row r="222" spans="2:16" ht="21.75" customHeight="1">
      <c r="B222" s="10" t="s">
        <v>218</v>
      </c>
      <c r="C222" s="879" t="s">
        <v>614</v>
      </c>
      <c r="D222" s="879"/>
      <c r="E222" s="879"/>
      <c r="F222" s="879"/>
      <c r="G222" s="880"/>
      <c r="H222" s="968" t="s">
        <v>695</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1"/>
      <c r="P224" s="1001"/>
    </row>
    <row r="225" spans="1:16" ht="21.75" customHeight="1">
      <c r="B225" s="10" t="s">
        <v>218</v>
      </c>
      <c r="C225" s="879" t="s">
        <v>614</v>
      </c>
      <c r="D225" s="879"/>
      <c r="E225" s="879"/>
      <c r="F225" s="879"/>
      <c r="G225" s="880"/>
      <c r="H225" s="968" t="s">
        <v>695</v>
      </c>
      <c r="I225" s="969"/>
      <c r="J225" s="969"/>
      <c r="K225" s="980"/>
      <c r="L225" s="995"/>
      <c r="M225" s="996"/>
      <c r="N225" s="997"/>
      <c r="O225" s="1002"/>
      <c r="P225" s="1002"/>
    </row>
    <row r="226" spans="1:16" ht="28.5" customHeight="1">
      <c r="B226" s="809" t="s">
        <v>617</v>
      </c>
      <c r="C226" s="879" t="s">
        <v>618</v>
      </c>
      <c r="D226" s="879"/>
      <c r="E226" s="879"/>
      <c r="F226" s="879"/>
      <c r="G226" s="880"/>
      <c r="H226" s="968" t="s">
        <v>695</v>
      </c>
      <c r="I226" s="969"/>
      <c r="J226" s="969"/>
      <c r="K226" s="980"/>
      <c r="L226" s="995"/>
      <c r="M226" s="996"/>
      <c r="N226" s="997"/>
      <c r="O226" s="1004"/>
      <c r="P226" s="1004"/>
    </row>
    <row r="227" spans="1:16" ht="21.75" customHeight="1">
      <c r="B227" s="10" t="s">
        <v>216</v>
      </c>
      <c r="C227" s="879" t="s">
        <v>619</v>
      </c>
      <c r="D227" s="879"/>
      <c r="E227" s="879"/>
      <c r="F227" s="879"/>
      <c r="G227" s="880"/>
      <c r="H227" s="968" t="s">
        <v>695</v>
      </c>
      <c r="I227" s="969"/>
      <c r="J227" s="969"/>
      <c r="K227" s="980"/>
      <c r="L227" s="995"/>
      <c r="M227" s="996"/>
      <c r="N227" s="997"/>
      <c r="O227" s="1007"/>
      <c r="P227" s="1007"/>
    </row>
    <row r="228" spans="1:16" ht="48.75" customHeight="1">
      <c r="B228" s="809" t="s">
        <v>620</v>
      </c>
      <c r="C228" s="879" t="s">
        <v>697</v>
      </c>
      <c r="D228" s="879"/>
      <c r="E228" s="879"/>
      <c r="F228" s="879"/>
      <c r="G228" s="880"/>
      <c r="H228" s="968" t="s">
        <v>49</v>
      </c>
      <c r="I228" s="969"/>
      <c r="J228" s="969"/>
      <c r="K228" s="980"/>
      <c r="L228" s="995"/>
      <c r="M228" s="996"/>
      <c r="N228" s="997"/>
      <c r="O228" s="246"/>
      <c r="P228" s="247"/>
    </row>
    <row r="229" spans="1:16" ht="21" customHeight="1">
      <c r="B229" s="803" t="s">
        <v>622</v>
      </c>
      <c r="C229" s="875" t="s">
        <v>623</v>
      </c>
      <c r="D229" s="875"/>
      <c r="E229" s="875"/>
      <c r="F229" s="875"/>
      <c r="G229" s="990"/>
      <c r="H229" s="968" t="s">
        <v>49</v>
      </c>
      <c r="I229" s="969"/>
      <c r="J229" s="969"/>
      <c r="K229" s="980"/>
      <c r="L229" s="995"/>
      <c r="M229" s="996"/>
      <c r="N229" s="997"/>
      <c r="O229" s="1003"/>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c r="P233" s="985"/>
    </row>
    <row r="234" spans="1:16" ht="33" customHeight="1">
      <c r="B234" s="10" t="s">
        <v>216</v>
      </c>
      <c r="C234" s="879" t="s">
        <v>629</v>
      </c>
      <c r="D234" s="879"/>
      <c r="E234" s="879"/>
      <c r="F234" s="879"/>
      <c r="G234" s="880"/>
      <c r="H234" s="2116" t="s">
        <v>2455</v>
      </c>
      <c r="I234" s="2117"/>
      <c r="J234" s="2118"/>
      <c r="K234" s="980"/>
      <c r="L234" s="973"/>
      <c r="M234" s="974"/>
      <c r="N234" s="975"/>
      <c r="O234" s="976"/>
      <c r="P234" s="976"/>
    </row>
    <row r="235" spans="1:16" ht="33" customHeight="1">
      <c r="B235" s="760" t="s">
        <v>630</v>
      </c>
      <c r="C235" s="989" t="s">
        <v>631</v>
      </c>
      <c r="D235" s="875"/>
      <c r="E235" s="875"/>
      <c r="F235" s="875"/>
      <c r="G235" s="990"/>
      <c r="H235" s="968" t="s">
        <v>49</v>
      </c>
      <c r="I235" s="969"/>
      <c r="J235" s="969"/>
      <c r="K235" s="980"/>
      <c r="L235" s="970"/>
      <c r="M235" s="971"/>
      <c r="N235" s="972"/>
      <c r="O235" s="960"/>
      <c r="P235" s="960"/>
    </row>
    <row r="236" spans="1:16" ht="50.25" customHeight="1">
      <c r="B236" s="325" t="s">
        <v>216</v>
      </c>
      <c r="C236" s="879" t="s">
        <v>629</v>
      </c>
      <c r="D236" s="879"/>
      <c r="E236" s="879"/>
      <c r="F236" s="879"/>
      <c r="G236" s="880"/>
      <c r="H236" s="1073" t="s">
        <v>2456</v>
      </c>
      <c r="I236" s="1074"/>
      <c r="J236" s="1693"/>
      <c r="K236" s="981"/>
      <c r="L236" s="973"/>
      <c r="M236" s="974"/>
      <c r="N236" s="975"/>
      <c r="O236" s="976"/>
      <c r="P236" s="976"/>
    </row>
    <row r="237" spans="1:16" ht="33.75" customHeight="1">
      <c r="B237" s="759" t="s">
        <v>632</v>
      </c>
      <c r="C237" s="921" t="s">
        <v>2436</v>
      </c>
      <c r="D237" s="921"/>
      <c r="E237" s="921"/>
      <c r="F237" s="921"/>
      <c r="G237" s="956"/>
      <c r="H237" s="957" t="s">
        <v>2457</v>
      </c>
      <c r="I237" s="958"/>
      <c r="J237" s="958"/>
      <c r="K237" s="958"/>
      <c r="L237" s="958"/>
      <c r="M237" s="958"/>
      <c r="N237" s="959"/>
      <c r="O237" s="761"/>
      <c r="P237" s="761"/>
    </row>
    <row r="238" spans="1:16" ht="77.25" customHeight="1">
      <c r="A238" s="11"/>
      <c r="B238" s="720" t="s">
        <v>634</v>
      </c>
      <c r="C238" s="921" t="s">
        <v>635</v>
      </c>
      <c r="D238" s="921"/>
      <c r="E238" s="921"/>
      <c r="F238" s="921"/>
      <c r="G238" s="956"/>
      <c r="H238" s="160" t="s">
        <v>50</v>
      </c>
      <c r="I238" s="753" t="s">
        <v>424</v>
      </c>
      <c r="J238" s="958" t="s">
        <v>1845</v>
      </c>
      <c r="K238" s="958"/>
      <c r="L238" s="958"/>
      <c r="M238" s="958"/>
      <c r="N238" s="959"/>
      <c r="O238" s="960"/>
      <c r="P238" s="960"/>
    </row>
    <row r="239" spans="1:16" ht="48.75" customHeight="1" thickBot="1">
      <c r="A239" s="11"/>
      <c r="B239" s="326"/>
      <c r="C239" s="962" t="s">
        <v>636</v>
      </c>
      <c r="D239" s="963"/>
      <c r="E239" s="963"/>
      <c r="F239" s="963"/>
      <c r="G239" s="963"/>
      <c r="H239" s="964" t="s">
        <v>60</v>
      </c>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2576" priority="152">
      <formula>$H$134="Don't know"</formula>
    </cfRule>
    <cfRule type="expression" dxfId="2575" priority="153">
      <formula>$H$134="no"</formula>
    </cfRule>
  </conditionalFormatting>
  <conditionalFormatting sqref="H132">
    <cfRule type="expression" dxfId="2574" priority="150">
      <formula>$H$138="Don't know"</formula>
    </cfRule>
    <cfRule type="expression" dxfId="2573" priority="151">
      <formula>$H$138="No"</formula>
    </cfRule>
  </conditionalFormatting>
  <conditionalFormatting sqref="H134">
    <cfRule type="expression" dxfId="2572" priority="148">
      <formula>$H$141="Don't know"</formula>
    </cfRule>
    <cfRule type="expression" dxfId="2571" priority="149">
      <formula>$H$141="No"</formula>
    </cfRule>
  </conditionalFormatting>
  <conditionalFormatting sqref="H122:H124 K122">
    <cfRule type="expression" dxfId="2570" priority="146">
      <formula>$N$128="Don't know"</formula>
    </cfRule>
    <cfRule type="expression" dxfId="2569" priority="147">
      <formula>$N$128="No"</formula>
    </cfRule>
  </conditionalFormatting>
  <conditionalFormatting sqref="L157:M157">
    <cfRule type="expression" dxfId="2568" priority="142">
      <formula>$F$163="Don't know"</formula>
    </cfRule>
    <cfRule type="expression" dxfId="2567" priority="145">
      <formula>$F$163="No"</formula>
    </cfRule>
  </conditionalFormatting>
  <conditionalFormatting sqref="L158:M158">
    <cfRule type="expression" dxfId="2566" priority="141">
      <formula>$F$164="Don't know"</formula>
    </cfRule>
    <cfRule type="expression" dxfId="2565" priority="144">
      <formula>$F$164="No"</formula>
    </cfRule>
  </conditionalFormatting>
  <conditionalFormatting sqref="L159:M159">
    <cfRule type="expression" dxfId="2564" priority="140">
      <formula>$F$171="Don't know"</formula>
    </cfRule>
    <cfRule type="expression" dxfId="2563" priority="143">
      <formula>$F$171="No"</formula>
    </cfRule>
  </conditionalFormatting>
  <conditionalFormatting sqref="H11:N11">
    <cfRule type="expression" dxfId="2562" priority="137">
      <formula>$F$17="Not applicable"</formula>
    </cfRule>
    <cfRule type="expression" dxfId="2561" priority="138">
      <formula>$F$17="Don't know"</formula>
    </cfRule>
    <cfRule type="expression" dxfId="2560" priority="139">
      <formula>$F$17="No"</formula>
    </cfRule>
  </conditionalFormatting>
  <conditionalFormatting sqref="H12:N19">
    <cfRule type="expression" dxfId="2559" priority="134">
      <formula>$F12="Not applicable"</formula>
    </cfRule>
    <cfRule type="expression" dxfId="2558" priority="135">
      <formula>$F12="Don't know"</formula>
    </cfRule>
    <cfRule type="expression" dxfId="2557" priority="136">
      <formula>$F12="No"</formula>
    </cfRule>
  </conditionalFormatting>
  <conditionalFormatting sqref="H11:N19 N20 F9:N9 F11:F19">
    <cfRule type="expression" dxfId="2556" priority="133">
      <formula>$N$14="Don't know"</formula>
    </cfRule>
  </conditionalFormatting>
  <conditionalFormatting sqref="H11:N19 N20 F9:N9 F11:F19">
    <cfRule type="expression" dxfId="2555" priority="132">
      <formula>$N$14="Not applicable"</formula>
    </cfRule>
  </conditionalFormatting>
  <conditionalFormatting sqref="H11:N19 N20 F9:N9 F11:F19">
    <cfRule type="expression" dxfId="2554" priority="131">
      <formula>$N$14="No"</formula>
    </cfRule>
  </conditionalFormatting>
  <conditionalFormatting sqref="L153:M153">
    <cfRule type="expression" dxfId="2553" priority="129">
      <formula>$F$163="Don't know"</formula>
    </cfRule>
    <cfRule type="expression" dxfId="2552" priority="130">
      <formula>$F$163="No"</formula>
    </cfRule>
  </conditionalFormatting>
  <conditionalFormatting sqref="L154:M154">
    <cfRule type="expression" dxfId="2551" priority="127">
      <formula>$F$163="Don't know"</formula>
    </cfRule>
    <cfRule type="expression" dxfId="2550" priority="128">
      <formula>$F$163="No"</formula>
    </cfRule>
  </conditionalFormatting>
  <conditionalFormatting sqref="L21:L22">
    <cfRule type="expression" dxfId="2549" priority="124">
      <formula>$N$14="No"</formula>
    </cfRule>
  </conditionalFormatting>
  <conditionalFormatting sqref="L21:L22">
    <cfRule type="expression" dxfId="2548" priority="126">
      <formula>$N$14="Don't know"</formula>
    </cfRule>
  </conditionalFormatting>
  <conditionalFormatting sqref="L21:L22">
    <cfRule type="expression" dxfId="2547" priority="125">
      <formula>$N$14="Not applicable"</formula>
    </cfRule>
  </conditionalFormatting>
  <conditionalFormatting sqref="I23:J23 H25 F68:J68 F70:J70 H87:N87 H90 H205:I210 K205:L210 K212:L214 H28:H29 F11:F19 F23 L21:L23 L8 F69 F71 G101:N113 G61:H62 H212:I214 H196:I199 K196:L199 H201:I203 K201:L203 F75:J79">
    <cfRule type="containsBlanks" dxfId="2546" priority="123">
      <formula>LEN(TRIM(F8))=0</formula>
    </cfRule>
  </conditionalFormatting>
  <conditionalFormatting sqref="F9:N9">
    <cfRule type="containsBlanks" dxfId="2545" priority="122">
      <formula>LEN(TRIM(F9))=0</formula>
    </cfRule>
  </conditionalFormatting>
  <conditionalFormatting sqref="O10 O58 O74 O86 O191 O56 J33:K34 J41:K41 J45:K46 O21 O25:O27 J48:K48 J50:K51">
    <cfRule type="containsBlanks" dxfId="2544" priority="121">
      <formula>LEN(TRIM(J10))=0</formula>
    </cfRule>
  </conditionalFormatting>
  <conditionalFormatting sqref="I61:J62">
    <cfRule type="containsBlanks" dxfId="2543" priority="120">
      <formula>LEN(TRIM(I61))=0</formula>
    </cfRule>
  </conditionalFormatting>
  <conditionalFormatting sqref="H85:J85">
    <cfRule type="containsBlanks" dxfId="2542" priority="119">
      <formula>LEN(TRIM(H85))=0</formula>
    </cfRule>
  </conditionalFormatting>
  <conditionalFormatting sqref="I170:L170 F187:N187 N189 K191:N191 G138 H129:H130 H122:H124 K122 H218:H219 H134:H135 H132 F157:F159 F153:F155 K161 F161:F163 H167 K172:K184 H237:H238 L153:N154 L157:N159">
    <cfRule type="containsBlanks" dxfId="2541" priority="118">
      <formula>LEN(TRIM(F122))=0</formula>
    </cfRule>
  </conditionalFormatting>
  <conditionalFormatting sqref="M170:N170">
    <cfRule type="containsBlanks" dxfId="2540" priority="117">
      <formula>LEN(TRIM(M170))=0</formula>
    </cfRule>
  </conditionalFormatting>
  <conditionalFormatting sqref="G120">
    <cfRule type="containsBlanks" dxfId="2539" priority="116">
      <formula>LEN(TRIM(G120))=0</formula>
    </cfRule>
  </conditionalFormatting>
  <conditionalFormatting sqref="J140">
    <cfRule type="containsBlanks" dxfId="2538" priority="64">
      <formula>LEN(TRIM(J140))=0</formula>
    </cfRule>
  </conditionalFormatting>
  <conditionalFormatting sqref="J26">
    <cfRule type="containsBlanks" dxfId="2537" priority="115">
      <formula>LEN(TRIM(J26))=0</formula>
    </cfRule>
  </conditionalFormatting>
  <conditionalFormatting sqref="J56">
    <cfRule type="containsBlanks" dxfId="2536" priority="114">
      <formula>LEN(TRIM(J56))=0</formula>
    </cfRule>
  </conditionalFormatting>
  <conditionalFormatting sqref="J144">
    <cfRule type="containsBlanks" dxfId="2535" priority="60">
      <formula>LEN(TRIM(J144))=0</formula>
    </cfRule>
  </conditionalFormatting>
  <conditionalFormatting sqref="F23">
    <cfRule type="expression" dxfId="2534" priority="113">
      <formula>$N$14="Don't know"</formula>
    </cfRule>
  </conditionalFormatting>
  <conditionalFormatting sqref="F23">
    <cfRule type="expression" dxfId="2533" priority="112">
      <formula>$N$14="Not applicable"</formula>
    </cfRule>
  </conditionalFormatting>
  <conditionalFormatting sqref="F23">
    <cfRule type="expression" dxfId="2532" priority="111">
      <formula>$N$14="No"</formula>
    </cfRule>
  </conditionalFormatting>
  <conditionalFormatting sqref="L20">
    <cfRule type="containsBlanks" dxfId="2531" priority="107">
      <formula>LEN(TRIM(L20))=0</formula>
    </cfRule>
    <cfRule type="expression" dxfId="2530" priority="110">
      <formula>$M$14="Don't know"</formula>
    </cfRule>
  </conditionalFormatting>
  <conditionalFormatting sqref="L20">
    <cfRule type="expression" dxfId="2529" priority="109">
      <formula>$M$14="Not applicable"</formula>
    </cfRule>
  </conditionalFormatting>
  <conditionalFormatting sqref="L20">
    <cfRule type="expression" dxfId="2528" priority="108">
      <formula>$M$14="No"</formula>
    </cfRule>
  </conditionalFormatting>
  <conditionalFormatting sqref="L21">
    <cfRule type="expression" dxfId="2527" priority="106">
      <formula>$N$14="Don't know"</formula>
    </cfRule>
  </conditionalFormatting>
  <conditionalFormatting sqref="L21">
    <cfRule type="expression" dxfId="2526" priority="105">
      <formula>$N$14="Not applicable"</formula>
    </cfRule>
  </conditionalFormatting>
  <conditionalFormatting sqref="L21">
    <cfRule type="expression" dxfId="2525" priority="104">
      <formula>$N$14="No"</formula>
    </cfRule>
  </conditionalFormatting>
  <conditionalFormatting sqref="L22">
    <cfRule type="expression" dxfId="2524" priority="103">
      <formula>$N$14="Don't know"</formula>
    </cfRule>
  </conditionalFormatting>
  <conditionalFormatting sqref="L22">
    <cfRule type="expression" dxfId="2523" priority="102">
      <formula>$N$14="Not applicable"</formula>
    </cfRule>
  </conditionalFormatting>
  <conditionalFormatting sqref="L22">
    <cfRule type="expression" dxfId="2522" priority="101">
      <formula>$N$14="No"</formula>
    </cfRule>
  </conditionalFormatting>
  <conditionalFormatting sqref="L8">
    <cfRule type="expression" dxfId="2521" priority="100">
      <formula>$N$14="Don't know"</formula>
    </cfRule>
  </conditionalFormatting>
  <conditionalFormatting sqref="L8">
    <cfRule type="expression" dxfId="2520" priority="99">
      <formula>$N$14="Not applicable"</formula>
    </cfRule>
  </conditionalFormatting>
  <conditionalFormatting sqref="L8">
    <cfRule type="expression" dxfId="2519" priority="98">
      <formula>$N$14="No"</formula>
    </cfRule>
  </conditionalFormatting>
  <conditionalFormatting sqref="J25">
    <cfRule type="containsBlanks" dxfId="2518" priority="97">
      <formula>LEN(TRIM(J25))=0</formula>
    </cfRule>
  </conditionalFormatting>
  <conditionalFormatting sqref="J58">
    <cfRule type="containsBlanks" dxfId="2517" priority="96">
      <formula>LEN(TRIM(J58))=0</formula>
    </cfRule>
  </conditionalFormatting>
  <conditionalFormatting sqref="N65">
    <cfRule type="containsBlanks" dxfId="2516" priority="95">
      <formula>LEN(TRIM(N65))=0</formula>
    </cfRule>
  </conditionalFormatting>
  <conditionalFormatting sqref="H86:J86">
    <cfRule type="containsBlanks" dxfId="2515" priority="94">
      <formula>LEN(TRIM(H86))=0</formula>
    </cfRule>
  </conditionalFormatting>
  <conditionalFormatting sqref="K186">
    <cfRule type="containsBlanks" dxfId="2514" priority="43">
      <formula>LEN(TRIM(K186))=0</formula>
    </cfRule>
  </conditionalFormatting>
  <conditionalFormatting sqref="H126">
    <cfRule type="expression" dxfId="2513" priority="92">
      <formula>$N$128="Don't know"</formula>
    </cfRule>
    <cfRule type="expression" dxfId="2512" priority="93">
      <formula>$N$128="No"</formula>
    </cfRule>
  </conditionalFormatting>
  <conditionalFormatting sqref="H126">
    <cfRule type="containsBlanks" dxfId="2511" priority="91">
      <formula>LEN(TRIM(H126))=0</formula>
    </cfRule>
  </conditionalFormatting>
  <conditionalFormatting sqref="H127">
    <cfRule type="expression" dxfId="2510" priority="89">
      <formula>$N$128="Don't know"</formula>
    </cfRule>
    <cfRule type="expression" dxfId="2509" priority="90">
      <formula>$N$128="No"</formula>
    </cfRule>
  </conditionalFormatting>
  <conditionalFormatting sqref="H127">
    <cfRule type="containsBlanks" dxfId="2508" priority="88">
      <formula>LEN(TRIM(H127))=0</formula>
    </cfRule>
  </conditionalFormatting>
  <conditionalFormatting sqref="H128">
    <cfRule type="expression" dxfId="2507" priority="86">
      <formula>$N$128="Don't know"</formula>
    </cfRule>
    <cfRule type="expression" dxfId="2506" priority="87">
      <formula>$N$128="No"</formula>
    </cfRule>
  </conditionalFormatting>
  <conditionalFormatting sqref="H128">
    <cfRule type="containsBlanks" dxfId="2505" priority="85">
      <formula>LEN(TRIM(H128))=0</formula>
    </cfRule>
  </conditionalFormatting>
  <conditionalFormatting sqref="H133">
    <cfRule type="expression" dxfId="2504" priority="83">
      <formula>$N$128="Don't know"</formula>
    </cfRule>
    <cfRule type="expression" dxfId="2503" priority="84">
      <formula>$N$128="No"</formula>
    </cfRule>
  </conditionalFormatting>
  <conditionalFormatting sqref="H133">
    <cfRule type="containsBlanks" dxfId="2502" priority="82">
      <formula>LEN(TRIM(H133))=0</formula>
    </cfRule>
  </conditionalFormatting>
  <conditionalFormatting sqref="H131">
    <cfRule type="expression" dxfId="2501" priority="80">
      <formula>$N$128="Don't know"</formula>
    </cfRule>
    <cfRule type="expression" dxfId="2500" priority="81">
      <formula>$N$128="No"</formula>
    </cfRule>
  </conditionalFormatting>
  <conditionalFormatting sqref="H131">
    <cfRule type="containsBlanks" dxfId="2499" priority="79">
      <formula>LEN(TRIM(H131))=0</formula>
    </cfRule>
  </conditionalFormatting>
  <conditionalFormatting sqref="G139">
    <cfRule type="containsBlanks" dxfId="2498" priority="78">
      <formula>LEN(TRIM(G139))=0</formula>
    </cfRule>
  </conditionalFormatting>
  <conditionalFormatting sqref="G140">
    <cfRule type="containsBlanks" dxfId="2497" priority="77">
      <formula>LEN(TRIM(G140))=0</formula>
    </cfRule>
  </conditionalFormatting>
  <conditionalFormatting sqref="G141">
    <cfRule type="containsBlanks" dxfId="2496" priority="76">
      <formula>LEN(TRIM(G141))=0</formula>
    </cfRule>
  </conditionalFormatting>
  <conditionalFormatting sqref="G142">
    <cfRule type="containsBlanks" dxfId="2495" priority="75">
      <formula>LEN(TRIM(G142))=0</formula>
    </cfRule>
  </conditionalFormatting>
  <conditionalFormatting sqref="G143">
    <cfRule type="containsBlanks" dxfId="2494" priority="74">
      <formula>LEN(TRIM(G143))=0</formula>
    </cfRule>
  </conditionalFormatting>
  <conditionalFormatting sqref="G144">
    <cfRule type="containsBlanks" dxfId="2493" priority="73">
      <formula>LEN(TRIM(G144))=0</formula>
    </cfRule>
  </conditionalFormatting>
  <conditionalFormatting sqref="G145">
    <cfRule type="containsBlanks" dxfId="2492" priority="72">
      <formula>LEN(TRIM(G145))=0</formula>
    </cfRule>
  </conditionalFormatting>
  <conditionalFormatting sqref="G146">
    <cfRule type="containsBlanks" dxfId="2491" priority="71">
      <formula>LEN(TRIM(G146))=0</formula>
    </cfRule>
  </conditionalFormatting>
  <conditionalFormatting sqref="G147">
    <cfRule type="containsBlanks" dxfId="2490" priority="70">
      <formula>LEN(TRIM(G147))=0</formula>
    </cfRule>
  </conditionalFormatting>
  <conditionalFormatting sqref="G148">
    <cfRule type="containsBlanks" dxfId="2489" priority="69">
      <formula>LEN(TRIM(G148))=0</formula>
    </cfRule>
  </conditionalFormatting>
  <conditionalFormatting sqref="G149">
    <cfRule type="containsBlanks" dxfId="2488" priority="68">
      <formula>LEN(TRIM(G149))=0</formula>
    </cfRule>
  </conditionalFormatting>
  <conditionalFormatting sqref="G150">
    <cfRule type="containsBlanks" dxfId="2487" priority="67">
      <formula>LEN(TRIM(G150))=0</formula>
    </cfRule>
  </conditionalFormatting>
  <conditionalFormatting sqref="J138">
    <cfRule type="containsBlanks" dxfId="2486" priority="66">
      <formula>LEN(TRIM(J138))=0</formula>
    </cfRule>
  </conditionalFormatting>
  <conditionalFormatting sqref="J139">
    <cfRule type="containsBlanks" dxfId="2485" priority="65">
      <formula>LEN(TRIM(J139))=0</formula>
    </cfRule>
  </conditionalFormatting>
  <conditionalFormatting sqref="J142">
    <cfRule type="containsBlanks" dxfId="2484" priority="62">
      <formula>LEN(TRIM(J142))=0</formula>
    </cfRule>
  </conditionalFormatting>
  <conditionalFormatting sqref="J141">
    <cfRule type="containsBlanks" dxfId="2483" priority="63">
      <formula>LEN(TRIM(J141))=0</formula>
    </cfRule>
  </conditionalFormatting>
  <conditionalFormatting sqref="J143">
    <cfRule type="containsBlanks" dxfId="2482" priority="61">
      <formula>LEN(TRIM(J143))=0</formula>
    </cfRule>
  </conditionalFormatting>
  <conditionalFormatting sqref="J146">
    <cfRule type="containsBlanks" dxfId="2481" priority="58">
      <formula>LEN(TRIM(J146))=0</formula>
    </cfRule>
  </conditionalFormatting>
  <conditionalFormatting sqref="J145">
    <cfRule type="containsBlanks" dxfId="2480" priority="59">
      <formula>LEN(TRIM(J145))=0</formula>
    </cfRule>
  </conditionalFormatting>
  <conditionalFormatting sqref="J147">
    <cfRule type="containsBlanks" dxfId="2479" priority="57">
      <formula>LEN(TRIM(J147))=0</formula>
    </cfRule>
  </conditionalFormatting>
  <conditionalFormatting sqref="J148">
    <cfRule type="containsBlanks" dxfId="2478" priority="56">
      <formula>LEN(TRIM(J148))=0</formula>
    </cfRule>
  </conditionalFormatting>
  <conditionalFormatting sqref="J149">
    <cfRule type="containsBlanks" dxfId="2477" priority="55">
      <formula>LEN(TRIM(J149))=0</formula>
    </cfRule>
  </conditionalFormatting>
  <conditionalFormatting sqref="J150">
    <cfRule type="containsBlanks" dxfId="2476" priority="54">
      <formula>LEN(TRIM(J150))=0</formula>
    </cfRule>
  </conditionalFormatting>
  <conditionalFormatting sqref="J151">
    <cfRule type="containsBlanks" dxfId="2475" priority="53">
      <formula>LEN(TRIM(J151))=0</formula>
    </cfRule>
  </conditionalFormatting>
  <conditionalFormatting sqref="L158:M158">
    <cfRule type="expression" dxfId="2474" priority="51">
      <formula>$F$163="Don't know"</formula>
    </cfRule>
    <cfRule type="expression" dxfId="2473" priority="52">
      <formula>$F$163="No"</formula>
    </cfRule>
  </conditionalFormatting>
  <conditionalFormatting sqref="L159:M159">
    <cfRule type="expression" dxfId="2472" priority="49">
      <formula>$F$163="Don't know"</formula>
    </cfRule>
    <cfRule type="expression" dxfId="2471" priority="50">
      <formula>$F$163="No"</formula>
    </cfRule>
  </conditionalFormatting>
  <conditionalFormatting sqref="L153:M153">
    <cfRule type="expression" dxfId="2470" priority="47">
      <formula>$F$163="Don't know"</formula>
    </cfRule>
    <cfRule type="expression" dxfId="2469" priority="48">
      <formula>$F$163="No"</formula>
    </cfRule>
  </conditionalFormatting>
  <conditionalFormatting sqref="L154:M154">
    <cfRule type="expression" dxfId="2468" priority="45">
      <formula>$F$163="Don't know"</formula>
    </cfRule>
    <cfRule type="expression" dxfId="2467" priority="46">
      <formula>$F$163="No"</formula>
    </cfRule>
  </conditionalFormatting>
  <conditionalFormatting sqref="H221">
    <cfRule type="containsBlanks" dxfId="2466" priority="42">
      <formula>LEN(TRIM(H221))=0</formula>
    </cfRule>
  </conditionalFormatting>
  <conditionalFormatting sqref="H222">
    <cfRule type="containsBlanks" dxfId="2465" priority="41">
      <formula>LEN(TRIM(H222))=0</formula>
    </cfRule>
  </conditionalFormatting>
  <conditionalFormatting sqref="H224">
    <cfRule type="containsBlanks" dxfId="2464" priority="40">
      <formula>LEN(TRIM(H224))=0</formula>
    </cfRule>
  </conditionalFormatting>
  <conditionalFormatting sqref="H225">
    <cfRule type="containsBlanks" dxfId="2463" priority="39">
      <formula>LEN(TRIM(H225))=0</formula>
    </cfRule>
  </conditionalFormatting>
  <conditionalFormatting sqref="H226">
    <cfRule type="containsBlanks" dxfId="2462" priority="38">
      <formula>LEN(TRIM(H226))=0</formula>
    </cfRule>
  </conditionalFormatting>
  <conditionalFormatting sqref="H228">
    <cfRule type="containsBlanks" dxfId="2461" priority="37">
      <formula>LEN(TRIM(H228))=0</formula>
    </cfRule>
  </conditionalFormatting>
  <conditionalFormatting sqref="H229">
    <cfRule type="containsBlanks" dxfId="2460" priority="36">
      <formula>LEN(TRIM(H229))=0</formula>
    </cfRule>
  </conditionalFormatting>
  <conditionalFormatting sqref="H231">
    <cfRule type="containsBlanks" dxfId="2459" priority="35">
      <formula>LEN(TRIM(H231))=0</formula>
    </cfRule>
  </conditionalFormatting>
  <conditionalFormatting sqref="H233">
    <cfRule type="containsBlanks" dxfId="2458" priority="34">
      <formula>LEN(TRIM(H233))=0</formula>
    </cfRule>
  </conditionalFormatting>
  <conditionalFormatting sqref="H235">
    <cfRule type="containsBlanks" dxfId="2457" priority="33">
      <formula>LEN(TRIM(H235))=0</formula>
    </cfRule>
  </conditionalFormatting>
  <conditionalFormatting sqref="O8">
    <cfRule type="containsBlanks" dxfId="2456" priority="32">
      <formula>LEN(TRIM(O8))=0</formula>
    </cfRule>
  </conditionalFormatting>
  <conditionalFormatting sqref="O189:O190">
    <cfRule type="containsBlanks" dxfId="2455" priority="31">
      <formula>LEN(TRIM(O189))=0</formula>
    </cfRule>
  </conditionalFormatting>
  <conditionalFormatting sqref="L154:M154">
    <cfRule type="expression" dxfId="2454" priority="29">
      <formula>$F$163="Don't know"</formula>
    </cfRule>
    <cfRule type="expression" dxfId="2453" priority="30">
      <formula>$F$163="No"</formula>
    </cfRule>
  </conditionalFormatting>
  <conditionalFormatting sqref="L154:M154">
    <cfRule type="expression" dxfId="2452" priority="27">
      <formula>$F$163="Don't know"</formula>
    </cfRule>
    <cfRule type="expression" dxfId="2451" priority="28">
      <formula>$F$163="No"</formula>
    </cfRule>
  </conditionalFormatting>
  <conditionalFormatting sqref="L157:M157">
    <cfRule type="expression" dxfId="2450" priority="25">
      <formula>$F$163="Don't know"</formula>
    </cfRule>
    <cfRule type="expression" dxfId="2449" priority="26">
      <formula>$F$163="No"</formula>
    </cfRule>
  </conditionalFormatting>
  <conditionalFormatting sqref="L157:M157">
    <cfRule type="expression" dxfId="2448" priority="23">
      <formula>$F$163="Don't know"</formula>
    </cfRule>
    <cfRule type="expression" dxfId="2447" priority="24">
      <formula>$F$163="No"</formula>
    </cfRule>
  </conditionalFormatting>
  <conditionalFormatting sqref="L158:M158">
    <cfRule type="expression" dxfId="2446" priority="21">
      <formula>$F$163="Don't know"</formula>
    </cfRule>
    <cfRule type="expression" dxfId="2445" priority="22">
      <formula>$F$163="No"</formula>
    </cfRule>
  </conditionalFormatting>
  <conditionalFormatting sqref="L158:M158">
    <cfRule type="expression" dxfId="2444" priority="19">
      <formula>$F$163="Don't know"</formula>
    </cfRule>
    <cfRule type="expression" dxfId="2443" priority="20">
      <formula>$F$163="No"</formula>
    </cfRule>
  </conditionalFormatting>
  <conditionalFormatting sqref="L159:M159">
    <cfRule type="expression" dxfId="2442" priority="17">
      <formula>$F$163="Don't know"</formula>
    </cfRule>
    <cfRule type="expression" dxfId="2441" priority="18">
      <formula>$F$163="No"</formula>
    </cfRule>
  </conditionalFormatting>
  <conditionalFormatting sqref="L159:M159">
    <cfRule type="expression" dxfId="2440" priority="15">
      <formula>$F$163="Don't know"</formula>
    </cfRule>
    <cfRule type="expression" dxfId="2439" priority="16">
      <formula>$F$163="No"</formula>
    </cfRule>
  </conditionalFormatting>
  <conditionalFormatting sqref="H27">
    <cfRule type="containsBlanks" dxfId="2438" priority="14">
      <formula>LEN(TRIM(H27))=0</formula>
    </cfRule>
  </conditionalFormatting>
  <conditionalFormatting sqref="J27">
    <cfRule type="containsBlanks" dxfId="2437" priority="13">
      <formula>LEN(TRIM(J27))=0</formula>
    </cfRule>
  </conditionalFormatting>
  <conditionalFormatting sqref="J35:K35">
    <cfRule type="containsBlanks" dxfId="2436" priority="12">
      <formula>LEN(TRIM(J35))=0</formula>
    </cfRule>
  </conditionalFormatting>
  <conditionalFormatting sqref="J37:K37">
    <cfRule type="containsBlanks" dxfId="2435" priority="11">
      <formula>LEN(TRIM(J37))=0</formula>
    </cfRule>
  </conditionalFormatting>
  <conditionalFormatting sqref="J40:K40">
    <cfRule type="containsBlanks" dxfId="2434" priority="10">
      <formula>LEN(TRIM(J40))=0</formula>
    </cfRule>
  </conditionalFormatting>
  <conditionalFormatting sqref="J42:K42">
    <cfRule type="containsBlanks" dxfId="2433" priority="9">
      <formula>LEN(TRIM(J42))=0</formula>
    </cfRule>
  </conditionalFormatting>
  <conditionalFormatting sqref="J43:K43">
    <cfRule type="containsBlanks" dxfId="2432" priority="8">
      <formula>LEN(TRIM(J43))=0</formula>
    </cfRule>
  </conditionalFormatting>
  <conditionalFormatting sqref="J47:K47">
    <cfRule type="containsBlanks" dxfId="2431" priority="7">
      <formula>LEN(TRIM(J47))=0</formula>
    </cfRule>
  </conditionalFormatting>
  <conditionalFormatting sqref="J49:K49">
    <cfRule type="containsBlanks" dxfId="2430" priority="6">
      <formula>LEN(TRIM(J49))=0</formula>
    </cfRule>
  </conditionalFormatting>
  <conditionalFormatting sqref="J54:K54">
    <cfRule type="containsBlanks" dxfId="2429" priority="5">
      <formula>LEN(TRIM(J54))=0</formula>
    </cfRule>
  </conditionalFormatting>
  <conditionalFormatting sqref="J55:K55">
    <cfRule type="containsBlanks" dxfId="2428" priority="4">
      <formula>LEN(TRIM(J55))=0</formula>
    </cfRule>
  </conditionalFormatting>
  <conditionalFormatting sqref="H63">
    <cfRule type="containsBlanks" dxfId="2427" priority="3">
      <formula>LEN(TRIM(H63))=0</formula>
    </cfRule>
  </conditionalFormatting>
  <conditionalFormatting sqref="J38:K38">
    <cfRule type="containsBlanks" dxfId="2426" priority="2">
      <formula>LEN(TRIM(J38))=0</formula>
    </cfRule>
  </conditionalFormatting>
  <conditionalFormatting sqref="J53:K53">
    <cfRule type="containsBlanks" dxfId="2425" priority="1">
      <formula>LEN(TRIM(J53))=0</formula>
    </cfRule>
  </conditionalFormatting>
  <dataValidations count="11">
    <dataValidation type="list" allowBlank="1" showInputMessage="1" showErrorMessage="1" sqref="F11:F19 F23 L21:L22 L8 H238 H124:J124 H126:J127 F161:F163 H167 F165 K191:N191 G101:N113 G115:N117 L153:N155 L157:N159" xr:uid="{4FB3FE33-7772-4375-B0D3-8380A4D39786}">
      <formula1>"Yes, No, Don't know, Not applicable"</formula1>
    </dataValidation>
    <dataValidation type="list" allowBlank="1" showInputMessage="1" showErrorMessage="1" error="Please choose from the dropdown list." sqref="L20" xr:uid="{4246C784-1368-4AAC-BF62-0302B0A4562F}">
      <formula1>"0 times, 1-2 times, 3-5 times, 6 or more times, Don't know"</formula1>
    </dataValidation>
    <dataValidation type="list" allowBlank="1" showInputMessage="1" showErrorMessage="1" sqref="H25 J25" xr:uid="{6490165E-5E30-4D24-9484-044260D6D2C2}">
      <formula1>"January, February, March, April, May, June, July, August, September, October, November, December"</formula1>
    </dataValidation>
    <dataValidation type="list" allowBlank="1" showInputMessage="1" showErrorMessage="1" sqref="H29:J29" xr:uid="{E7E8CDD1-DE18-49D0-BBD1-6F692E17E9CE}">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665096DB-666F-4033-8F22-932EDF24B524}">
      <formula1>"Yes, No, Don't know"</formula1>
    </dataValidation>
    <dataValidation type="list" allowBlank="1" showInputMessage="1" showErrorMessage="1" sqref="F75:F77" xr:uid="{2D276FCF-94B2-4D3A-ADDE-182B08F91415}">
      <formula1>"In-kind, Cash, Don't know"</formula1>
    </dataValidation>
    <dataValidation type="list" allowBlank="1" showInputMessage="1" showErrorMessage="1" error="Please choose from the dropdown list." prompt="Please select from the dropdown list" sqref="H86:J86" xr:uid="{16BD8B2C-6A7A-4F3B-8066-9E3FAB280542}">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ED8B82EE-5A19-485F-93DC-D08F36670D46}">
      <formula1>"Yes, No, Don't Know"</formula1>
    </dataValidation>
    <dataValidation type="list" allowBlank="1" showInputMessage="1" showErrorMessage="1" sqref="I138:I150 J138:L151 H138:H151 G138:G150" xr:uid="{36C1D6EC-45D7-43A0-A2F0-7CB3CBEE7760}">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688DC51D-5C8D-40C1-B924-55A9EBC62566}">
      <formula1>"Yes, No, Don’t know, Not applicable"</formula1>
    </dataValidation>
    <dataValidation type="list" allowBlank="1" showInputMessage="1" showErrorMessage="1" sqref="F78:F79" xr:uid="{0CBF8142-E36E-4F77-82B5-705608B15D0A}">
      <formula1>"In-kind, Cash, Don't know, Not applicable"</formula1>
    </dataValidation>
  </dataValidations>
  <hyperlinks>
    <hyperlink ref="F1:G1" location="'All Countries - Summary (2017)'!A1" display="Summary Page" xr:uid="{371F34CD-3B4B-4A13-B51F-808FD7AAE962}"/>
  </hyperlink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533A9-0700-4493-984C-73C1FFAFF16A}">
  <sheetPr>
    <tabColor rgb="FF99CC00"/>
  </sheetPr>
  <dimension ref="A1:Q241"/>
  <sheetViews>
    <sheetView showGridLines="0" zoomScaleNormal="100" workbookViewId="0">
      <selection activeCell="B5" sqref="B5"/>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49.28515625" style="382" customWidth="1"/>
    <col min="15" max="15" width="57.85546875" style="382" customWidth="1"/>
    <col min="16" max="16" width="56.85546875" style="382" customWidth="1"/>
    <col min="17" max="16384" width="9.140625" style="382"/>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28</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7.25" customHeight="1" thickBot="1">
      <c r="B5" s="934"/>
      <c r="C5" s="935"/>
      <c r="D5" s="935"/>
      <c r="E5" s="935"/>
      <c r="F5" s="935"/>
      <c r="G5" s="935"/>
      <c r="H5" s="935"/>
      <c r="I5" s="935"/>
      <c r="J5" s="935"/>
      <c r="K5" s="935"/>
      <c r="L5" s="935"/>
      <c r="M5" s="935"/>
      <c r="N5" s="935"/>
    </row>
    <row r="6" spans="2:16" ht="33" customHeight="1" thickBot="1">
      <c r="B6" s="1370"/>
      <c r="C6" s="1370"/>
      <c r="D6" s="1370"/>
      <c r="E6" s="1370"/>
      <c r="F6" s="1370"/>
      <c r="G6" s="1370"/>
      <c r="H6" s="1370"/>
      <c r="I6" s="1370"/>
      <c r="J6" s="1370"/>
      <c r="K6" s="1370"/>
      <c r="L6" s="1370"/>
      <c r="M6" s="237"/>
      <c r="N6" s="715"/>
      <c r="O6" s="238" t="s">
        <v>949</v>
      </c>
      <c r="P6" s="239" t="s">
        <v>2368</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956</v>
      </c>
      <c r="P8" s="1215"/>
    </row>
    <row r="9" spans="2:16" ht="21.75" customHeight="1">
      <c r="B9" s="9" t="s">
        <v>216</v>
      </c>
      <c r="C9" s="879" t="s">
        <v>958</v>
      </c>
      <c r="D9" s="879"/>
      <c r="E9" s="880"/>
      <c r="F9" s="1113" t="s">
        <v>2458</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956</v>
      </c>
      <c r="P10" s="1003"/>
    </row>
    <row r="11" spans="2:16" ht="46.5" customHeight="1">
      <c r="B11" s="244" t="s">
        <v>216</v>
      </c>
      <c r="C11" s="1011" t="s">
        <v>963</v>
      </c>
      <c r="D11" s="1011"/>
      <c r="E11" s="1369"/>
      <c r="F11" s="797" t="s">
        <v>954</v>
      </c>
      <c r="G11" s="245" t="s">
        <v>964</v>
      </c>
      <c r="H11" s="1073" t="s">
        <v>2459</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2460</v>
      </c>
      <c r="I12" s="1074"/>
      <c r="J12" s="1074"/>
      <c r="K12" s="1074"/>
      <c r="L12" s="1074"/>
      <c r="M12" s="1074"/>
      <c r="N12" s="1074"/>
      <c r="O12" s="1004"/>
      <c r="P12" s="1004"/>
    </row>
    <row r="13" spans="2:16" ht="46.5" customHeight="1">
      <c r="B13" s="10" t="s">
        <v>220</v>
      </c>
      <c r="C13" s="879" t="s">
        <v>968</v>
      </c>
      <c r="D13" s="879"/>
      <c r="E13" s="880"/>
      <c r="F13" s="797" t="s">
        <v>954</v>
      </c>
      <c r="G13" s="739" t="s">
        <v>964</v>
      </c>
      <c r="H13" s="1073" t="s">
        <v>2461</v>
      </c>
      <c r="I13" s="1074"/>
      <c r="J13" s="1074"/>
      <c r="K13" s="1074"/>
      <c r="L13" s="1074"/>
      <c r="M13" s="1074"/>
      <c r="N13" s="1074"/>
      <c r="O13" s="1004"/>
      <c r="P13" s="1004"/>
    </row>
    <row r="14" spans="2:16" ht="46.5" customHeight="1">
      <c r="B14" s="10" t="s">
        <v>222</v>
      </c>
      <c r="C14" s="879" t="s">
        <v>970</v>
      </c>
      <c r="D14" s="879"/>
      <c r="E14" s="880"/>
      <c r="F14" s="797" t="s">
        <v>954</v>
      </c>
      <c r="G14" s="739" t="s">
        <v>971</v>
      </c>
      <c r="H14" s="1073" t="s">
        <v>2462</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2463</v>
      </c>
      <c r="I15" s="1074"/>
      <c r="J15" s="1074"/>
      <c r="K15" s="1074"/>
      <c r="L15" s="1074"/>
      <c r="M15" s="1074"/>
      <c r="N15" s="1074"/>
      <c r="O15" s="1004"/>
      <c r="P15" s="1004"/>
    </row>
    <row r="16" spans="2:16" ht="64.5" customHeight="1">
      <c r="B16" s="10" t="s">
        <v>226</v>
      </c>
      <c r="C16" s="879" t="s">
        <v>975</v>
      </c>
      <c r="D16" s="879"/>
      <c r="E16" s="880"/>
      <c r="F16" s="797" t="s">
        <v>954</v>
      </c>
      <c r="G16" s="739" t="s">
        <v>976</v>
      </c>
      <c r="H16" s="1073" t="s">
        <v>2464</v>
      </c>
      <c r="I16" s="1074"/>
      <c r="J16" s="1074"/>
      <c r="K16" s="1074"/>
      <c r="L16" s="1074"/>
      <c r="M16" s="1074"/>
      <c r="N16" s="1074"/>
      <c r="O16" s="1004"/>
      <c r="P16" s="1004"/>
    </row>
    <row r="17" spans="2:17" ht="33.75" customHeight="1">
      <c r="B17" s="10" t="s">
        <v>228</v>
      </c>
      <c r="C17" s="1011" t="s">
        <v>978</v>
      </c>
      <c r="D17" s="1011"/>
      <c r="E17" s="1011"/>
      <c r="F17" s="797" t="s">
        <v>954</v>
      </c>
      <c r="G17" s="739" t="s">
        <v>979</v>
      </c>
      <c r="H17" s="1073" t="s">
        <v>2465</v>
      </c>
      <c r="I17" s="1074"/>
      <c r="J17" s="1074"/>
      <c r="K17" s="1074"/>
      <c r="L17" s="1074"/>
      <c r="M17" s="1074"/>
      <c r="N17" s="1074"/>
      <c r="O17" s="1004"/>
      <c r="P17" s="1004"/>
    </row>
    <row r="18" spans="2:17" ht="33" customHeight="1">
      <c r="B18" s="10" t="s">
        <v>229</v>
      </c>
      <c r="C18" s="1011" t="s">
        <v>981</v>
      </c>
      <c r="D18" s="1011"/>
      <c r="E18" s="1011"/>
      <c r="F18" s="797" t="s">
        <v>954</v>
      </c>
      <c r="G18" s="739" t="s">
        <v>979</v>
      </c>
      <c r="H18" s="1073" t="s">
        <v>2466</v>
      </c>
      <c r="I18" s="1074"/>
      <c r="J18" s="1074"/>
      <c r="K18" s="1074"/>
      <c r="L18" s="1074"/>
      <c r="M18" s="1074"/>
      <c r="N18" s="1074"/>
      <c r="O18" s="1004"/>
      <c r="P18" s="1004"/>
    </row>
    <row r="19" spans="2:17" ht="31.5" customHeight="1">
      <c r="B19" s="10" t="s">
        <v>230</v>
      </c>
      <c r="C19" s="1011" t="s">
        <v>982</v>
      </c>
      <c r="D19" s="1011"/>
      <c r="E19" s="1011"/>
      <c r="F19" s="797" t="s">
        <v>954</v>
      </c>
      <c r="G19" s="739" t="s">
        <v>979</v>
      </c>
      <c r="H19" s="1073" t="s">
        <v>2467</v>
      </c>
      <c r="I19" s="1074"/>
      <c r="J19" s="1074"/>
      <c r="K19" s="1074"/>
      <c r="L19" s="1074"/>
      <c r="M19" s="1074"/>
      <c r="N19" s="1074"/>
      <c r="O19" s="1007"/>
      <c r="P19" s="1007"/>
    </row>
    <row r="20" spans="2:17" ht="18.75" customHeight="1">
      <c r="B20" s="242" t="s">
        <v>370</v>
      </c>
      <c r="C20" s="879" t="s">
        <v>984</v>
      </c>
      <c r="D20" s="879"/>
      <c r="E20" s="879"/>
      <c r="F20" s="879"/>
      <c r="G20" s="879"/>
      <c r="H20" s="879"/>
      <c r="I20" s="879"/>
      <c r="J20" s="879"/>
      <c r="K20" s="879"/>
      <c r="L20" s="744" t="s">
        <v>1509</v>
      </c>
      <c r="M20" s="1359" t="s">
        <v>1271</v>
      </c>
      <c r="N20" s="1721" t="s">
        <v>2468</v>
      </c>
      <c r="O20" s="246" t="s">
        <v>957</v>
      </c>
      <c r="P20" s="247" t="s">
        <v>1262</v>
      </c>
    </row>
    <row r="21" spans="2:17" ht="34.5" customHeight="1">
      <c r="B21" s="242" t="s">
        <v>373</v>
      </c>
      <c r="C21" s="879" t="s">
        <v>1371</v>
      </c>
      <c r="D21" s="879"/>
      <c r="E21" s="879"/>
      <c r="F21" s="879"/>
      <c r="G21" s="879"/>
      <c r="H21" s="879"/>
      <c r="I21" s="879"/>
      <c r="J21" s="879"/>
      <c r="K21" s="879"/>
      <c r="L21" s="745" t="s">
        <v>954</v>
      </c>
      <c r="M21" s="1360"/>
      <c r="N21" s="1722"/>
      <c r="O21" s="246" t="s">
        <v>956</v>
      </c>
      <c r="P21" s="247" t="s">
        <v>957</v>
      </c>
    </row>
    <row r="22" spans="2:17" ht="33.75" customHeight="1">
      <c r="B22" s="248" t="s">
        <v>216</v>
      </c>
      <c r="C22" s="879" t="s">
        <v>2469</v>
      </c>
      <c r="D22" s="879"/>
      <c r="E22" s="879"/>
      <c r="F22" s="879"/>
      <c r="G22" s="879"/>
      <c r="H22" s="879"/>
      <c r="I22" s="879"/>
      <c r="J22" s="879"/>
      <c r="K22" s="879"/>
      <c r="L22" s="745" t="s">
        <v>954</v>
      </c>
      <c r="M22" s="1360"/>
      <c r="N22" s="1722"/>
      <c r="O22" s="246" t="s">
        <v>957</v>
      </c>
      <c r="P22" s="247" t="s">
        <v>1262</v>
      </c>
      <c r="Q22" t="s">
        <v>2470</v>
      </c>
    </row>
    <row r="23" spans="2:17" ht="189.75" customHeight="1" thickBot="1">
      <c r="B23" s="249" t="s">
        <v>376</v>
      </c>
      <c r="C23" s="913" t="s">
        <v>989</v>
      </c>
      <c r="D23" s="913"/>
      <c r="E23" s="1006"/>
      <c r="F23" s="797" t="s">
        <v>969</v>
      </c>
      <c r="G23" s="1365" t="s">
        <v>990</v>
      </c>
      <c r="H23" s="1366"/>
      <c r="I23" s="1367" t="s">
        <v>71</v>
      </c>
      <c r="J23" s="1368"/>
      <c r="K23" s="250" t="s">
        <v>991</v>
      </c>
      <c r="L23" s="251" t="s">
        <v>2471</v>
      </c>
      <c r="M23" s="1361"/>
      <c r="N23" s="1723"/>
      <c r="O23" s="252" t="s">
        <v>1303</v>
      </c>
      <c r="P23" s="253" t="s">
        <v>1303</v>
      </c>
    </row>
    <row r="24" spans="2:17" ht="16.5" customHeight="1" thickBot="1">
      <c r="B24" s="845" t="s">
        <v>993</v>
      </c>
      <c r="C24" s="846"/>
      <c r="D24" s="846"/>
      <c r="E24" s="846"/>
      <c r="F24" s="846"/>
      <c r="G24" s="846"/>
      <c r="H24" s="846"/>
      <c r="I24" s="846"/>
      <c r="J24" s="846"/>
      <c r="K24" s="846"/>
      <c r="L24" s="846"/>
      <c r="M24" s="846"/>
      <c r="N24" s="846"/>
      <c r="O24" s="846"/>
      <c r="P24" s="847"/>
    </row>
    <row r="25" spans="2:17" ht="21" customHeight="1">
      <c r="B25" s="254" t="s">
        <v>380</v>
      </c>
      <c r="C25" s="1340" t="s">
        <v>994</v>
      </c>
      <c r="D25" s="1340"/>
      <c r="E25" s="1340"/>
      <c r="F25" s="1341"/>
      <c r="G25" s="255" t="s">
        <v>995</v>
      </c>
      <c r="H25" s="256" t="s">
        <v>996</v>
      </c>
      <c r="I25" s="257" t="s">
        <v>997</v>
      </c>
      <c r="J25" s="256" t="s">
        <v>998</v>
      </c>
      <c r="K25" s="1342" t="s">
        <v>999</v>
      </c>
      <c r="L25" s="1025" t="s">
        <v>2472</v>
      </c>
      <c r="M25" s="1026"/>
      <c r="N25" s="1027"/>
      <c r="O25" s="258"/>
      <c r="P25" s="738"/>
    </row>
    <row r="26" spans="2:17" ht="80.25" customHeight="1">
      <c r="B26" s="242" t="s">
        <v>385</v>
      </c>
      <c r="C26" s="879" t="s">
        <v>1278</v>
      </c>
      <c r="D26" s="879"/>
      <c r="E26" s="879"/>
      <c r="F26" s="879"/>
      <c r="G26" s="879"/>
      <c r="H26" s="879"/>
      <c r="I26" s="880"/>
      <c r="J26" s="473">
        <v>642950</v>
      </c>
      <c r="K26" s="1343"/>
      <c r="L26" s="995"/>
      <c r="M26" s="996"/>
      <c r="N26" s="997"/>
      <c r="O26" s="810" t="s">
        <v>1279</v>
      </c>
      <c r="P26" s="247" t="s">
        <v>2473</v>
      </c>
    </row>
    <row r="27" spans="2:17" ht="39.75" customHeight="1">
      <c r="B27" s="242" t="s">
        <v>387</v>
      </c>
      <c r="C27" s="879" t="s">
        <v>1003</v>
      </c>
      <c r="D27" s="879"/>
      <c r="E27" s="879"/>
      <c r="F27" s="880"/>
      <c r="G27" s="259" t="s">
        <v>1004</v>
      </c>
      <c r="H27" s="260">
        <v>42370</v>
      </c>
      <c r="I27" s="259" t="s">
        <v>1005</v>
      </c>
      <c r="J27" s="260">
        <v>42705</v>
      </c>
      <c r="K27" s="1343"/>
      <c r="L27" s="995"/>
      <c r="M27" s="996"/>
      <c r="N27" s="997"/>
      <c r="O27" s="810" t="s">
        <v>1279</v>
      </c>
      <c r="P27" s="247" t="s">
        <v>2473</v>
      </c>
    </row>
    <row r="28" spans="2:17" ht="33" customHeight="1">
      <c r="B28" s="262" t="s">
        <v>216</v>
      </c>
      <c r="C28" s="875" t="s">
        <v>1006</v>
      </c>
      <c r="D28" s="875"/>
      <c r="E28" s="875"/>
      <c r="F28" s="875"/>
      <c r="G28" s="990"/>
      <c r="H28" s="1354" t="s">
        <v>2474</v>
      </c>
      <c r="I28" s="1355"/>
      <c r="J28" s="1356"/>
      <c r="K28" s="1343"/>
      <c r="L28" s="995"/>
      <c r="M28" s="996"/>
      <c r="N28" s="997"/>
      <c r="O28" s="810"/>
      <c r="P28" s="247"/>
    </row>
    <row r="29" spans="2:17" ht="23.25" customHeight="1">
      <c r="B29" s="262" t="s">
        <v>218</v>
      </c>
      <c r="C29" s="875" t="s">
        <v>1008</v>
      </c>
      <c r="D29" s="875"/>
      <c r="E29" s="875"/>
      <c r="F29" s="875"/>
      <c r="G29" s="990"/>
      <c r="H29" s="1091" t="s">
        <v>1009</v>
      </c>
      <c r="I29" s="1094"/>
      <c r="J29" s="1095"/>
      <c r="K29" s="1344"/>
      <c r="L29" s="1013"/>
      <c r="M29" s="1014"/>
      <c r="N29" s="1015"/>
      <c r="O29" s="810"/>
      <c r="P29" s="247"/>
    </row>
    <row r="30" spans="2:17" ht="54.75" customHeight="1">
      <c r="B30" s="262" t="s">
        <v>220</v>
      </c>
      <c r="C30" s="879" t="s">
        <v>1010</v>
      </c>
      <c r="D30" s="879"/>
      <c r="E30" s="879"/>
      <c r="F30" s="879"/>
      <c r="G30" s="879"/>
      <c r="H30" s="879"/>
      <c r="I30" s="879"/>
      <c r="J30" s="879"/>
      <c r="K30" s="879"/>
      <c r="L30" s="879"/>
      <c r="M30" s="879"/>
      <c r="N30" s="885"/>
      <c r="O30" s="1325"/>
      <c r="P30" s="1325"/>
    </row>
    <row r="31" spans="2:17"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7" ht="24.75" customHeight="1">
      <c r="B32" s="248" t="s">
        <v>230</v>
      </c>
      <c r="C32" s="1307" t="s">
        <v>1015</v>
      </c>
      <c r="D32" s="1307"/>
      <c r="E32" s="1307"/>
      <c r="F32" s="1307"/>
      <c r="G32" s="1307"/>
      <c r="H32" s="1307"/>
      <c r="I32" s="1307"/>
      <c r="J32" s="1307"/>
      <c r="K32" s="1307"/>
      <c r="L32" s="1307"/>
      <c r="M32" s="1307"/>
      <c r="N32" s="1333"/>
      <c r="O32" s="1334" t="s">
        <v>2475</v>
      </c>
      <c r="P32" s="1334"/>
      <c r="Q32" s="382" t="s">
        <v>2476</v>
      </c>
    </row>
    <row r="33" spans="2:16" ht="21" customHeight="1">
      <c r="B33" s="248"/>
      <c r="C33" s="1317" t="s">
        <v>2477</v>
      </c>
      <c r="D33" s="1317"/>
      <c r="E33" s="1317"/>
      <c r="F33" s="1317"/>
      <c r="G33" s="1317"/>
      <c r="H33" s="1317"/>
      <c r="I33" s="1318"/>
      <c r="J33" s="329" t="s">
        <v>71</v>
      </c>
      <c r="K33" s="263" t="s">
        <v>71</v>
      </c>
      <c r="L33" s="1627" t="s">
        <v>71</v>
      </c>
      <c r="M33" s="1628"/>
      <c r="N33" s="1629"/>
      <c r="O33" s="1335"/>
      <c r="P33" s="1335"/>
    </row>
    <row r="34" spans="2:16" ht="21" customHeight="1">
      <c r="B34" s="248"/>
      <c r="C34" s="1317" t="s">
        <v>1017</v>
      </c>
      <c r="D34" s="1317"/>
      <c r="E34" s="1317"/>
      <c r="F34" s="1317"/>
      <c r="G34" s="1317"/>
      <c r="H34" s="1317"/>
      <c r="I34" s="1318"/>
      <c r="J34" s="332">
        <v>209768</v>
      </c>
      <c r="K34" s="335">
        <v>155858</v>
      </c>
      <c r="L34" s="1580">
        <f t="shared" ref="L34:L55" si="0">ABS(J34-K34)/J34</f>
        <v>0.25699820754357194</v>
      </c>
      <c r="M34" s="1581"/>
      <c r="N34" s="1582"/>
      <c r="O34" s="1335"/>
      <c r="P34" s="1335"/>
    </row>
    <row r="35" spans="2:16" ht="31.5" customHeight="1">
      <c r="B35" s="248"/>
      <c r="C35" s="1317" t="s">
        <v>1018</v>
      </c>
      <c r="D35" s="1317"/>
      <c r="E35" s="1317"/>
      <c r="F35" s="197" t="s">
        <v>1019</v>
      </c>
      <c r="G35" s="1337"/>
      <c r="H35" s="1338"/>
      <c r="I35" s="1339"/>
      <c r="J35" s="329" t="s">
        <v>71</v>
      </c>
      <c r="K35" s="263" t="s">
        <v>71</v>
      </c>
      <c r="L35" s="1627" t="s">
        <v>71</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v>97587</v>
      </c>
      <c r="K37" s="335">
        <v>25762</v>
      </c>
      <c r="L37" s="1630">
        <f>ABS(J37-K37)/J37</f>
        <v>0.73600991935401228</v>
      </c>
      <c r="M37" s="1631"/>
      <c r="N37" s="1632"/>
      <c r="O37" s="1335"/>
      <c r="P37" s="1335"/>
    </row>
    <row r="38" spans="2:16" ht="27.75" customHeight="1">
      <c r="B38" s="248"/>
      <c r="C38" s="1317" t="s">
        <v>1021</v>
      </c>
      <c r="D38" s="1317"/>
      <c r="E38" s="1317"/>
      <c r="F38" s="197" t="s">
        <v>1019</v>
      </c>
      <c r="G38" s="1337"/>
      <c r="H38" s="1338"/>
      <c r="I38" s="1339"/>
      <c r="J38" s="329" t="s">
        <v>71</v>
      </c>
      <c r="K38" s="263" t="s">
        <v>71</v>
      </c>
      <c r="L38" s="1627" t="s">
        <v>71</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29" t="s">
        <v>71</v>
      </c>
      <c r="K40" s="263" t="s">
        <v>71</v>
      </c>
      <c r="L40" s="1627" t="s">
        <v>71</v>
      </c>
      <c r="M40" s="1628"/>
      <c r="N40" s="1629"/>
      <c r="O40" s="1335"/>
      <c r="P40" s="1335"/>
    </row>
    <row r="41" spans="2:16" ht="21" customHeight="1">
      <c r="B41" s="248"/>
      <c r="C41" s="1009" t="s">
        <v>1024</v>
      </c>
      <c r="D41" s="1009"/>
      <c r="E41" s="1009"/>
      <c r="F41" s="1009"/>
      <c r="G41" s="1009"/>
      <c r="H41" s="1009"/>
      <c r="I41" s="1028"/>
      <c r="J41" s="332">
        <v>233546</v>
      </c>
      <c r="K41" s="335">
        <v>130126</v>
      </c>
      <c r="L41" s="1580">
        <f t="shared" si="0"/>
        <v>0.4428249681005027</v>
      </c>
      <c r="M41" s="1581"/>
      <c r="N41" s="1582"/>
      <c r="O41" s="1335"/>
      <c r="P41" s="1335"/>
    </row>
    <row r="42" spans="2:16" ht="21" customHeight="1">
      <c r="B42" s="248"/>
      <c r="C42" s="1317" t="s">
        <v>1025</v>
      </c>
      <c r="D42" s="1317"/>
      <c r="E42" s="1317"/>
      <c r="F42" s="1317"/>
      <c r="G42" s="1317"/>
      <c r="H42" s="1317"/>
      <c r="I42" s="1318"/>
      <c r="J42" s="329" t="s">
        <v>71</v>
      </c>
      <c r="K42" s="263" t="s">
        <v>71</v>
      </c>
      <c r="L42" s="1627" t="s">
        <v>71</v>
      </c>
      <c r="M42" s="1628"/>
      <c r="N42" s="1629"/>
      <c r="O42" s="1335"/>
      <c r="P42" s="1335"/>
    </row>
    <row r="43" spans="2:16" ht="32.25" customHeight="1">
      <c r="B43" s="248"/>
      <c r="C43" s="1317" t="s">
        <v>1026</v>
      </c>
      <c r="D43" s="1317"/>
      <c r="E43" s="1317"/>
      <c r="F43" s="197" t="s">
        <v>1027</v>
      </c>
      <c r="G43" s="1337"/>
      <c r="H43" s="1338"/>
      <c r="I43" s="1339"/>
      <c r="J43" s="329" t="s">
        <v>71</v>
      </c>
      <c r="K43" s="263" t="s">
        <v>71</v>
      </c>
      <c r="L43" s="1627" t="s">
        <v>71</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32">
        <v>81889</v>
      </c>
      <c r="K45" s="335">
        <v>24387</v>
      </c>
      <c r="L45" s="1580">
        <f t="shared" si="0"/>
        <v>0.70219443392885494</v>
      </c>
      <c r="M45" s="1581"/>
      <c r="N45" s="1582"/>
      <c r="O45" s="1335"/>
      <c r="P45" s="1335"/>
    </row>
    <row r="46" spans="2:16" ht="21" customHeight="1">
      <c r="B46" s="248"/>
      <c r="C46" s="1317" t="s">
        <v>1030</v>
      </c>
      <c r="D46" s="1317"/>
      <c r="E46" s="1317"/>
      <c r="F46" s="1317"/>
      <c r="G46" s="1317"/>
      <c r="H46" s="1317"/>
      <c r="I46" s="1318"/>
      <c r="J46" s="329" t="s">
        <v>71</v>
      </c>
      <c r="K46" s="263" t="s">
        <v>71</v>
      </c>
      <c r="L46" s="1627" t="s">
        <v>71</v>
      </c>
      <c r="M46" s="1628"/>
      <c r="N46" s="1629"/>
      <c r="O46" s="1335"/>
      <c r="P46" s="1335"/>
    </row>
    <row r="47" spans="2:16" ht="30" customHeight="1">
      <c r="B47" s="248"/>
      <c r="C47" s="1317" t="s">
        <v>1031</v>
      </c>
      <c r="D47" s="1317"/>
      <c r="E47" s="1317"/>
      <c r="F47" s="197" t="s">
        <v>1027</v>
      </c>
      <c r="G47" s="1067"/>
      <c r="H47" s="1068"/>
      <c r="I47" s="1069"/>
      <c r="J47" s="329" t="s">
        <v>71</v>
      </c>
      <c r="K47" s="263" t="s">
        <v>71</v>
      </c>
      <c r="L47" s="1627" t="s">
        <v>71</v>
      </c>
      <c r="M47" s="1628"/>
      <c r="N47" s="1629"/>
      <c r="O47" s="1335"/>
      <c r="P47" s="1335"/>
    </row>
    <row r="48" spans="2:16" ht="21" customHeight="1">
      <c r="B48" s="248" t="s">
        <v>413</v>
      </c>
      <c r="C48" s="1317" t="s">
        <v>1032</v>
      </c>
      <c r="D48" s="1317"/>
      <c r="E48" s="1317"/>
      <c r="F48" s="1317"/>
      <c r="G48" s="1317"/>
      <c r="H48" s="1317"/>
      <c r="I48" s="1318"/>
      <c r="J48" s="332">
        <v>26479</v>
      </c>
      <c r="K48" s="335">
        <v>6717</v>
      </c>
      <c r="L48" s="1580">
        <f t="shared" si="0"/>
        <v>0.74632727822047662</v>
      </c>
      <c r="M48" s="1581"/>
      <c r="N48" s="1582"/>
      <c r="O48" s="1335"/>
      <c r="P48" s="1335"/>
    </row>
    <row r="49" spans="2:17" ht="21" customHeight="1">
      <c r="B49" s="248" t="s">
        <v>415</v>
      </c>
      <c r="C49" s="1317" t="s">
        <v>1033</v>
      </c>
      <c r="D49" s="1317"/>
      <c r="E49" s="1317"/>
      <c r="F49" s="1317"/>
      <c r="G49" s="1317"/>
      <c r="H49" s="1317"/>
      <c r="I49" s="1318"/>
      <c r="J49" s="329" t="s">
        <v>71</v>
      </c>
      <c r="K49" s="263" t="s">
        <v>71</v>
      </c>
      <c r="L49" s="1627" t="s">
        <v>71</v>
      </c>
      <c r="M49" s="1628"/>
      <c r="N49" s="1629"/>
      <c r="O49" s="1335"/>
      <c r="P49" s="1335"/>
    </row>
    <row r="50" spans="2:17" ht="21" customHeight="1">
      <c r="B50" s="248" t="s">
        <v>417</v>
      </c>
      <c r="C50" s="1317" t="s">
        <v>1034</v>
      </c>
      <c r="D50" s="1317"/>
      <c r="E50" s="1317"/>
      <c r="F50" s="1317"/>
      <c r="G50" s="1317"/>
      <c r="H50" s="1317"/>
      <c r="I50" s="1318"/>
      <c r="J50" s="332">
        <v>565870</v>
      </c>
      <c r="K50" s="335">
        <v>276601</v>
      </c>
      <c r="L50" s="1580">
        <f t="shared" si="0"/>
        <v>0.51119338363935174</v>
      </c>
      <c r="M50" s="1581"/>
      <c r="N50" s="1582"/>
      <c r="O50" s="1335"/>
      <c r="P50" s="1335"/>
    </row>
    <row r="51" spans="2:17" ht="21" customHeight="1">
      <c r="B51" s="248" t="s">
        <v>418</v>
      </c>
      <c r="C51" s="1317" t="s">
        <v>1035</v>
      </c>
      <c r="D51" s="1317"/>
      <c r="E51" s="1317"/>
      <c r="F51" s="1317"/>
      <c r="G51" s="1317"/>
      <c r="H51" s="1317"/>
      <c r="I51" s="1318"/>
      <c r="J51" s="332">
        <v>6778</v>
      </c>
      <c r="K51" s="335">
        <v>95</v>
      </c>
      <c r="L51" s="1580">
        <f t="shared" si="0"/>
        <v>0.9859840660961936</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29" t="s">
        <v>71</v>
      </c>
      <c r="K53" s="263" t="s">
        <v>71</v>
      </c>
      <c r="L53" s="1627" t="s">
        <v>71</v>
      </c>
      <c r="M53" s="1628"/>
      <c r="N53" s="1629"/>
      <c r="O53" s="1335"/>
      <c r="P53" s="1335"/>
    </row>
    <row r="54" spans="2:17" ht="21" customHeight="1">
      <c r="B54" s="248"/>
      <c r="C54" s="1317" t="s">
        <v>1038</v>
      </c>
      <c r="D54" s="1317"/>
      <c r="E54" s="1317"/>
      <c r="F54" s="1317"/>
      <c r="G54" s="1317"/>
      <c r="H54" s="1317"/>
      <c r="I54" s="1318"/>
      <c r="J54" s="329" t="s">
        <v>71</v>
      </c>
      <c r="K54" s="263" t="s">
        <v>71</v>
      </c>
      <c r="L54" s="1627" t="s">
        <v>71</v>
      </c>
      <c r="M54" s="1628"/>
      <c r="N54" s="1629"/>
      <c r="O54" s="1335"/>
      <c r="P54" s="1335"/>
    </row>
    <row r="55" spans="2:17" ht="21" customHeight="1">
      <c r="B55" s="248" t="s">
        <v>420</v>
      </c>
      <c r="C55" s="1317" t="s">
        <v>1039</v>
      </c>
      <c r="D55" s="1317"/>
      <c r="E55" s="1317"/>
      <c r="F55" s="1317"/>
      <c r="G55" s="1317"/>
      <c r="H55" s="1317"/>
      <c r="I55" s="1318"/>
      <c r="J55" s="332">
        <v>4505</v>
      </c>
      <c r="K55" s="335">
        <v>862</v>
      </c>
      <c r="L55" s="1580">
        <f t="shared" si="0"/>
        <v>0.80865704772475022</v>
      </c>
      <c r="M55" s="1581"/>
      <c r="N55" s="1582"/>
      <c r="O55" s="1336"/>
      <c r="P55" s="1336"/>
    </row>
    <row r="56" spans="2:17" ht="46.5" customHeight="1" thickBot="1">
      <c r="B56" s="265" t="s">
        <v>422</v>
      </c>
      <c r="C56" s="1309" t="s">
        <v>1286</v>
      </c>
      <c r="D56" s="1309"/>
      <c r="E56" s="1309"/>
      <c r="F56" s="1309"/>
      <c r="G56" s="1309"/>
      <c r="H56" s="1309"/>
      <c r="I56" s="1309"/>
      <c r="J56" s="1310" t="s">
        <v>954</v>
      </c>
      <c r="K56" s="1311"/>
      <c r="L56" s="266"/>
      <c r="M56" s="1312"/>
      <c r="N56" s="1313"/>
      <c r="O56" s="253" t="s">
        <v>1082</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t="s">
        <v>2478</v>
      </c>
      <c r="N58" s="1313"/>
      <c r="O58" s="268" t="s">
        <v>1296</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183" t="s">
        <v>2479</v>
      </c>
      <c r="P60" s="1304"/>
    </row>
    <row r="61" spans="2:17" ht="49.5" customHeight="1">
      <c r="B61" s="262" t="s">
        <v>216</v>
      </c>
      <c r="C61" s="1307" t="s">
        <v>1051</v>
      </c>
      <c r="D61" s="1307"/>
      <c r="E61" s="1307"/>
      <c r="F61" s="1308"/>
      <c r="G61" s="337">
        <v>197078</v>
      </c>
      <c r="H61" s="474" t="s">
        <v>2480</v>
      </c>
      <c r="I61" s="1209" t="s">
        <v>2481</v>
      </c>
      <c r="J61" s="1210"/>
      <c r="K61" s="2242" t="s">
        <v>2482</v>
      </c>
      <c r="L61" s="2243"/>
      <c r="M61" s="2243"/>
      <c r="N61" s="2244"/>
      <c r="O61" s="1184"/>
      <c r="P61" s="1305"/>
    </row>
    <row r="62" spans="2:17" ht="82.5" customHeight="1">
      <c r="B62" s="262" t="s">
        <v>218</v>
      </c>
      <c r="C62" s="1307" t="s">
        <v>1053</v>
      </c>
      <c r="D62" s="1307"/>
      <c r="E62" s="1307"/>
      <c r="F62" s="1308"/>
      <c r="G62" s="337">
        <v>0</v>
      </c>
      <c r="H62" s="273"/>
      <c r="I62" s="1209"/>
      <c r="J62" s="1210"/>
      <c r="K62" s="1275"/>
      <c r="L62" s="1276"/>
      <c r="M62" s="1276"/>
      <c r="N62" s="1277"/>
      <c r="O62" s="1184"/>
      <c r="P62" s="1305"/>
    </row>
    <row r="63" spans="2:17" ht="54" customHeight="1" thickBot="1">
      <c r="B63" s="248" t="s">
        <v>220</v>
      </c>
      <c r="C63" s="921" t="s">
        <v>1293</v>
      </c>
      <c r="D63" s="921"/>
      <c r="E63" s="921"/>
      <c r="F63" s="956"/>
      <c r="G63" s="338">
        <f>G61+G62</f>
        <v>197078</v>
      </c>
      <c r="H63" s="275"/>
      <c r="I63" s="1264"/>
      <c r="J63" s="1265"/>
      <c r="K63" s="1264"/>
      <c r="L63" s="1266"/>
      <c r="M63" s="1266"/>
      <c r="N63" s="1267"/>
      <c r="O63" s="1200"/>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50</v>
      </c>
      <c r="O65" s="268" t="s">
        <v>1045</v>
      </c>
      <c r="P65" s="732" t="s">
        <v>1045</v>
      </c>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969</v>
      </c>
      <c r="G68" s="1251">
        <v>0</v>
      </c>
      <c r="H68" s="1252"/>
      <c r="I68" s="1209">
        <v>0</v>
      </c>
      <c r="J68" s="1210"/>
      <c r="K68" s="1275" t="s">
        <v>2483</v>
      </c>
      <c r="L68" s="1276"/>
      <c r="M68" s="1276"/>
      <c r="N68" s="1277"/>
      <c r="O68" s="1184"/>
      <c r="P68" s="1184"/>
    </row>
    <row r="69" spans="2:16" ht="31.5" customHeight="1">
      <c r="B69" s="278"/>
      <c r="C69" s="1290" t="s">
        <v>1064</v>
      </c>
      <c r="D69" s="1290"/>
      <c r="E69" s="1291"/>
      <c r="F69" s="1096" t="s">
        <v>2484</v>
      </c>
      <c r="G69" s="1097"/>
      <c r="H69" s="1097"/>
      <c r="I69" s="1097"/>
      <c r="J69" s="1097"/>
      <c r="K69" s="1275"/>
      <c r="L69" s="1276"/>
      <c r="M69" s="1276"/>
      <c r="N69" s="1277"/>
      <c r="O69" s="1184"/>
      <c r="P69" s="1184"/>
    </row>
    <row r="70" spans="2:16" ht="78" customHeight="1">
      <c r="B70" s="262" t="s">
        <v>218</v>
      </c>
      <c r="C70" s="1290" t="s">
        <v>1300</v>
      </c>
      <c r="D70" s="1290"/>
      <c r="E70" s="1291"/>
      <c r="F70" s="797" t="s">
        <v>969</v>
      </c>
      <c r="G70" s="1251">
        <v>0</v>
      </c>
      <c r="H70" s="1252"/>
      <c r="I70" s="1209">
        <v>0</v>
      </c>
      <c r="J70" s="1210"/>
      <c r="K70" s="1275"/>
      <c r="L70" s="1276"/>
      <c r="M70" s="1276"/>
      <c r="N70" s="1277"/>
      <c r="O70" s="1184"/>
      <c r="P70" s="1184"/>
    </row>
    <row r="71" spans="2:16" ht="35.25" customHeight="1">
      <c r="B71" s="278"/>
      <c r="C71" s="1290" t="s">
        <v>1067</v>
      </c>
      <c r="D71" s="1290"/>
      <c r="E71" s="1291"/>
      <c r="F71" s="1096" t="s">
        <v>2484</v>
      </c>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0</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c r="P74" s="247"/>
    </row>
    <row r="75" spans="2:16" s="386" customFormat="1" ht="129" customHeight="1">
      <c r="B75" s="262" t="s">
        <v>216</v>
      </c>
      <c r="C75" s="875" t="s">
        <v>118</v>
      </c>
      <c r="D75" s="875"/>
      <c r="E75" s="990"/>
      <c r="F75" s="746" t="s">
        <v>1076</v>
      </c>
      <c r="G75" s="1251">
        <v>230704</v>
      </c>
      <c r="H75" s="1252"/>
      <c r="I75" s="1209" t="s">
        <v>2485</v>
      </c>
      <c r="J75" s="1210"/>
      <c r="K75" s="1575" t="s">
        <v>2486</v>
      </c>
      <c r="L75" s="1576"/>
      <c r="M75" s="1576"/>
      <c r="N75" s="1577"/>
      <c r="O75" s="1183" t="s">
        <v>2487</v>
      </c>
      <c r="P75" s="1183"/>
    </row>
    <row r="76" spans="2:16" s="386" customFormat="1" ht="187.9" customHeight="1">
      <c r="B76" s="262" t="s">
        <v>218</v>
      </c>
      <c r="C76" s="875" t="s">
        <v>972</v>
      </c>
      <c r="D76" s="875"/>
      <c r="E76" s="990"/>
      <c r="F76" s="746" t="s">
        <v>1076</v>
      </c>
      <c r="G76" s="1251">
        <v>350290</v>
      </c>
      <c r="H76" s="1252"/>
      <c r="I76" s="1209" t="s">
        <v>2485</v>
      </c>
      <c r="J76" s="1210"/>
      <c r="K76" s="2239" t="s">
        <v>2488</v>
      </c>
      <c r="L76" s="2240"/>
      <c r="M76" s="2240"/>
      <c r="N76" s="2241"/>
      <c r="O76" s="1184"/>
      <c r="P76" s="1184"/>
    </row>
    <row r="77" spans="2:16" s="386" customFormat="1" ht="35.25" customHeight="1">
      <c r="B77" s="262" t="s">
        <v>220</v>
      </c>
      <c r="C77" s="875" t="s">
        <v>1079</v>
      </c>
      <c r="D77" s="875"/>
      <c r="E77" s="990"/>
      <c r="F77" s="746" t="s">
        <v>1080</v>
      </c>
      <c r="G77" s="1251">
        <v>0</v>
      </c>
      <c r="H77" s="1252"/>
      <c r="I77" s="1209" t="s">
        <v>60</v>
      </c>
      <c r="J77" s="1210"/>
      <c r="K77" s="1483"/>
      <c r="L77" s="1484"/>
      <c r="M77" s="1484"/>
      <c r="N77" s="1485"/>
      <c r="O77" s="1184"/>
      <c r="P77" s="1184"/>
    </row>
    <row r="78" spans="2:16" s="386" customFormat="1" ht="189" customHeight="1">
      <c r="B78" s="262" t="s">
        <v>222</v>
      </c>
      <c r="C78" s="875" t="s">
        <v>1081</v>
      </c>
      <c r="D78" s="875"/>
      <c r="E78" s="990"/>
      <c r="F78" s="746" t="s">
        <v>1076</v>
      </c>
      <c r="G78" s="1251">
        <v>788597</v>
      </c>
      <c r="H78" s="1252"/>
      <c r="I78" s="1209" t="s">
        <v>2485</v>
      </c>
      <c r="J78" s="1210"/>
      <c r="K78" s="1575" t="s">
        <v>2489</v>
      </c>
      <c r="L78" s="1576"/>
      <c r="M78" s="1576"/>
      <c r="N78" s="1577"/>
      <c r="O78" s="1184"/>
      <c r="P78" s="1184"/>
    </row>
    <row r="79" spans="2:16" s="386" customFormat="1" ht="32.25" customHeight="1">
      <c r="B79" s="262" t="s">
        <v>224</v>
      </c>
      <c r="C79" s="875" t="s">
        <v>1082</v>
      </c>
      <c r="D79" s="875"/>
      <c r="E79" s="990"/>
      <c r="F79" s="746" t="s">
        <v>1080</v>
      </c>
      <c r="G79" s="1251">
        <v>0</v>
      </c>
      <c r="H79" s="1252"/>
      <c r="I79" s="1209" t="s">
        <v>60</v>
      </c>
      <c r="J79" s="1210"/>
      <c r="K79" s="1211"/>
      <c r="L79" s="1212"/>
      <c r="M79" s="1212"/>
      <c r="N79" s="1213"/>
      <c r="O79" s="1184"/>
      <c r="P79" s="1184"/>
    </row>
    <row r="80" spans="2:16" ht="53.25" customHeight="1" thickBot="1">
      <c r="B80" s="248" t="s">
        <v>226</v>
      </c>
      <c r="C80" s="921" t="s">
        <v>1307</v>
      </c>
      <c r="D80" s="921"/>
      <c r="E80" s="956"/>
      <c r="F80" s="283"/>
      <c r="G80" s="1262">
        <f>G75+G76+G77+G78+G79</f>
        <v>1369591</v>
      </c>
      <c r="H80" s="1263"/>
      <c r="I80" s="1264"/>
      <c r="J80" s="1265"/>
      <c r="K80" s="1264"/>
      <c r="L80" s="1266"/>
      <c r="M80" s="1266"/>
      <c r="N80" s="1267"/>
      <c r="O80" s="1200"/>
      <c r="P80" s="1200"/>
    </row>
    <row r="81" spans="1:17" ht="54.75" customHeight="1">
      <c r="A81" s="387"/>
      <c r="B81" s="1268" t="s">
        <v>1084</v>
      </c>
      <c r="C81" s="1269"/>
      <c r="D81" s="1269"/>
      <c r="E81" s="1269"/>
      <c r="F81" s="1269"/>
      <c r="G81" s="1269"/>
      <c r="H81" s="1269"/>
      <c r="I81" s="1269"/>
      <c r="J81" s="1269"/>
      <c r="K81" s="1269"/>
      <c r="L81" s="1269"/>
      <c r="M81" s="1269"/>
      <c r="N81" s="1269"/>
      <c r="O81" s="1269"/>
      <c r="P81" s="1270"/>
    </row>
    <row r="82" spans="1:17" ht="96.75" customHeight="1">
      <c r="B82" s="284" t="s">
        <v>460</v>
      </c>
      <c r="C82" s="1271" t="s">
        <v>1308</v>
      </c>
      <c r="D82" s="1271"/>
      <c r="E82" s="1271"/>
      <c r="F82" s="1271"/>
      <c r="G82" s="1272"/>
      <c r="H82" s="1255">
        <f>G72/(G72+G80)</f>
        <v>0</v>
      </c>
      <c r="I82" s="1256"/>
      <c r="J82" s="1257"/>
      <c r="K82" s="1273" t="s">
        <v>2490</v>
      </c>
      <c r="L82" s="1274"/>
      <c r="M82" s="1274"/>
      <c r="N82" s="1274"/>
      <c r="O82" s="246"/>
      <c r="P82" s="247"/>
    </row>
    <row r="83" spans="1:17" ht="66.75" customHeight="1">
      <c r="B83" s="285" t="s">
        <v>1309</v>
      </c>
      <c r="C83" s="1253" t="s">
        <v>1088</v>
      </c>
      <c r="D83" s="1253"/>
      <c r="E83" s="1253"/>
      <c r="F83" s="1253"/>
      <c r="G83" s="1254"/>
      <c r="H83" s="1255" t="e">
        <f>G68/G72</f>
        <v>#DIV/0!</v>
      </c>
      <c r="I83" s="1256"/>
      <c r="J83" s="1257"/>
      <c r="K83" s="1258" t="s">
        <v>1089</v>
      </c>
      <c r="L83" s="1259"/>
      <c r="M83" s="1259"/>
      <c r="N83" s="1259"/>
      <c r="O83" s="246"/>
      <c r="P83" s="247"/>
    </row>
    <row r="84" spans="1:17" ht="78.75" customHeight="1">
      <c r="B84" s="286" t="s">
        <v>466</v>
      </c>
      <c r="C84" s="879" t="s">
        <v>1310</v>
      </c>
      <c r="D84" s="879"/>
      <c r="E84" s="1260"/>
      <c r="F84" s="1260"/>
      <c r="G84" s="1261"/>
      <c r="H84" s="1255">
        <f>(G72+G80)/J26</f>
        <v>2.1301671980713897</v>
      </c>
      <c r="I84" s="1256"/>
      <c r="J84" s="1257"/>
      <c r="K84" s="1258" t="s">
        <v>2491</v>
      </c>
      <c r="L84" s="1259"/>
      <c r="M84" s="1259"/>
      <c r="N84" s="1259"/>
      <c r="O84" s="246" t="s">
        <v>1092</v>
      </c>
      <c r="P84" s="247" t="s">
        <v>1092</v>
      </c>
      <c r="Q84" t="s">
        <v>2492</v>
      </c>
    </row>
    <row r="85" spans="1:17" ht="47.25" customHeight="1">
      <c r="B85" s="287" t="s">
        <v>469</v>
      </c>
      <c r="C85" s="1247" t="s">
        <v>1093</v>
      </c>
      <c r="D85" s="1247"/>
      <c r="E85" s="1247"/>
      <c r="F85" s="1247"/>
      <c r="G85" s="1248"/>
      <c r="H85" s="1032" t="s">
        <v>969</v>
      </c>
      <c r="I85" s="1033"/>
      <c r="J85" s="1199"/>
      <c r="K85" s="1249" t="s">
        <v>1086</v>
      </c>
      <c r="L85" s="1250"/>
      <c r="M85" s="1250"/>
      <c r="N85" s="1250"/>
      <c r="O85" s="246" t="s">
        <v>1092</v>
      </c>
      <c r="P85" s="247" t="s">
        <v>1092</v>
      </c>
    </row>
    <row r="86" spans="1:17" ht="39" customHeight="1">
      <c r="B86" s="242" t="s">
        <v>471</v>
      </c>
      <c r="C86" s="879" t="s">
        <v>1095</v>
      </c>
      <c r="D86" s="879"/>
      <c r="E86" s="879"/>
      <c r="F86" s="879"/>
      <c r="G86" s="880"/>
      <c r="H86" s="1096" t="s">
        <v>1164</v>
      </c>
      <c r="I86" s="1097"/>
      <c r="J86" s="1097"/>
      <c r="K86" s="1249" t="s">
        <v>1089</v>
      </c>
      <c r="L86" s="1250"/>
      <c r="M86" s="1250"/>
      <c r="N86" s="1250"/>
      <c r="O86" s="1003"/>
      <c r="P86" s="1003"/>
    </row>
    <row r="87" spans="1:17" ht="23.25" customHeight="1">
      <c r="B87" s="10" t="s">
        <v>216</v>
      </c>
      <c r="C87" s="879" t="s">
        <v>1097</v>
      </c>
      <c r="D87" s="879"/>
      <c r="E87" s="879"/>
      <c r="F87" s="879"/>
      <c r="G87" s="879"/>
      <c r="H87" s="1073" t="s">
        <v>2493</v>
      </c>
      <c r="I87" s="1074"/>
      <c r="J87" s="1074"/>
      <c r="K87" s="1074"/>
      <c r="L87" s="1074"/>
      <c r="M87" s="1074"/>
      <c r="N87" s="1074"/>
      <c r="O87" s="1007"/>
      <c r="P87" s="1007"/>
    </row>
    <row r="88" spans="1:17" ht="39" customHeight="1">
      <c r="B88" s="249" t="s">
        <v>474</v>
      </c>
      <c r="C88" s="913" t="s">
        <v>1099</v>
      </c>
      <c r="D88" s="913"/>
      <c r="E88" s="1006"/>
      <c r="F88" s="1084"/>
      <c r="G88" s="1085"/>
      <c r="H88" s="1085"/>
      <c r="I88" s="1085"/>
      <c r="J88" s="1085"/>
      <c r="K88" s="1085"/>
      <c r="L88" s="1085"/>
      <c r="M88" s="1085"/>
      <c r="N88" s="1085"/>
      <c r="O88" s="1245"/>
      <c r="P88" s="1246"/>
    </row>
    <row r="89" spans="1:17" ht="42" customHeight="1">
      <c r="B89" s="1223" t="s">
        <v>1315</v>
      </c>
      <c r="C89" s="1224"/>
      <c r="D89" s="1224"/>
      <c r="E89" s="1224"/>
      <c r="F89" s="1224"/>
      <c r="G89" s="1224"/>
      <c r="H89" s="1224"/>
      <c r="I89" s="1224"/>
      <c r="J89" s="1224"/>
      <c r="K89" s="1224"/>
      <c r="L89" s="1224"/>
      <c r="M89" s="1224"/>
      <c r="N89" s="1224"/>
      <c r="O89" s="1224"/>
      <c r="P89" s="1225"/>
    </row>
    <row r="90" spans="1:17" ht="34.5" customHeight="1">
      <c r="B90" s="242" t="s">
        <v>477</v>
      </c>
      <c r="C90" s="879" t="s">
        <v>1101</v>
      </c>
      <c r="D90" s="879"/>
      <c r="E90" s="879"/>
      <c r="F90" s="879"/>
      <c r="G90" s="880"/>
      <c r="H90" s="289" t="s">
        <v>954</v>
      </c>
      <c r="I90" s="1226" t="s">
        <v>1041</v>
      </c>
      <c r="J90" s="1227"/>
      <c r="K90" s="2191" t="s">
        <v>2494</v>
      </c>
      <c r="L90" s="2192"/>
      <c r="M90" s="2192"/>
      <c r="N90" s="2193"/>
      <c r="O90" s="246"/>
      <c r="P90" s="247"/>
    </row>
    <row r="91" spans="1:17"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7" ht="47.25" customHeight="1">
      <c r="B92" s="1231"/>
      <c r="C92" s="1232"/>
      <c r="D92" s="1232"/>
      <c r="E92" s="1233"/>
      <c r="F92" s="2231" t="s">
        <v>2481</v>
      </c>
      <c r="G92" s="2232"/>
      <c r="H92" s="2233"/>
      <c r="I92" s="2234">
        <v>197078</v>
      </c>
      <c r="J92" s="2235"/>
      <c r="K92" s="2236" t="s">
        <v>2495</v>
      </c>
      <c r="L92" s="2237"/>
      <c r="M92" s="2237"/>
      <c r="N92" s="2238"/>
      <c r="O92" s="1184"/>
      <c r="P92" s="1184"/>
    </row>
    <row r="93" spans="1:17" ht="21" customHeight="1">
      <c r="B93" s="1231"/>
      <c r="C93" s="1232"/>
      <c r="D93" s="1232"/>
      <c r="E93" s="1233"/>
      <c r="F93" s="1611"/>
      <c r="G93" s="1612"/>
      <c r="H93" s="1613"/>
      <c r="I93" s="1243"/>
      <c r="J93" s="1244"/>
      <c r="K93" s="1611"/>
      <c r="L93" s="1612"/>
      <c r="M93" s="1612"/>
      <c r="N93" s="1613"/>
      <c r="O93" s="1184"/>
      <c r="P93" s="1184"/>
    </row>
    <row r="94" spans="1:17" ht="21" customHeight="1">
      <c r="B94" s="1231"/>
      <c r="C94" s="1232"/>
      <c r="D94" s="1232"/>
      <c r="E94" s="1233"/>
      <c r="F94" s="1611"/>
      <c r="G94" s="1612"/>
      <c r="H94" s="1613"/>
      <c r="I94" s="1243"/>
      <c r="J94" s="1244"/>
      <c r="K94" s="1611"/>
      <c r="L94" s="1612"/>
      <c r="M94" s="1612"/>
      <c r="N94" s="1613"/>
      <c r="O94" s="1184"/>
      <c r="P94" s="1184"/>
    </row>
    <row r="95" spans="1:17" ht="21" customHeight="1">
      <c r="B95" s="1231"/>
      <c r="C95" s="1232"/>
      <c r="D95" s="1232"/>
      <c r="E95" s="1233"/>
      <c r="F95" s="1611"/>
      <c r="G95" s="1612"/>
      <c r="H95" s="1613"/>
      <c r="I95" s="1243"/>
      <c r="J95" s="1244"/>
      <c r="K95" s="1611"/>
      <c r="L95" s="1612"/>
      <c r="M95" s="1612"/>
      <c r="N95" s="1613"/>
      <c r="O95" s="1184"/>
      <c r="P95" s="1184"/>
    </row>
    <row r="96" spans="1:17"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1094</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1094</v>
      </c>
      <c r="H105" s="1199"/>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1032" t="s">
        <v>969</v>
      </c>
      <c r="J108" s="1199"/>
      <c r="K108" s="745" t="s">
        <v>954</v>
      </c>
      <c r="L108" s="1032" t="s">
        <v>1080</v>
      </c>
      <c r="M108" s="1033"/>
      <c r="N108" s="1116"/>
      <c r="O108" s="1184"/>
      <c r="P108" s="1184"/>
    </row>
    <row r="109" spans="2:16" ht="24" customHeight="1">
      <c r="B109" s="291" t="s">
        <v>230</v>
      </c>
      <c r="C109" s="1065" t="s">
        <v>1121</v>
      </c>
      <c r="D109" s="1065"/>
      <c r="E109" s="1065"/>
      <c r="F109" s="1066"/>
      <c r="G109" s="1032" t="s">
        <v>969</v>
      </c>
      <c r="H109" s="1199"/>
      <c r="I109" s="1032" t="s">
        <v>954</v>
      </c>
      <c r="J109" s="1199"/>
      <c r="K109" s="745" t="s">
        <v>954</v>
      </c>
      <c r="L109" s="1032" t="s">
        <v>1080</v>
      </c>
      <c r="M109" s="1033"/>
      <c r="N109" s="1116"/>
      <c r="O109" s="1184"/>
      <c r="P109" s="1184"/>
    </row>
    <row r="110" spans="2:16" ht="24" customHeight="1">
      <c r="B110" s="291" t="s">
        <v>231</v>
      </c>
      <c r="C110" s="1065" t="s">
        <v>1122</v>
      </c>
      <c r="D110" s="1065"/>
      <c r="E110" s="1065"/>
      <c r="F110" s="1066"/>
      <c r="G110" s="1032" t="s">
        <v>969</v>
      </c>
      <c r="H110" s="1199"/>
      <c r="I110" s="1032" t="s">
        <v>954</v>
      </c>
      <c r="J110" s="1199"/>
      <c r="K110" s="745" t="s">
        <v>954</v>
      </c>
      <c r="L110" s="1032" t="s">
        <v>1080</v>
      </c>
      <c r="M110" s="1033"/>
      <c r="N110" s="1116"/>
      <c r="O110" s="1184"/>
      <c r="P110" s="1184"/>
    </row>
    <row r="111" spans="2:16" ht="29.25" customHeight="1">
      <c r="B111" s="291" t="s">
        <v>233</v>
      </c>
      <c r="C111" s="1065" t="s">
        <v>1123</v>
      </c>
      <c r="D111" s="1065"/>
      <c r="E111" s="1065"/>
      <c r="F111" s="1066"/>
      <c r="G111" s="1032" t="s">
        <v>1094</v>
      </c>
      <c r="H111" s="1199"/>
      <c r="I111" s="2229" t="s">
        <v>969</v>
      </c>
      <c r="J111" s="2230"/>
      <c r="K111" s="745" t="s">
        <v>1094</v>
      </c>
      <c r="L111" s="1032" t="s">
        <v>1094</v>
      </c>
      <c r="M111" s="1033"/>
      <c r="N111" s="1116"/>
      <c r="O111" s="1184"/>
      <c r="P111" s="1184"/>
    </row>
    <row r="112" spans="2:16" ht="35.25" customHeight="1">
      <c r="B112" s="291" t="s">
        <v>500</v>
      </c>
      <c r="C112" s="1065" t="s">
        <v>1124</v>
      </c>
      <c r="D112" s="1065"/>
      <c r="E112" s="1065"/>
      <c r="F112" s="1066"/>
      <c r="G112" s="1032" t="s">
        <v>1094</v>
      </c>
      <c r="H112" s="1199"/>
      <c r="I112" s="2229" t="s">
        <v>969</v>
      </c>
      <c r="J112" s="2230"/>
      <c r="K112" s="745" t="s">
        <v>1094</v>
      </c>
      <c r="L112" s="1032" t="s">
        <v>1094</v>
      </c>
      <c r="M112" s="1033"/>
      <c r="N112" s="1116"/>
      <c r="O112" s="1184"/>
      <c r="P112" s="1184"/>
    </row>
    <row r="113" spans="2:16" ht="27.75" customHeight="1">
      <c r="B113" s="291" t="s">
        <v>236</v>
      </c>
      <c r="C113" s="1065" t="s">
        <v>1125</v>
      </c>
      <c r="D113" s="1065"/>
      <c r="E113" s="1065"/>
      <c r="F113" s="1066"/>
      <c r="G113" s="1032" t="s">
        <v>954</v>
      </c>
      <c r="H113" s="1199"/>
      <c r="I113" s="1032" t="s">
        <v>954</v>
      </c>
      <c r="J113" s="1199"/>
      <c r="K113" s="745" t="s">
        <v>954</v>
      </c>
      <c r="L113" s="1032" t="s">
        <v>954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08.75" customHeight="1">
      <c r="B120" s="254" t="s">
        <v>507</v>
      </c>
      <c r="C120" s="1191" t="s">
        <v>1131</v>
      </c>
      <c r="D120" s="1191"/>
      <c r="E120" s="1191"/>
      <c r="F120" s="1191"/>
      <c r="G120" s="763" t="s">
        <v>954</v>
      </c>
      <c r="H120" s="1192" t="s">
        <v>1132</v>
      </c>
      <c r="I120" s="1193"/>
      <c r="J120" s="2109" t="s">
        <v>2496</v>
      </c>
      <c r="K120" s="2110"/>
      <c r="L120" s="2110"/>
      <c r="M120" s="2110"/>
      <c r="N120" s="2111"/>
      <c r="O120" s="293" t="s">
        <v>1388</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60" customHeight="1">
      <c r="B122" s="10" t="s">
        <v>511</v>
      </c>
      <c r="C122" s="879" t="s">
        <v>1135</v>
      </c>
      <c r="D122" s="879"/>
      <c r="E122" s="879"/>
      <c r="F122" s="879"/>
      <c r="G122" s="879"/>
      <c r="H122" s="968" t="s">
        <v>2497</v>
      </c>
      <c r="I122" s="969"/>
      <c r="J122" s="969"/>
      <c r="K122" s="1179" t="s">
        <v>1041</v>
      </c>
      <c r="L122" s="971"/>
      <c r="M122" s="971"/>
      <c r="N122" s="972"/>
      <c r="O122" s="1183" t="s">
        <v>1388</v>
      </c>
      <c r="P122" s="1183"/>
    </row>
    <row r="123" spans="2:16" ht="19.5" customHeight="1">
      <c r="B123" s="10" t="s">
        <v>218</v>
      </c>
      <c r="C123" s="879" t="s">
        <v>1137</v>
      </c>
      <c r="D123" s="879"/>
      <c r="E123" s="879"/>
      <c r="F123" s="879"/>
      <c r="G123" s="879"/>
      <c r="H123" s="968" t="s">
        <v>2498</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969</v>
      </c>
      <c r="I128" s="969"/>
      <c r="J128" s="969"/>
      <c r="K128" s="1179"/>
      <c r="L128" s="1158"/>
      <c r="M128" s="1159"/>
      <c r="N128" s="1160"/>
      <c r="O128" s="1003"/>
      <c r="P128" s="1003"/>
    </row>
    <row r="129" spans="1:16" ht="25.5" customHeight="1">
      <c r="B129" s="10" t="s">
        <v>216</v>
      </c>
      <c r="C129" s="879" t="s">
        <v>1143</v>
      </c>
      <c r="D129" s="879"/>
      <c r="E129" s="879"/>
      <c r="F129" s="879"/>
      <c r="G129" s="880"/>
      <c r="H129" s="1032"/>
      <c r="I129" s="1033"/>
      <c r="J129" s="1033"/>
      <c r="K129" s="1179"/>
      <c r="L129" s="1161"/>
      <c r="M129" s="1162"/>
      <c r="N129" s="1163"/>
      <c r="O129" s="1004"/>
      <c r="P129" s="1004"/>
    </row>
    <row r="130" spans="1:16" ht="23.25" customHeight="1">
      <c r="B130" s="10" t="s">
        <v>218</v>
      </c>
      <c r="C130" s="879" t="s">
        <v>1145</v>
      </c>
      <c r="D130" s="879"/>
      <c r="E130" s="879"/>
      <c r="F130" s="879"/>
      <c r="G130" s="880"/>
      <c r="H130" s="1032"/>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c r="P131" s="1003"/>
    </row>
    <row r="132" spans="1:16" ht="47.25" customHeight="1">
      <c r="B132" s="10" t="s">
        <v>216</v>
      </c>
      <c r="C132" s="879" t="s">
        <v>1147</v>
      </c>
      <c r="D132" s="879"/>
      <c r="E132" s="879"/>
      <c r="F132" s="879"/>
      <c r="G132" s="880"/>
      <c r="H132" s="968"/>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t="s">
        <v>2499</v>
      </c>
      <c r="M133" s="1139"/>
      <c r="N133" s="1079"/>
      <c r="O133" s="1003"/>
      <c r="P133" s="1003"/>
    </row>
    <row r="134" spans="1:16" ht="129" customHeight="1">
      <c r="A134" s="295"/>
      <c r="B134" s="9" t="s">
        <v>216</v>
      </c>
      <c r="C134" s="913" t="s">
        <v>1147</v>
      </c>
      <c r="D134" s="913"/>
      <c r="E134" s="913"/>
      <c r="F134" s="913"/>
      <c r="G134" s="1006"/>
      <c r="H134" s="1671" t="s">
        <v>2500</v>
      </c>
      <c r="I134" s="1672"/>
      <c r="J134" s="1672"/>
      <c r="K134" s="1179"/>
      <c r="L134" s="1140"/>
      <c r="M134" s="1140"/>
      <c r="N134" s="1083"/>
      <c r="O134" s="1004"/>
      <c r="P134" s="1004"/>
    </row>
    <row r="135" spans="1:16" ht="71.25" customHeight="1" thickBot="1">
      <c r="B135" s="296" t="s">
        <v>527</v>
      </c>
      <c r="C135" s="1152" t="s">
        <v>1151</v>
      </c>
      <c r="D135" s="1152"/>
      <c r="E135" s="1152"/>
      <c r="F135" s="1152"/>
      <c r="G135" s="1153"/>
      <c r="H135" s="1154" t="s">
        <v>2501</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t="s">
        <v>1332</v>
      </c>
      <c r="P137" s="1137"/>
    </row>
    <row r="138" spans="1:16" ht="64.5" customHeight="1">
      <c r="B138" s="298" t="s">
        <v>511</v>
      </c>
      <c r="C138" s="1065" t="s">
        <v>1115</v>
      </c>
      <c r="D138" s="1065"/>
      <c r="E138" s="1065"/>
      <c r="F138" s="1066"/>
      <c r="G138" s="1132" t="s">
        <v>1157</v>
      </c>
      <c r="H138" s="1134"/>
      <c r="I138" s="1133"/>
      <c r="J138" s="1132" t="s">
        <v>1867</v>
      </c>
      <c r="K138" s="1134"/>
      <c r="L138" s="1133"/>
      <c r="M138" s="1104" t="s">
        <v>2502</v>
      </c>
      <c r="N138" s="1106"/>
      <c r="O138" s="1043"/>
      <c r="P138" s="1043"/>
    </row>
    <row r="139" spans="1:16" ht="54.75" customHeight="1">
      <c r="B139" s="298" t="s">
        <v>218</v>
      </c>
      <c r="C139" s="1065" t="s">
        <v>1116</v>
      </c>
      <c r="D139" s="1065"/>
      <c r="E139" s="1065"/>
      <c r="F139" s="1066"/>
      <c r="G139" s="1132" t="s">
        <v>1157</v>
      </c>
      <c r="H139" s="1134"/>
      <c r="I139" s="1133"/>
      <c r="J139" s="1132" t="s">
        <v>1336</v>
      </c>
      <c r="K139" s="1134"/>
      <c r="L139" s="1133"/>
      <c r="M139" s="1107"/>
      <c r="N139" s="1109"/>
      <c r="O139" s="1043"/>
      <c r="P139" s="1043"/>
    </row>
    <row r="140" spans="1:16" ht="49.5" customHeight="1">
      <c r="B140" s="298" t="s">
        <v>220</v>
      </c>
      <c r="C140" s="1065" t="s">
        <v>1117</v>
      </c>
      <c r="D140" s="1065"/>
      <c r="E140" s="1065"/>
      <c r="F140" s="1066"/>
      <c r="G140" s="1132" t="s">
        <v>1160</v>
      </c>
      <c r="H140" s="1134"/>
      <c r="I140" s="1133"/>
      <c r="J140" s="1132" t="s">
        <v>1867</v>
      </c>
      <c r="K140" s="1134"/>
      <c r="L140" s="1133"/>
      <c r="M140" s="1107"/>
      <c r="N140" s="1109"/>
      <c r="O140" s="1043"/>
      <c r="P140" s="1043"/>
    </row>
    <row r="141" spans="1:16" ht="44.25" customHeight="1">
      <c r="B141" s="298" t="s">
        <v>222</v>
      </c>
      <c r="C141" s="1065" t="s">
        <v>1159</v>
      </c>
      <c r="D141" s="1065"/>
      <c r="E141" s="1065"/>
      <c r="F141" s="1066"/>
      <c r="G141" s="1132" t="s">
        <v>1333</v>
      </c>
      <c r="H141" s="1134"/>
      <c r="I141" s="1133"/>
      <c r="J141" s="1132" t="s">
        <v>1867</v>
      </c>
      <c r="K141" s="1134"/>
      <c r="L141" s="1133"/>
      <c r="M141" s="1107"/>
      <c r="N141" s="1109"/>
      <c r="O141" s="1043"/>
      <c r="P141" s="1043"/>
    </row>
    <row r="142" spans="1:16" ht="33.75" customHeight="1">
      <c r="B142" s="298" t="s">
        <v>224</v>
      </c>
      <c r="C142" s="1065" t="s">
        <v>1161</v>
      </c>
      <c r="D142" s="1065"/>
      <c r="E142" s="1065"/>
      <c r="F142" s="1066"/>
      <c r="G142" s="1132" t="s">
        <v>1160</v>
      </c>
      <c r="H142" s="1134"/>
      <c r="I142" s="1133"/>
      <c r="J142" s="1132" t="s">
        <v>1867</v>
      </c>
      <c r="K142" s="1134"/>
      <c r="L142" s="1133"/>
      <c r="M142" s="1107"/>
      <c r="N142" s="1109"/>
      <c r="O142" s="1043"/>
      <c r="P142" s="1043"/>
    </row>
    <row r="143" spans="1:16" ht="33.75" customHeight="1">
      <c r="B143" s="298" t="s">
        <v>226</v>
      </c>
      <c r="C143" s="1065" t="s">
        <v>1034</v>
      </c>
      <c r="D143" s="1065"/>
      <c r="E143" s="1065"/>
      <c r="F143" s="1066"/>
      <c r="G143" s="1132" t="s">
        <v>1157</v>
      </c>
      <c r="H143" s="1134"/>
      <c r="I143" s="1133"/>
      <c r="J143" s="1132" t="s">
        <v>1867</v>
      </c>
      <c r="K143" s="1134"/>
      <c r="L143" s="1133"/>
      <c r="M143" s="1107"/>
      <c r="N143" s="1109"/>
      <c r="O143" s="1043"/>
      <c r="P143" s="1043"/>
    </row>
    <row r="144" spans="1:16" ht="33.75" customHeight="1">
      <c r="B144" s="298" t="s">
        <v>228</v>
      </c>
      <c r="C144" s="1065" t="s">
        <v>1035</v>
      </c>
      <c r="D144" s="1065"/>
      <c r="E144" s="1065"/>
      <c r="F144" s="1066"/>
      <c r="G144" s="1132" t="s">
        <v>1157</v>
      </c>
      <c r="H144" s="1134"/>
      <c r="I144" s="1133"/>
      <c r="J144" s="1132" t="s">
        <v>1867</v>
      </c>
      <c r="K144" s="1134"/>
      <c r="L144" s="1133"/>
      <c r="M144" s="1107"/>
      <c r="N144" s="1109"/>
      <c r="O144" s="1043"/>
      <c r="P144" s="1043"/>
    </row>
    <row r="145" spans="1:16" ht="33.75" customHeight="1">
      <c r="B145" s="298" t="s">
        <v>229</v>
      </c>
      <c r="C145" s="1065" t="s">
        <v>1162</v>
      </c>
      <c r="D145" s="1065"/>
      <c r="E145" s="1065"/>
      <c r="F145" s="1066"/>
      <c r="G145" s="1132" t="s">
        <v>1164</v>
      </c>
      <c r="H145" s="1134"/>
      <c r="I145" s="1133"/>
      <c r="J145" s="1132" t="s">
        <v>1336</v>
      </c>
      <c r="K145" s="1134"/>
      <c r="L145" s="1133"/>
      <c r="M145" s="1107"/>
      <c r="N145" s="1109"/>
      <c r="O145" s="1044"/>
      <c r="P145" s="1044"/>
    </row>
    <row r="146" spans="1:16" ht="33.75" customHeight="1">
      <c r="B146" s="298" t="s">
        <v>230</v>
      </c>
      <c r="C146" s="1065" t="s">
        <v>1121</v>
      </c>
      <c r="D146" s="1065"/>
      <c r="E146" s="1065"/>
      <c r="F146" s="1066"/>
      <c r="G146" s="1132" t="s">
        <v>1163</v>
      </c>
      <c r="H146" s="1134"/>
      <c r="I146" s="1133"/>
      <c r="J146" s="1132" t="s">
        <v>1867</v>
      </c>
      <c r="K146" s="1134"/>
      <c r="L146" s="1133"/>
      <c r="M146" s="1107"/>
      <c r="N146" s="1109"/>
      <c r="O146" s="1044"/>
      <c r="P146" s="1044"/>
    </row>
    <row r="147" spans="1:16" ht="33.75" customHeight="1">
      <c r="B147" s="299" t="s">
        <v>231</v>
      </c>
      <c r="C147" s="1065" t="s">
        <v>1122</v>
      </c>
      <c r="D147" s="1065"/>
      <c r="E147" s="1065"/>
      <c r="F147" s="1066"/>
      <c r="G147" s="1132" t="s">
        <v>1163</v>
      </c>
      <c r="H147" s="1134"/>
      <c r="I147" s="1133"/>
      <c r="J147" s="1132" t="s">
        <v>1867</v>
      </c>
      <c r="K147" s="1134"/>
      <c r="L147" s="1133"/>
      <c r="M147" s="1107"/>
      <c r="N147" s="1109"/>
      <c r="O147" s="1044"/>
      <c r="P147" s="1044"/>
    </row>
    <row r="148" spans="1:16" ht="33.75" customHeight="1">
      <c r="B148" s="299" t="s">
        <v>233</v>
      </c>
      <c r="C148" s="1065" t="s">
        <v>1123</v>
      </c>
      <c r="D148" s="1065"/>
      <c r="E148" s="1065"/>
      <c r="F148" s="1066"/>
      <c r="G148" s="1132" t="s">
        <v>1164</v>
      </c>
      <c r="H148" s="1134"/>
      <c r="I148" s="1133"/>
      <c r="J148" s="1132" t="s">
        <v>1336</v>
      </c>
      <c r="K148" s="1134"/>
      <c r="L148" s="1133"/>
      <c r="M148" s="1107"/>
      <c r="N148" s="1109"/>
      <c r="O148" s="1044"/>
      <c r="P148" s="1044"/>
    </row>
    <row r="149" spans="1:16" ht="33.75" customHeight="1">
      <c r="B149" s="299" t="s">
        <v>500</v>
      </c>
      <c r="C149" s="1065" t="s">
        <v>1124</v>
      </c>
      <c r="D149" s="1065"/>
      <c r="E149" s="1065"/>
      <c r="F149" s="1066"/>
      <c r="G149" s="1132" t="s">
        <v>1164</v>
      </c>
      <c r="H149" s="1134"/>
      <c r="I149" s="1133"/>
      <c r="J149" s="1132" t="s">
        <v>1336</v>
      </c>
      <c r="K149" s="1134"/>
      <c r="L149" s="1133"/>
      <c r="M149" s="1107"/>
      <c r="N149" s="1109"/>
      <c r="O149" s="1044"/>
      <c r="P149" s="1044"/>
    </row>
    <row r="150" spans="1:16" ht="33.75" customHeight="1">
      <c r="B150" s="299" t="s">
        <v>236</v>
      </c>
      <c r="C150" s="1065" t="s">
        <v>1167</v>
      </c>
      <c r="D150" s="1065"/>
      <c r="E150" s="1065"/>
      <c r="F150" s="1066"/>
      <c r="G150" s="1132" t="s">
        <v>1157</v>
      </c>
      <c r="H150" s="1134"/>
      <c r="I150" s="1133"/>
      <c r="J150" s="1132" t="s">
        <v>1867</v>
      </c>
      <c r="K150" s="1134"/>
      <c r="L150" s="1133"/>
      <c r="M150" s="1110"/>
      <c r="N150" s="1112"/>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c r="P152" s="1003"/>
    </row>
    <row r="153" spans="1:16" ht="34.5" customHeight="1">
      <c r="A153" s="387"/>
      <c r="B153" s="302" t="s">
        <v>216</v>
      </c>
      <c r="C153" s="879" t="s">
        <v>1174</v>
      </c>
      <c r="D153" s="879"/>
      <c r="E153" s="880"/>
      <c r="F153" s="763" t="s">
        <v>969</v>
      </c>
      <c r="G153" s="1117"/>
      <c r="H153" s="1118"/>
      <c r="I153" s="1118"/>
      <c r="J153" s="1118"/>
      <c r="K153" s="1119"/>
      <c r="L153" s="1032" t="s">
        <v>1080</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1080</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1080</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1080</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3" t="s">
        <v>1338</v>
      </c>
      <c r="P160" s="1001"/>
    </row>
    <row r="161" spans="2:16" ht="21.75" customHeight="1">
      <c r="B161" s="10" t="s">
        <v>216</v>
      </c>
      <c r="C161" s="879" t="s">
        <v>1179</v>
      </c>
      <c r="D161" s="879"/>
      <c r="E161" s="880"/>
      <c r="F161" s="1099" t="s">
        <v>954</v>
      </c>
      <c r="G161" s="1100"/>
      <c r="H161" s="1100"/>
      <c r="I161" s="1100"/>
      <c r="J161" s="1101"/>
      <c r="K161" s="1103" t="s">
        <v>1041</v>
      </c>
      <c r="L161" s="1104" t="s">
        <v>2503</v>
      </c>
      <c r="M161" s="1105"/>
      <c r="N161" s="1106"/>
      <c r="O161" s="1004"/>
      <c r="P161" s="1102"/>
    </row>
    <row r="162" spans="2:16" ht="21.75" customHeight="1">
      <c r="B162" s="10" t="s">
        <v>218</v>
      </c>
      <c r="C162" s="879" t="s">
        <v>1181</v>
      </c>
      <c r="D162" s="879"/>
      <c r="E162" s="880"/>
      <c r="F162" s="1099" t="s">
        <v>954</v>
      </c>
      <c r="G162" s="1100"/>
      <c r="H162" s="1100"/>
      <c r="I162" s="1100"/>
      <c r="J162" s="1101"/>
      <c r="K162" s="1103"/>
      <c r="L162" s="1107"/>
      <c r="M162" s="1108"/>
      <c r="N162" s="1109"/>
      <c r="O162" s="1004"/>
      <c r="P162" s="1102"/>
    </row>
    <row r="163" spans="2:16" ht="30" customHeight="1">
      <c r="B163" s="10" t="s">
        <v>220</v>
      </c>
      <c r="C163" s="879" t="s">
        <v>1182</v>
      </c>
      <c r="D163" s="879"/>
      <c r="E163" s="880"/>
      <c r="F163" s="1099" t="s">
        <v>969</v>
      </c>
      <c r="G163" s="1100"/>
      <c r="H163" s="1100"/>
      <c r="I163" s="1100"/>
      <c r="J163" s="1101"/>
      <c r="K163" s="1103"/>
      <c r="L163" s="1107"/>
      <c r="M163" s="1108"/>
      <c r="N163" s="1109"/>
      <c r="O163" s="1004"/>
      <c r="P163" s="1102"/>
    </row>
    <row r="164" spans="2:16" ht="33" customHeight="1">
      <c r="B164" s="294"/>
      <c r="C164" s="879" t="s">
        <v>1183</v>
      </c>
      <c r="D164" s="879"/>
      <c r="E164" s="880"/>
      <c r="F164" s="1096"/>
      <c r="G164" s="1097"/>
      <c r="H164" s="1097"/>
      <c r="I164" s="1097"/>
      <c r="J164" s="1098"/>
      <c r="K164" s="1103"/>
      <c r="L164" s="1107"/>
      <c r="M164" s="1108"/>
      <c r="N164" s="1109"/>
      <c r="O164" s="1007"/>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1099" t="s">
        <v>954</v>
      </c>
      <c r="I167" s="1100"/>
      <c r="J167" s="1101"/>
      <c r="K167" s="1103"/>
      <c r="L167" s="1107"/>
      <c r="M167" s="1108"/>
      <c r="N167" s="1109"/>
      <c r="O167" s="1004" t="s">
        <v>1276</v>
      </c>
      <c r="P167" s="1004" t="s">
        <v>1303</v>
      </c>
    </row>
    <row r="168" spans="2:16" ht="27" customHeight="1">
      <c r="B168" s="9" t="s">
        <v>216</v>
      </c>
      <c r="C168" s="879" t="s">
        <v>1188</v>
      </c>
      <c r="D168" s="879"/>
      <c r="E168" s="879"/>
      <c r="F168" s="879"/>
      <c r="G168" s="879"/>
      <c r="H168" s="2228">
        <v>0.17</v>
      </c>
      <c r="I168" s="1540"/>
      <c r="J168" s="1541"/>
      <c r="K168" s="1103"/>
      <c r="L168" s="1110"/>
      <c r="M168" s="1111"/>
      <c r="N168" s="1112"/>
      <c r="O168" s="1007"/>
      <c r="P168" s="1007"/>
    </row>
    <row r="169" spans="2:16" ht="48"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row>
    <row r="170" spans="2:16" ht="23.25" customHeight="1">
      <c r="B170" s="1087"/>
      <c r="C170" s="978"/>
      <c r="D170" s="978"/>
      <c r="E170" s="978"/>
      <c r="F170" s="978"/>
      <c r="G170" s="978"/>
      <c r="H170" s="1088"/>
      <c r="I170" s="475">
        <v>0.23300000000000001</v>
      </c>
      <c r="J170" s="475">
        <v>0.128</v>
      </c>
      <c r="K170" s="475">
        <v>5.6000000000000001E-2</v>
      </c>
      <c r="L170" s="476">
        <v>0.05</v>
      </c>
      <c r="M170" s="2226">
        <v>3.3000000000000002E-2</v>
      </c>
      <c r="N170" s="2227"/>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969</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954</v>
      </c>
      <c r="L184" s="1076"/>
      <c r="M184" s="1080"/>
      <c r="N184" s="1081"/>
      <c r="O184" s="1044"/>
      <c r="P184" s="1044"/>
    </row>
    <row r="185" spans="2:16" ht="34.5" customHeight="1">
      <c r="B185" s="33"/>
      <c r="C185" s="936" t="s">
        <v>1201</v>
      </c>
      <c r="D185" s="936"/>
      <c r="E185" s="936"/>
      <c r="F185" s="1067" t="s">
        <v>2504</v>
      </c>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763" t="s">
        <v>2505</v>
      </c>
      <c r="L186" s="1077"/>
      <c r="M186" s="1082"/>
      <c r="N186" s="1083"/>
      <c r="O186" s="1044"/>
      <c r="P186" s="1044"/>
    </row>
    <row r="187" spans="2:16" ht="23.25" customHeight="1">
      <c r="B187" s="294" t="s">
        <v>574</v>
      </c>
      <c r="C187" s="879" t="s">
        <v>1203</v>
      </c>
      <c r="D187" s="879"/>
      <c r="E187" s="880"/>
      <c r="F187" s="1073" t="s">
        <v>2506</v>
      </c>
      <c r="G187" s="1074"/>
      <c r="H187" s="1074"/>
      <c r="I187" s="1074"/>
      <c r="J187" s="1074"/>
      <c r="K187" s="1074"/>
      <c r="L187" s="1074"/>
      <c r="M187" s="1074"/>
      <c r="N187" s="1074"/>
      <c r="O187" s="1044"/>
      <c r="P187" s="1044"/>
    </row>
    <row r="188" spans="2:16" ht="40.5" customHeight="1">
      <c r="B188" s="309" t="s">
        <v>576</v>
      </c>
      <c r="C188" s="913" t="s">
        <v>1205</v>
      </c>
      <c r="D188" s="913"/>
      <c r="E188" s="1006"/>
      <c r="F188" s="1084" t="s">
        <v>2507</v>
      </c>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1876</v>
      </c>
      <c r="P189" s="1060" t="s">
        <v>1345</v>
      </c>
    </row>
    <row r="190" spans="2:16" ht="36.75" customHeight="1">
      <c r="B190" s="9" t="s">
        <v>216</v>
      </c>
      <c r="C190" s="879" t="s">
        <v>1208</v>
      </c>
      <c r="D190" s="879"/>
      <c r="E190" s="879"/>
      <c r="F190" s="879"/>
      <c r="G190" s="879"/>
      <c r="H190" s="879"/>
      <c r="I190" s="879"/>
      <c r="J190" s="879"/>
      <c r="K190" s="1898" t="s">
        <v>2508</v>
      </c>
      <c r="L190" s="1899"/>
      <c r="M190" s="1899"/>
      <c r="N190" s="1900"/>
      <c r="O190" s="1059"/>
      <c r="P190" s="1061"/>
    </row>
    <row r="191" spans="2:16" ht="30" customHeight="1" thickBot="1">
      <c r="B191" s="310" t="s">
        <v>581</v>
      </c>
      <c r="C191" s="879" t="s">
        <v>1210</v>
      </c>
      <c r="D191" s="879"/>
      <c r="E191" s="879"/>
      <c r="F191" s="879"/>
      <c r="G191" s="879"/>
      <c r="H191" s="879"/>
      <c r="I191" s="879"/>
      <c r="J191" s="880"/>
      <c r="K191" s="1132" t="s">
        <v>969</v>
      </c>
      <c r="L191" s="1134"/>
      <c r="M191" s="1134"/>
      <c r="N191" s="1134"/>
      <c r="O191" s="733" t="s">
        <v>1303</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2509</v>
      </c>
      <c r="D196" s="1050"/>
      <c r="E196" s="1050"/>
      <c r="F196" s="1050"/>
      <c r="G196" s="1051"/>
      <c r="H196" s="413" t="s">
        <v>71</v>
      </c>
      <c r="I196" s="414" t="s">
        <v>71</v>
      </c>
      <c r="J196" s="318" t="s">
        <v>71</v>
      </c>
      <c r="K196" s="413" t="s">
        <v>71</v>
      </c>
      <c r="L196" s="414" t="s">
        <v>71</v>
      </c>
      <c r="M196" s="318" t="s">
        <v>71</v>
      </c>
      <c r="N196" s="2223" t="s">
        <v>2510</v>
      </c>
      <c r="O196" s="1044"/>
      <c r="P196" s="1044"/>
    </row>
    <row r="197" spans="2:16" ht="24.75" customHeight="1">
      <c r="B197" s="244" t="s">
        <v>401</v>
      </c>
      <c r="C197" s="1050" t="s">
        <v>2402</v>
      </c>
      <c r="D197" s="1050"/>
      <c r="E197" s="1050"/>
      <c r="F197" s="1050"/>
      <c r="G197" s="1051"/>
      <c r="H197" s="316">
        <v>0</v>
      </c>
      <c r="I197" s="317">
        <v>6</v>
      </c>
      <c r="J197" s="350">
        <f t="shared" ref="J197:J214" si="1">MIN(H197/I197,1)</f>
        <v>0</v>
      </c>
      <c r="K197" s="316">
        <v>233</v>
      </c>
      <c r="L197" s="316">
        <v>1237</v>
      </c>
      <c r="M197" s="363">
        <f>MIN(K197/L197,1)</f>
        <v>0.1883589329021827</v>
      </c>
      <c r="N197" s="2224"/>
      <c r="O197" s="1044"/>
      <c r="P197" s="1044"/>
    </row>
    <row r="198" spans="2:16" ht="34.9" customHeight="1">
      <c r="B198" s="244" t="s">
        <v>404</v>
      </c>
      <c r="C198" s="1050" t="s">
        <v>1224</v>
      </c>
      <c r="D198" s="1050"/>
      <c r="E198" s="1050"/>
      <c r="F198" s="1055"/>
      <c r="G198" s="1056"/>
      <c r="H198" s="413" t="s">
        <v>71</v>
      </c>
      <c r="I198" s="414" t="s">
        <v>71</v>
      </c>
      <c r="J198" s="318" t="s">
        <v>71</v>
      </c>
      <c r="K198" s="413" t="s">
        <v>71</v>
      </c>
      <c r="L198" s="414" t="s">
        <v>71</v>
      </c>
      <c r="M198" s="318" t="s">
        <v>71</v>
      </c>
      <c r="N198" s="2225"/>
      <c r="O198" s="1044"/>
      <c r="P198" s="1044"/>
    </row>
    <row r="199" spans="2:16" ht="24.75" customHeight="1">
      <c r="B199" s="319" t="s">
        <v>218</v>
      </c>
      <c r="C199" s="1031" t="s">
        <v>1405</v>
      </c>
      <c r="D199" s="1031"/>
      <c r="E199" s="1031"/>
      <c r="F199" s="1031"/>
      <c r="G199" s="1057"/>
      <c r="H199" s="316">
        <v>0</v>
      </c>
      <c r="I199" s="317">
        <v>5</v>
      </c>
      <c r="J199" s="350">
        <f t="shared" si="1"/>
        <v>0</v>
      </c>
      <c r="K199" s="316">
        <v>495</v>
      </c>
      <c r="L199" s="316">
        <v>1237</v>
      </c>
      <c r="M199" s="363">
        <f>MIN(K199/L199,1)</f>
        <v>0.40016168148746967</v>
      </c>
      <c r="N199" s="320"/>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1518</v>
      </c>
      <c r="D201" s="1009"/>
      <c r="E201" s="1009"/>
      <c r="F201" s="1009"/>
      <c r="G201" s="1028"/>
      <c r="H201" s="413" t="s">
        <v>71</v>
      </c>
      <c r="I201" s="414" t="s">
        <v>71</v>
      </c>
      <c r="J201" s="318" t="s">
        <v>71</v>
      </c>
      <c r="K201" s="413" t="s">
        <v>71</v>
      </c>
      <c r="L201" s="414" t="s">
        <v>71</v>
      </c>
      <c r="M201" s="318" t="s">
        <v>71</v>
      </c>
      <c r="N201" s="1029"/>
      <c r="O201" s="1044"/>
      <c r="P201" s="1044"/>
    </row>
    <row r="202" spans="2:16" ht="24.75" customHeight="1">
      <c r="B202" s="10" t="s">
        <v>401</v>
      </c>
      <c r="C202" s="1009" t="s">
        <v>2511</v>
      </c>
      <c r="D202" s="1009"/>
      <c r="E202" s="1009"/>
      <c r="F202" s="1009"/>
      <c r="G202" s="766"/>
      <c r="H202" s="316">
        <v>0</v>
      </c>
      <c r="I202" s="317">
        <v>11</v>
      </c>
      <c r="J202" s="350">
        <f t="shared" si="1"/>
        <v>0</v>
      </c>
      <c r="K202" s="316">
        <v>119</v>
      </c>
      <c r="L202" s="316">
        <v>1237</v>
      </c>
      <c r="M202" s="363">
        <f>MIN(K202/L202,1)</f>
        <v>9.6200485044462408E-2</v>
      </c>
      <c r="N202" s="1049"/>
      <c r="O202" s="1044"/>
      <c r="P202" s="1044"/>
    </row>
    <row r="203" spans="2:16" ht="24.75" customHeight="1">
      <c r="B203" s="10" t="s">
        <v>404</v>
      </c>
      <c r="C203" s="1009" t="s">
        <v>1354</v>
      </c>
      <c r="D203" s="1009"/>
      <c r="E203" s="1009"/>
      <c r="F203" s="1009"/>
      <c r="G203" s="1028"/>
      <c r="H203" s="413" t="s">
        <v>71</v>
      </c>
      <c r="I203" s="414" t="s">
        <v>71</v>
      </c>
      <c r="J203" s="318" t="s">
        <v>71</v>
      </c>
      <c r="K203" s="413" t="s">
        <v>71</v>
      </c>
      <c r="L203" s="414" t="s">
        <v>71</v>
      </c>
      <c r="M203" s="318"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v>0</v>
      </c>
      <c r="I205" s="317">
        <v>10</v>
      </c>
      <c r="J205" s="350">
        <f t="shared" si="1"/>
        <v>0</v>
      </c>
      <c r="K205" s="316">
        <v>356</v>
      </c>
      <c r="L205" s="316">
        <v>1237</v>
      </c>
      <c r="M205" s="363">
        <f>MIN(K205/L205,1)</f>
        <v>0.28779304769603881</v>
      </c>
      <c r="N205" s="1749"/>
      <c r="O205" s="1043"/>
      <c r="P205" s="1043"/>
    </row>
    <row r="206" spans="2:16" ht="22.5" customHeight="1">
      <c r="B206" s="10" t="s">
        <v>401</v>
      </c>
      <c r="C206" s="1009" t="s">
        <v>2512</v>
      </c>
      <c r="D206" s="1009"/>
      <c r="E206" s="1009"/>
      <c r="F206" s="1009"/>
      <c r="G206" s="1028"/>
      <c r="H206" s="316">
        <v>0</v>
      </c>
      <c r="I206" s="317">
        <v>5</v>
      </c>
      <c r="J206" s="350">
        <f t="shared" si="1"/>
        <v>0</v>
      </c>
      <c r="K206" s="413" t="s">
        <v>71</v>
      </c>
      <c r="L206" s="414" t="s">
        <v>71</v>
      </c>
      <c r="M206" s="351" t="s">
        <v>71</v>
      </c>
      <c r="N206" s="1750"/>
      <c r="O206" s="1043"/>
      <c r="P206" s="1043"/>
    </row>
    <row r="207" spans="2:16" ht="22.5" customHeight="1">
      <c r="B207" s="319" t="s">
        <v>224</v>
      </c>
      <c r="C207" s="1031" t="s">
        <v>1197</v>
      </c>
      <c r="D207" s="1031"/>
      <c r="E207" s="1031"/>
      <c r="F207" s="1031"/>
      <c r="G207" s="1031"/>
      <c r="H207" s="316">
        <v>0</v>
      </c>
      <c r="I207" s="317">
        <v>10</v>
      </c>
      <c r="J207" s="350">
        <f t="shared" si="1"/>
        <v>0</v>
      </c>
      <c r="K207" s="316">
        <v>487</v>
      </c>
      <c r="L207" s="316">
        <v>1237</v>
      </c>
      <c r="M207" s="363">
        <f>MIN(K207/L207,1)</f>
        <v>0.39369442198868232</v>
      </c>
      <c r="N207" s="321"/>
      <c r="O207" s="1043"/>
      <c r="P207" s="1043"/>
    </row>
    <row r="208" spans="2:16" ht="22.5" customHeight="1">
      <c r="B208" s="319" t="s">
        <v>226</v>
      </c>
      <c r="C208" s="1031" t="s">
        <v>1033</v>
      </c>
      <c r="D208" s="1031"/>
      <c r="E208" s="1031"/>
      <c r="F208" s="1031"/>
      <c r="G208" s="1031"/>
      <c r="H208" s="413" t="s">
        <v>71</v>
      </c>
      <c r="I208" s="414" t="s">
        <v>71</v>
      </c>
      <c r="J208" s="318" t="s">
        <v>71</v>
      </c>
      <c r="K208" s="413" t="s">
        <v>71</v>
      </c>
      <c r="L208" s="414" t="s">
        <v>71</v>
      </c>
      <c r="M208" s="351" t="s">
        <v>71</v>
      </c>
      <c r="N208" s="321"/>
      <c r="O208" s="1043"/>
      <c r="P208" s="1043"/>
    </row>
    <row r="209" spans="2:16" ht="22.5" customHeight="1">
      <c r="B209" s="319" t="s">
        <v>228</v>
      </c>
      <c r="C209" s="1031" t="s">
        <v>1034</v>
      </c>
      <c r="D209" s="1031"/>
      <c r="E209" s="1031"/>
      <c r="F209" s="1031"/>
      <c r="G209" s="1031"/>
      <c r="H209" s="316">
        <v>0</v>
      </c>
      <c r="I209" s="317">
        <v>11</v>
      </c>
      <c r="J209" s="350">
        <f t="shared" si="1"/>
        <v>0</v>
      </c>
      <c r="K209" s="316">
        <v>323</v>
      </c>
      <c r="L209" s="316">
        <v>1237</v>
      </c>
      <c r="M209" s="363">
        <f t="shared" ref="M209" si="2">MIN(K209/L209,1)</f>
        <v>0.2611156022635408</v>
      </c>
      <c r="N209" s="321"/>
      <c r="O209" s="1043"/>
      <c r="P209" s="1043"/>
    </row>
    <row r="210" spans="2:16" ht="22.5" customHeight="1">
      <c r="B210" s="319" t="s">
        <v>229</v>
      </c>
      <c r="C210" s="1031" t="s">
        <v>1035</v>
      </c>
      <c r="D210" s="1031"/>
      <c r="E210" s="1031"/>
      <c r="F210" s="1031"/>
      <c r="G210" s="1031"/>
      <c r="H210" s="316">
        <v>0</v>
      </c>
      <c r="I210" s="317">
        <v>10</v>
      </c>
      <c r="J210" s="350">
        <f t="shared" si="1"/>
        <v>0</v>
      </c>
      <c r="K210" s="413" t="s">
        <v>71</v>
      </c>
      <c r="L210" s="414" t="s">
        <v>71</v>
      </c>
      <c r="M210" s="351"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413" t="s">
        <v>71</v>
      </c>
      <c r="I212" s="414" t="s">
        <v>71</v>
      </c>
      <c r="J212" s="318" t="s">
        <v>71</v>
      </c>
      <c r="K212" s="413" t="s">
        <v>71</v>
      </c>
      <c r="L212" s="414" t="s">
        <v>71</v>
      </c>
      <c r="M212" s="351" t="s">
        <v>71</v>
      </c>
      <c r="N212" s="2221" t="s">
        <v>2513</v>
      </c>
      <c r="O212" s="1043"/>
      <c r="P212" s="1043"/>
    </row>
    <row r="213" spans="2:16" ht="58.5" customHeight="1">
      <c r="B213" s="10" t="s">
        <v>401</v>
      </c>
      <c r="C213" s="1009" t="s">
        <v>1038</v>
      </c>
      <c r="D213" s="1009"/>
      <c r="E213" s="1009"/>
      <c r="F213" s="1009"/>
      <c r="G213" s="1028"/>
      <c r="H213" s="413" t="s">
        <v>71</v>
      </c>
      <c r="I213" s="414" t="s">
        <v>71</v>
      </c>
      <c r="J213" s="318" t="s">
        <v>71</v>
      </c>
      <c r="K213" s="413" t="s">
        <v>71</v>
      </c>
      <c r="L213" s="414" t="s">
        <v>71</v>
      </c>
      <c r="M213" s="351" t="s">
        <v>71</v>
      </c>
      <c r="N213" s="2222"/>
      <c r="O213" s="1043"/>
      <c r="P213" s="1043"/>
    </row>
    <row r="214" spans="2:16" ht="22.5" customHeight="1">
      <c r="B214" s="319" t="s">
        <v>231</v>
      </c>
      <c r="C214" s="1031" t="s">
        <v>1125</v>
      </c>
      <c r="D214" s="1031"/>
      <c r="E214" s="1031"/>
      <c r="F214" s="1031"/>
      <c r="G214" s="1031"/>
      <c r="H214" s="316">
        <v>0</v>
      </c>
      <c r="I214" s="317">
        <v>10</v>
      </c>
      <c r="J214" s="350">
        <f t="shared" si="1"/>
        <v>0</v>
      </c>
      <c r="K214" s="413" t="s">
        <v>71</v>
      </c>
      <c r="L214" s="414" t="s">
        <v>71</v>
      </c>
      <c r="M214" s="351" t="s">
        <v>71</v>
      </c>
      <c r="N214" s="321"/>
      <c r="O214" s="1043"/>
      <c r="P214" s="1043"/>
    </row>
    <row r="215" spans="2:16" ht="35.25" customHeight="1">
      <c r="B215" s="9" t="s">
        <v>233</v>
      </c>
      <c r="C215" s="879" t="s">
        <v>1231</v>
      </c>
      <c r="D215" s="879"/>
      <c r="E215" s="879"/>
      <c r="F215" s="879"/>
      <c r="G215" s="880"/>
      <c r="H215" s="364">
        <f>SUM(H197+H199+H202+H205+H206+H207+H209+H210+H214)</f>
        <v>0</v>
      </c>
      <c r="I215" s="364">
        <f>SUM(I197+I199+I202+I205+I206+I207+I209+I210+I214)</f>
        <v>78</v>
      </c>
      <c r="J215" s="350">
        <f>MIN(H215/I215,1)</f>
        <v>0</v>
      </c>
      <c r="K215" s="364">
        <f>SUM(K197+K199+K202+K205+K207+K209)</f>
        <v>2013</v>
      </c>
      <c r="L215" s="364">
        <f>SUM(L197+L199+L202+L205+L207+L209)</f>
        <v>7422</v>
      </c>
      <c r="M215" s="363">
        <f>MIN(K215/L215,1)</f>
        <v>0.2712206952303961</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2219" t="s">
        <v>2514</v>
      </c>
      <c r="I218" s="2220"/>
      <c r="J218" s="2220"/>
      <c r="K218" s="1023" t="s">
        <v>1041</v>
      </c>
      <c r="L218" s="1025" t="s">
        <v>2515</v>
      </c>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t="s">
        <v>2516</v>
      </c>
      <c r="M224" s="993"/>
      <c r="N224" s="994"/>
      <c r="O224" s="1001" t="s">
        <v>1358</v>
      </c>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t="s">
        <v>1276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1417</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c r="M233" s="983"/>
      <c r="N233" s="984"/>
      <c r="O233" s="985"/>
      <c r="P233" s="985"/>
    </row>
    <row r="234" spans="1:16" ht="87.6" customHeight="1">
      <c r="B234" s="10" t="s">
        <v>216</v>
      </c>
      <c r="C234" s="879" t="s">
        <v>1252</v>
      </c>
      <c r="D234" s="879"/>
      <c r="E234" s="879"/>
      <c r="F234" s="879"/>
      <c r="G234" s="880"/>
      <c r="H234" s="2216" t="s">
        <v>2517</v>
      </c>
      <c r="I234" s="2217"/>
      <c r="J234" s="2218"/>
      <c r="K234" s="980"/>
      <c r="L234" s="973"/>
      <c r="M234" s="974"/>
      <c r="N234" s="975"/>
      <c r="O234" s="976"/>
      <c r="P234" s="976"/>
    </row>
    <row r="235" spans="1:16" ht="33" customHeight="1">
      <c r="B235" s="760" t="s">
        <v>630</v>
      </c>
      <c r="C235" s="989" t="s">
        <v>1362</v>
      </c>
      <c r="D235" s="875"/>
      <c r="E235" s="875"/>
      <c r="F235" s="875"/>
      <c r="G235" s="990"/>
      <c r="H235" s="1421" t="s">
        <v>1094</v>
      </c>
      <c r="I235" s="1422"/>
      <c r="J235" s="1422"/>
      <c r="K235" s="980"/>
      <c r="L235" s="970"/>
      <c r="M235" s="971"/>
      <c r="N235" s="972"/>
      <c r="O235" s="960"/>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2213" t="s">
        <v>2518</v>
      </c>
      <c r="I237" s="2214"/>
      <c r="J237" s="2214"/>
      <c r="K237" s="2214"/>
      <c r="L237" s="2214"/>
      <c r="M237" s="2214"/>
      <c r="N237" s="2215"/>
      <c r="O237" s="761"/>
      <c r="P237" s="761"/>
    </row>
    <row r="238" spans="1:16" ht="102.75" customHeight="1">
      <c r="A238" s="387"/>
      <c r="B238" s="720" t="s">
        <v>634</v>
      </c>
      <c r="C238" s="921" t="s">
        <v>1256</v>
      </c>
      <c r="D238" s="921"/>
      <c r="E238" s="921"/>
      <c r="F238" s="921"/>
      <c r="G238" s="956"/>
      <c r="H238" s="354" t="s">
        <v>969</v>
      </c>
      <c r="I238" s="753" t="s">
        <v>1041</v>
      </c>
      <c r="J238" s="958"/>
      <c r="K238" s="958"/>
      <c r="L238" s="958"/>
      <c r="M238" s="958"/>
      <c r="N238" s="959"/>
      <c r="O238" s="960"/>
      <c r="P238" s="960"/>
    </row>
    <row r="239" spans="1:16" ht="66.75" customHeight="1" thickBot="1">
      <c r="A239" s="387"/>
      <c r="B239" s="326"/>
      <c r="C239" s="962" t="s">
        <v>1257</v>
      </c>
      <c r="D239" s="963"/>
      <c r="E239" s="963"/>
      <c r="F239" s="963"/>
      <c r="G239" s="963"/>
      <c r="H239" s="964"/>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04">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C128:G128"/>
    <mergeCell ref="H128:J128"/>
    <mergeCell ref="L128:N130"/>
    <mergeCell ref="O128:O130"/>
    <mergeCell ref="P128:P130"/>
    <mergeCell ref="C129:G129"/>
    <mergeCell ref="H129:J129"/>
    <mergeCell ref="C130:G130"/>
    <mergeCell ref="H130:J130"/>
    <mergeCell ref="C148:F148"/>
    <mergeCell ref="G148:I148"/>
    <mergeCell ref="C133:G133"/>
    <mergeCell ref="H133:J133"/>
    <mergeCell ref="L133:N134"/>
    <mergeCell ref="O133:O135"/>
    <mergeCell ref="P133:P135"/>
    <mergeCell ref="C134:G134"/>
    <mergeCell ref="H134:J134"/>
    <mergeCell ref="C135:G135"/>
    <mergeCell ref="H135:J135"/>
    <mergeCell ref="L135:N135"/>
    <mergeCell ref="G147:I147"/>
    <mergeCell ref="J147:L147"/>
    <mergeCell ref="B136:P136"/>
    <mergeCell ref="C137:F137"/>
    <mergeCell ref="G137:I137"/>
    <mergeCell ref="J137:L137"/>
    <mergeCell ref="M137:N137"/>
    <mergeCell ref="O137:O151"/>
    <mergeCell ref="P137:P151"/>
    <mergeCell ref="C138:F138"/>
    <mergeCell ref="G138:I138"/>
    <mergeCell ref="J138:L138"/>
    <mergeCell ref="C144:F144"/>
    <mergeCell ref="G144:I144"/>
    <mergeCell ref="J144:L144"/>
    <mergeCell ref="C145:F145"/>
    <mergeCell ref="G145:I145"/>
    <mergeCell ref="J145:L145"/>
    <mergeCell ref="C142:F142"/>
    <mergeCell ref="G142:I142"/>
    <mergeCell ref="J142:L142"/>
    <mergeCell ref="C143:F143"/>
    <mergeCell ref="G143:I143"/>
    <mergeCell ref="J143:L143"/>
    <mergeCell ref="C150:F150"/>
    <mergeCell ref="G150:I150"/>
    <mergeCell ref="J150:L150"/>
    <mergeCell ref="C151:E151"/>
    <mergeCell ref="H151:I151"/>
    <mergeCell ref="J151:L151"/>
    <mergeCell ref="M138:N150"/>
    <mergeCell ref="C139:F139"/>
    <mergeCell ref="G139:I139"/>
    <mergeCell ref="J139:L139"/>
    <mergeCell ref="C140:F140"/>
    <mergeCell ref="G140:I140"/>
    <mergeCell ref="J140:L140"/>
    <mergeCell ref="C141:F141"/>
    <mergeCell ref="G141:I141"/>
    <mergeCell ref="J141:L141"/>
    <mergeCell ref="J148:L148"/>
    <mergeCell ref="C149:F149"/>
    <mergeCell ref="G149:I149"/>
    <mergeCell ref="J149:L149"/>
    <mergeCell ref="C146:F146"/>
    <mergeCell ref="G146:I146"/>
    <mergeCell ref="J146:L146"/>
    <mergeCell ref="C147:F147"/>
    <mergeCell ref="M151:N151"/>
    <mergeCell ref="C152:E152"/>
    <mergeCell ref="G152:K152"/>
    <mergeCell ref="L152:N152"/>
    <mergeCell ref="O152:O155"/>
    <mergeCell ref="P152:P155"/>
    <mergeCell ref="C153:E153"/>
    <mergeCell ref="G153:K153"/>
    <mergeCell ref="L153:N153"/>
    <mergeCell ref="C154:E154"/>
    <mergeCell ref="G154:K154"/>
    <mergeCell ref="L154:N154"/>
    <mergeCell ref="F163:J163"/>
    <mergeCell ref="C164:E164"/>
    <mergeCell ref="F164:J164"/>
    <mergeCell ref="C165:E165"/>
    <mergeCell ref="F165:J165"/>
    <mergeCell ref="L159:N159"/>
    <mergeCell ref="C155:E155"/>
    <mergeCell ref="G155:K155"/>
    <mergeCell ref="L155:N155"/>
    <mergeCell ref="C156:E156"/>
    <mergeCell ref="G156:K156"/>
    <mergeCell ref="L156:N156"/>
    <mergeCell ref="F162:J162"/>
    <mergeCell ref="C160:N160"/>
    <mergeCell ref="O156:O159"/>
    <mergeCell ref="P156:P159"/>
    <mergeCell ref="C157:E157"/>
    <mergeCell ref="G157:K157"/>
    <mergeCell ref="L157:N157"/>
    <mergeCell ref="C158:E158"/>
    <mergeCell ref="G158:K158"/>
    <mergeCell ref="L158:N158"/>
    <mergeCell ref="C159:E159"/>
    <mergeCell ref="G159:K159"/>
    <mergeCell ref="O160:O164"/>
    <mergeCell ref="B169:B170"/>
    <mergeCell ref="C169:H170"/>
    <mergeCell ref="M169:N169"/>
    <mergeCell ref="O169:O170"/>
    <mergeCell ref="P169:P170"/>
    <mergeCell ref="M170:N170"/>
    <mergeCell ref="O165:O166"/>
    <mergeCell ref="P165:P166"/>
    <mergeCell ref="C166:E166"/>
    <mergeCell ref="F166:J166"/>
    <mergeCell ref="C167:G167"/>
    <mergeCell ref="H167:J167"/>
    <mergeCell ref="O167:O168"/>
    <mergeCell ref="P167:P168"/>
    <mergeCell ref="C168:G168"/>
    <mergeCell ref="H168:J168"/>
    <mergeCell ref="P160:P164"/>
    <mergeCell ref="C161:E161"/>
    <mergeCell ref="F161:J161"/>
    <mergeCell ref="K161:K168"/>
    <mergeCell ref="L161:N168"/>
    <mergeCell ref="C162:E162"/>
    <mergeCell ref="C163:E163"/>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34">
    <cfRule type="expression" dxfId="2424" priority="219">
      <formula>$H$141="Don't know"</formula>
    </cfRule>
    <cfRule type="expression" dxfId="2423" priority="220">
      <formula>$H$141="No"</formula>
    </cfRule>
  </conditionalFormatting>
  <conditionalFormatting sqref="H122:H124 K122">
    <cfRule type="expression" dxfId="2422" priority="217">
      <formula>$N$128="Don't know"</formula>
    </cfRule>
    <cfRule type="expression" dxfId="2421" priority="218">
      <formula>$N$128="No"</formula>
    </cfRule>
  </conditionalFormatting>
  <conditionalFormatting sqref="L157:M159">
    <cfRule type="expression" dxfId="2420" priority="213">
      <formula>$F$163="Don't know"</formula>
    </cfRule>
    <cfRule type="expression" dxfId="2419" priority="216">
      <formula>$F$163="No"</formula>
    </cfRule>
  </conditionalFormatting>
  <conditionalFormatting sqref="L158:M158">
    <cfRule type="expression" dxfId="2418" priority="212">
      <formula>$F$164="Don't know"</formula>
    </cfRule>
    <cfRule type="expression" dxfId="2417" priority="215">
      <formula>$F$164="No"</formula>
    </cfRule>
  </conditionalFormatting>
  <conditionalFormatting sqref="L159:M159">
    <cfRule type="expression" dxfId="2416" priority="211">
      <formula>$F$171="Don't know"</formula>
    </cfRule>
    <cfRule type="expression" dxfId="2415" priority="214">
      <formula>$F$171="No"</formula>
    </cfRule>
  </conditionalFormatting>
  <conditionalFormatting sqref="H11:N11">
    <cfRule type="expression" dxfId="2414" priority="208">
      <formula>$F$17="Not applicable"</formula>
    </cfRule>
    <cfRule type="expression" dxfId="2413" priority="209">
      <formula>$F$17="Don't know"</formula>
    </cfRule>
    <cfRule type="expression" dxfId="2412" priority="210">
      <formula>$F$17="No"</formula>
    </cfRule>
  </conditionalFormatting>
  <conditionalFormatting sqref="H12:N19">
    <cfRule type="expression" dxfId="2411" priority="205">
      <formula>$F12="Not applicable"</formula>
    </cfRule>
    <cfRule type="expression" dxfId="2410" priority="206">
      <formula>$F12="Don't know"</formula>
    </cfRule>
    <cfRule type="expression" dxfId="2409" priority="207">
      <formula>$F12="No"</formula>
    </cfRule>
  </conditionalFormatting>
  <conditionalFormatting sqref="H11:N19 N20 F9:N9 F11:F19">
    <cfRule type="expression" dxfId="2408" priority="204">
      <formula>$N$14="Don't know"</formula>
    </cfRule>
  </conditionalFormatting>
  <conditionalFormatting sqref="H11:N19 N20 F9:N9 F11:F19">
    <cfRule type="expression" dxfId="2407" priority="203">
      <formula>$N$14="Not applicable"</formula>
    </cfRule>
  </conditionalFormatting>
  <conditionalFormatting sqref="H11:N19 N20 F9:N9 F11:F19">
    <cfRule type="expression" dxfId="2406" priority="202">
      <formula>$N$14="No"</formula>
    </cfRule>
  </conditionalFormatting>
  <conditionalFormatting sqref="L153:M155">
    <cfRule type="expression" dxfId="2405" priority="200">
      <formula>$F$163="Don't know"</formula>
    </cfRule>
    <cfRule type="expression" dxfId="2404" priority="201">
      <formula>$F$163="No"</formula>
    </cfRule>
  </conditionalFormatting>
  <conditionalFormatting sqref="L154:M154">
    <cfRule type="expression" dxfId="2403" priority="198">
      <formula>$F$163="Don't know"</formula>
    </cfRule>
    <cfRule type="expression" dxfId="2402" priority="199">
      <formula>$F$163="No"</formula>
    </cfRule>
  </conditionalFormatting>
  <conditionalFormatting sqref="L155:M155">
    <cfRule type="expression" dxfId="2401" priority="196">
      <formula>$F$163="Don't know"</formula>
    </cfRule>
    <cfRule type="expression" dxfId="2400" priority="197">
      <formula>$F$163="No"</formula>
    </cfRule>
  </conditionalFormatting>
  <conditionalFormatting sqref="L21:L22">
    <cfRule type="expression" dxfId="2399" priority="193">
      <formula>$N$14="No"</formula>
    </cfRule>
  </conditionalFormatting>
  <conditionalFormatting sqref="L21:L22">
    <cfRule type="expression" dxfId="2398" priority="195">
      <formula>$N$14="Don't know"</formula>
    </cfRule>
  </conditionalFormatting>
  <conditionalFormatting sqref="L21:L22">
    <cfRule type="expression" dxfId="2397" priority="194">
      <formula>$N$14="Not applicable"</formula>
    </cfRule>
  </conditionalFormatting>
  <conditionalFormatting sqref="H25 K209:L209 F68:J68 F70:J70 H87:N87 H90 K197:L197 K202:L202 H214:I214 H27:H29 L8 F11:F19 L21:L23 F23 F69 F71 G101:L113 H196:I197 H202:I202 K205:L205 H205:I207 F75:J79 J41:K41 H199:I199 K199:L199 O193:O215 K207:L207 H209:I210 G61:G62">
    <cfRule type="containsBlanks" dxfId="2396" priority="192">
      <formula>LEN(TRIM(F8))=0</formula>
    </cfRule>
  </conditionalFormatting>
  <conditionalFormatting sqref="F9:N9">
    <cfRule type="containsBlanks" dxfId="2395" priority="191">
      <formula>LEN(TRIM(F9))=0</formula>
    </cfRule>
  </conditionalFormatting>
  <conditionalFormatting sqref="O10 O58 O120 O160 O167:O168 O191 O229:O231 O56 O224:O225 O171 O137:O151 J34:K34 J37:K37 J45:K45 J55:K55 O20:O23 O26:O27 J50:K51 J48:K48">
    <cfRule type="containsBlanks" dxfId="2394" priority="190">
      <formula>LEN(TRIM(J10))=0</formula>
    </cfRule>
  </conditionalFormatting>
  <conditionalFormatting sqref="I61:J61">
    <cfRule type="containsBlanks" dxfId="2393" priority="189">
      <formula>LEN(TRIM(I61))=0</formula>
    </cfRule>
  </conditionalFormatting>
  <conditionalFormatting sqref="H85:J85">
    <cfRule type="containsBlanks" dxfId="2392" priority="188">
      <formula>LEN(TRIM(H85))=0</formula>
    </cfRule>
  </conditionalFormatting>
  <conditionalFormatting sqref="I170:L170 F187:N187 N189 G138 H122:H124 K122 H218:H219 H134:H135 K161 H167 H237:H238 L153:N155 L157:N159 F161:F163 K172:K184">
    <cfRule type="containsBlanks" dxfId="2391" priority="187">
      <formula>LEN(TRIM(F122))=0</formula>
    </cfRule>
  </conditionalFormatting>
  <conditionalFormatting sqref="M170:N170">
    <cfRule type="containsBlanks" dxfId="2390" priority="186">
      <formula>LEN(TRIM(M170))=0</formula>
    </cfRule>
  </conditionalFormatting>
  <conditionalFormatting sqref="O228">
    <cfRule type="containsBlanks" dxfId="2389" priority="185">
      <formula>LEN(TRIM(O228))=0</formula>
    </cfRule>
  </conditionalFormatting>
  <conditionalFormatting sqref="G120">
    <cfRule type="containsBlanks" dxfId="2388" priority="184">
      <formula>LEN(TRIM(G120))=0</formula>
    </cfRule>
  </conditionalFormatting>
  <conditionalFormatting sqref="J27">
    <cfRule type="containsBlanks" dxfId="2387" priority="183">
      <formula>LEN(TRIM(J27))=0</formula>
    </cfRule>
  </conditionalFormatting>
  <conditionalFormatting sqref="O169">
    <cfRule type="containsBlanks" dxfId="2386" priority="182">
      <formula>LEN(TRIM(O169))=0</formula>
    </cfRule>
  </conditionalFormatting>
  <conditionalFormatting sqref="J56">
    <cfRule type="containsBlanks" dxfId="2385" priority="181">
      <formula>LEN(TRIM(J56))=0</formula>
    </cfRule>
  </conditionalFormatting>
  <conditionalFormatting sqref="F23">
    <cfRule type="expression" dxfId="2384" priority="180">
      <formula>$N$14="Don't know"</formula>
    </cfRule>
  </conditionalFormatting>
  <conditionalFormatting sqref="F23">
    <cfRule type="expression" dxfId="2383" priority="179">
      <formula>$N$14="Not applicable"</formula>
    </cfRule>
  </conditionalFormatting>
  <conditionalFormatting sqref="F23">
    <cfRule type="expression" dxfId="2382" priority="178">
      <formula>$N$14="No"</formula>
    </cfRule>
  </conditionalFormatting>
  <conditionalFormatting sqref="L20">
    <cfRule type="containsBlanks" dxfId="2381" priority="174">
      <formula>LEN(TRIM(L20))=0</formula>
    </cfRule>
    <cfRule type="expression" dxfId="2380" priority="177">
      <formula>$M$14="Don't know"</formula>
    </cfRule>
  </conditionalFormatting>
  <conditionalFormatting sqref="L20">
    <cfRule type="expression" dxfId="2379" priority="176">
      <formula>$M$14="Not applicable"</formula>
    </cfRule>
  </conditionalFormatting>
  <conditionalFormatting sqref="L20">
    <cfRule type="expression" dxfId="2378" priority="175">
      <formula>$M$14="No"</formula>
    </cfRule>
  </conditionalFormatting>
  <conditionalFormatting sqref="L21">
    <cfRule type="expression" dxfId="2377" priority="173">
      <formula>$N$14="Don't know"</formula>
    </cfRule>
  </conditionalFormatting>
  <conditionalFormatting sqref="L21">
    <cfRule type="expression" dxfId="2376" priority="172">
      <formula>$N$14="Not applicable"</formula>
    </cfRule>
  </conditionalFormatting>
  <conditionalFormatting sqref="L21">
    <cfRule type="expression" dxfId="2375" priority="171">
      <formula>$N$14="No"</formula>
    </cfRule>
  </conditionalFormatting>
  <conditionalFormatting sqref="L22">
    <cfRule type="expression" dxfId="2374" priority="170">
      <formula>$N$14="Don't know"</formula>
    </cfRule>
  </conditionalFormatting>
  <conditionalFormatting sqref="L22">
    <cfRule type="expression" dxfId="2373" priority="169">
      <formula>$N$14="Not applicable"</formula>
    </cfRule>
  </conditionalFormatting>
  <conditionalFormatting sqref="L22">
    <cfRule type="expression" dxfId="2372" priority="168">
      <formula>$N$14="No"</formula>
    </cfRule>
  </conditionalFormatting>
  <conditionalFormatting sqref="L8">
    <cfRule type="expression" dxfId="2371" priority="167">
      <formula>$N$14="Don't know"</formula>
    </cfRule>
  </conditionalFormatting>
  <conditionalFormatting sqref="L8">
    <cfRule type="expression" dxfId="2370" priority="166">
      <formula>$N$14="Not applicable"</formula>
    </cfRule>
  </conditionalFormatting>
  <conditionalFormatting sqref="L8">
    <cfRule type="expression" dxfId="2369" priority="165">
      <formula>$N$14="No"</formula>
    </cfRule>
  </conditionalFormatting>
  <conditionalFormatting sqref="N65">
    <cfRule type="containsBlanks" dxfId="2368" priority="164">
      <formula>LEN(TRIM(N65))=0</formula>
    </cfRule>
  </conditionalFormatting>
  <conditionalFormatting sqref="H86:J86">
    <cfRule type="containsBlanks" dxfId="2367" priority="163">
      <formula>LEN(TRIM(H86))=0</formula>
    </cfRule>
  </conditionalFormatting>
  <conditionalFormatting sqref="K186">
    <cfRule type="containsBlanks" dxfId="2366" priority="152">
      <formula>LEN(TRIM(K186))=0</formula>
    </cfRule>
  </conditionalFormatting>
  <conditionalFormatting sqref="L158:M158">
    <cfRule type="expression" dxfId="2365" priority="161">
      <formula>$F$163="Don't know"</formula>
    </cfRule>
    <cfRule type="expression" dxfId="2364" priority="162">
      <formula>$F$163="No"</formula>
    </cfRule>
  </conditionalFormatting>
  <conditionalFormatting sqref="L159:M159">
    <cfRule type="expression" dxfId="2363" priority="159">
      <formula>$F$163="Don't know"</formula>
    </cfRule>
    <cfRule type="expression" dxfId="2362" priority="160">
      <formula>$F$163="No"</formula>
    </cfRule>
  </conditionalFormatting>
  <conditionalFormatting sqref="L153:M155">
    <cfRule type="expression" dxfId="2361" priority="157">
      <formula>$F$163="Don't know"</formula>
    </cfRule>
    <cfRule type="expression" dxfId="2360" priority="158">
      <formula>$F$163="No"</formula>
    </cfRule>
  </conditionalFormatting>
  <conditionalFormatting sqref="L154:M154">
    <cfRule type="expression" dxfId="2359" priority="155">
      <formula>$F$163="Don't know"</formula>
    </cfRule>
    <cfRule type="expression" dxfId="2358" priority="156">
      <formula>$F$163="No"</formula>
    </cfRule>
  </conditionalFormatting>
  <conditionalFormatting sqref="L155:M155">
    <cfRule type="expression" dxfId="2357" priority="153">
      <formula>$F$163="Don't know"</formula>
    </cfRule>
    <cfRule type="expression" dxfId="2356" priority="154">
      <formula>$F$163="No"</formula>
    </cfRule>
  </conditionalFormatting>
  <conditionalFormatting sqref="O8">
    <cfRule type="containsBlanks" dxfId="2355" priority="151">
      <formula>LEN(TRIM(O8))=0</formula>
    </cfRule>
  </conditionalFormatting>
  <conditionalFormatting sqref="O65">
    <cfRule type="containsBlanks" dxfId="2354" priority="150">
      <formula>LEN(TRIM(O65))=0</formula>
    </cfRule>
  </conditionalFormatting>
  <conditionalFormatting sqref="O226:O227">
    <cfRule type="containsBlanks" dxfId="2353" priority="148">
      <formula>LEN(TRIM(O226))=0</formula>
    </cfRule>
  </conditionalFormatting>
  <conditionalFormatting sqref="O189:O190">
    <cfRule type="containsBlanks" dxfId="2352" priority="149">
      <formula>LEN(TRIM(O189))=0</formula>
    </cfRule>
  </conditionalFormatting>
  <conditionalFormatting sqref="L154:M154">
    <cfRule type="expression" dxfId="2351" priority="146">
      <formula>$F$163="Don't know"</formula>
    </cfRule>
    <cfRule type="expression" dxfId="2350" priority="147">
      <formula>$F$163="No"</formula>
    </cfRule>
  </conditionalFormatting>
  <conditionalFormatting sqref="L154:M154">
    <cfRule type="expression" dxfId="2349" priority="144">
      <formula>$F$163="Don't know"</formula>
    </cfRule>
    <cfRule type="expression" dxfId="2348" priority="145">
      <formula>$F$163="No"</formula>
    </cfRule>
  </conditionalFormatting>
  <conditionalFormatting sqref="L155:M155">
    <cfRule type="expression" dxfId="2347" priority="142">
      <formula>$F$163="Don't know"</formula>
    </cfRule>
    <cfRule type="expression" dxfId="2346" priority="143">
      <formula>$F$163="No"</formula>
    </cfRule>
  </conditionalFormatting>
  <conditionalFormatting sqref="L155:M155">
    <cfRule type="expression" dxfId="2345" priority="140">
      <formula>$F$163="Don't know"</formula>
    </cfRule>
    <cfRule type="expression" dxfId="2344" priority="141">
      <formula>$F$163="No"</formula>
    </cfRule>
  </conditionalFormatting>
  <conditionalFormatting sqref="L157:M159">
    <cfRule type="expression" dxfId="2343" priority="138">
      <formula>$F$163="Don't know"</formula>
    </cfRule>
    <cfRule type="expression" dxfId="2342" priority="139">
      <formula>$F$163="No"</formula>
    </cfRule>
  </conditionalFormatting>
  <conditionalFormatting sqref="L157:M159">
    <cfRule type="expression" dxfId="2341" priority="136">
      <formula>$F$163="Don't know"</formula>
    </cfRule>
    <cfRule type="expression" dxfId="2340" priority="137">
      <formula>$F$163="No"</formula>
    </cfRule>
  </conditionalFormatting>
  <conditionalFormatting sqref="L158:M158">
    <cfRule type="expression" dxfId="2339" priority="134">
      <formula>$F$163="Don't know"</formula>
    </cfRule>
    <cfRule type="expression" dxfId="2338" priority="135">
      <formula>$F$163="No"</formula>
    </cfRule>
  </conditionalFormatting>
  <conditionalFormatting sqref="L158:M158">
    <cfRule type="expression" dxfId="2337" priority="132">
      <formula>$F$163="Don't know"</formula>
    </cfRule>
    <cfRule type="expression" dxfId="2336" priority="133">
      <formula>$F$163="No"</formula>
    </cfRule>
  </conditionalFormatting>
  <conditionalFormatting sqref="L159:M159">
    <cfRule type="expression" dxfId="2335" priority="130">
      <formula>$F$163="Don't know"</formula>
    </cfRule>
    <cfRule type="expression" dxfId="2334" priority="131">
      <formula>$F$163="No"</formula>
    </cfRule>
  </conditionalFormatting>
  <conditionalFormatting sqref="L159:M159">
    <cfRule type="expression" dxfId="2333" priority="128">
      <formula>$F$163="Don't know"</formula>
    </cfRule>
    <cfRule type="expression" dxfId="2332" priority="129">
      <formula>$F$163="No"</formula>
    </cfRule>
  </conditionalFormatting>
  <conditionalFormatting sqref="F11">
    <cfRule type="expression" dxfId="2331" priority="127">
      <formula>$N$14="Don't know"</formula>
    </cfRule>
  </conditionalFormatting>
  <conditionalFormatting sqref="F11">
    <cfRule type="expression" dxfId="2330" priority="126">
      <formula>$N$14="Not applicable"</formula>
    </cfRule>
  </conditionalFormatting>
  <conditionalFormatting sqref="F11">
    <cfRule type="expression" dxfId="2329" priority="125">
      <formula>$N$14="No"</formula>
    </cfRule>
  </conditionalFormatting>
  <conditionalFormatting sqref="F12">
    <cfRule type="expression" dxfId="2328" priority="124">
      <formula>$N$14="Don't know"</formula>
    </cfRule>
  </conditionalFormatting>
  <conditionalFormatting sqref="F12">
    <cfRule type="expression" dxfId="2327" priority="123">
      <formula>$N$14="Not applicable"</formula>
    </cfRule>
  </conditionalFormatting>
  <conditionalFormatting sqref="F12">
    <cfRule type="expression" dxfId="2326" priority="122">
      <formula>$N$14="No"</formula>
    </cfRule>
  </conditionalFormatting>
  <conditionalFormatting sqref="F13">
    <cfRule type="expression" dxfId="2325" priority="121">
      <formula>$N$14="Don't know"</formula>
    </cfRule>
  </conditionalFormatting>
  <conditionalFormatting sqref="F13">
    <cfRule type="expression" dxfId="2324" priority="120">
      <formula>$N$14="Not applicable"</formula>
    </cfRule>
  </conditionalFormatting>
  <conditionalFormatting sqref="F13">
    <cfRule type="expression" dxfId="2323" priority="119">
      <formula>$N$14="No"</formula>
    </cfRule>
  </conditionalFormatting>
  <conditionalFormatting sqref="F14">
    <cfRule type="expression" dxfId="2322" priority="118">
      <formula>$N$14="Don't know"</formula>
    </cfRule>
  </conditionalFormatting>
  <conditionalFormatting sqref="F14">
    <cfRule type="expression" dxfId="2321" priority="117">
      <formula>$N$14="Not applicable"</formula>
    </cfRule>
  </conditionalFormatting>
  <conditionalFormatting sqref="F14">
    <cfRule type="expression" dxfId="2320" priority="116">
      <formula>$N$14="No"</formula>
    </cfRule>
  </conditionalFormatting>
  <conditionalFormatting sqref="F15">
    <cfRule type="expression" dxfId="2319" priority="115">
      <formula>$N$14="Don't know"</formula>
    </cfRule>
  </conditionalFormatting>
  <conditionalFormatting sqref="F15">
    <cfRule type="expression" dxfId="2318" priority="114">
      <formula>$N$14="Not applicable"</formula>
    </cfRule>
  </conditionalFormatting>
  <conditionalFormatting sqref="F15">
    <cfRule type="expression" dxfId="2317" priority="113">
      <formula>$N$14="No"</formula>
    </cfRule>
  </conditionalFormatting>
  <conditionalFormatting sqref="F16">
    <cfRule type="expression" dxfId="2316" priority="112">
      <formula>$N$14="Don't know"</formula>
    </cfRule>
  </conditionalFormatting>
  <conditionalFormatting sqref="F16">
    <cfRule type="expression" dxfId="2315" priority="111">
      <formula>$N$14="Not applicable"</formula>
    </cfRule>
  </conditionalFormatting>
  <conditionalFormatting sqref="F16">
    <cfRule type="expression" dxfId="2314" priority="110">
      <formula>$N$14="No"</formula>
    </cfRule>
  </conditionalFormatting>
  <conditionalFormatting sqref="F17">
    <cfRule type="expression" dxfId="2313" priority="109">
      <formula>$N$14="Don't know"</formula>
    </cfRule>
  </conditionalFormatting>
  <conditionalFormatting sqref="F17">
    <cfRule type="expression" dxfId="2312" priority="108">
      <formula>$N$14="Not applicable"</formula>
    </cfRule>
  </conditionalFormatting>
  <conditionalFormatting sqref="F17">
    <cfRule type="expression" dxfId="2311" priority="107">
      <formula>$N$14="No"</formula>
    </cfRule>
  </conditionalFormatting>
  <conditionalFormatting sqref="F18">
    <cfRule type="expression" dxfId="2310" priority="106">
      <formula>$N$14="Don't know"</formula>
    </cfRule>
  </conditionalFormatting>
  <conditionalFormatting sqref="F18">
    <cfRule type="expression" dxfId="2309" priority="105">
      <formula>$N$14="Not applicable"</formula>
    </cfRule>
  </conditionalFormatting>
  <conditionalFormatting sqref="F18">
    <cfRule type="expression" dxfId="2308" priority="104">
      <formula>$N$14="No"</formula>
    </cfRule>
  </conditionalFormatting>
  <conditionalFormatting sqref="F19">
    <cfRule type="expression" dxfId="2307" priority="103">
      <formula>$N$14="Don't know"</formula>
    </cfRule>
  </conditionalFormatting>
  <conditionalFormatting sqref="F19">
    <cfRule type="expression" dxfId="2306" priority="102">
      <formula>$N$14="Not applicable"</formula>
    </cfRule>
  </conditionalFormatting>
  <conditionalFormatting sqref="F19">
    <cfRule type="expression" dxfId="2305" priority="101">
      <formula>$N$14="No"</formula>
    </cfRule>
  </conditionalFormatting>
  <conditionalFormatting sqref="L21">
    <cfRule type="expression" dxfId="2304" priority="100">
      <formula>$N$14="Don't know"</formula>
    </cfRule>
  </conditionalFormatting>
  <conditionalFormatting sqref="L21">
    <cfRule type="expression" dxfId="2303" priority="99">
      <formula>$N$14="Not applicable"</formula>
    </cfRule>
  </conditionalFormatting>
  <conditionalFormatting sqref="L21">
    <cfRule type="expression" dxfId="2302" priority="98">
      <formula>$N$14="No"</formula>
    </cfRule>
  </conditionalFormatting>
  <conditionalFormatting sqref="L21">
    <cfRule type="expression" dxfId="2301" priority="97">
      <formula>$N$14="Don't know"</formula>
    </cfRule>
  </conditionalFormatting>
  <conditionalFormatting sqref="L21">
    <cfRule type="expression" dxfId="2300" priority="96">
      <formula>$N$14="Not applicable"</formula>
    </cfRule>
  </conditionalFormatting>
  <conditionalFormatting sqref="L21">
    <cfRule type="expression" dxfId="2299" priority="95">
      <formula>$N$14="No"</formula>
    </cfRule>
  </conditionalFormatting>
  <conditionalFormatting sqref="L22">
    <cfRule type="expression" dxfId="2298" priority="94">
      <formula>$N$14="Don't know"</formula>
    </cfRule>
  </conditionalFormatting>
  <conditionalFormatting sqref="L22">
    <cfRule type="expression" dxfId="2297" priority="93">
      <formula>$N$14="Not applicable"</formula>
    </cfRule>
  </conditionalFormatting>
  <conditionalFormatting sqref="L22">
    <cfRule type="expression" dxfId="2296" priority="92">
      <formula>$N$14="No"</formula>
    </cfRule>
  </conditionalFormatting>
  <conditionalFormatting sqref="L22">
    <cfRule type="expression" dxfId="2295" priority="91">
      <formula>$N$14="Don't know"</formula>
    </cfRule>
  </conditionalFormatting>
  <conditionalFormatting sqref="L22">
    <cfRule type="expression" dxfId="2294" priority="90">
      <formula>$N$14="Not applicable"</formula>
    </cfRule>
  </conditionalFormatting>
  <conditionalFormatting sqref="L22">
    <cfRule type="expression" dxfId="2293" priority="89">
      <formula>$N$14="No"</formula>
    </cfRule>
  </conditionalFormatting>
  <conditionalFormatting sqref="F23">
    <cfRule type="expression" dxfId="2292" priority="88">
      <formula>$N$14="Don't know"</formula>
    </cfRule>
  </conditionalFormatting>
  <conditionalFormatting sqref="F23">
    <cfRule type="expression" dxfId="2291" priority="87">
      <formula>$N$14="Not applicable"</formula>
    </cfRule>
  </conditionalFormatting>
  <conditionalFormatting sqref="F23">
    <cfRule type="expression" dxfId="2290" priority="86">
      <formula>$N$14="No"</formula>
    </cfRule>
  </conditionalFormatting>
  <conditionalFormatting sqref="F23">
    <cfRule type="expression" dxfId="2289" priority="85">
      <formula>$N$14="Don't know"</formula>
    </cfRule>
  </conditionalFormatting>
  <conditionalFormatting sqref="F23">
    <cfRule type="expression" dxfId="2288" priority="84">
      <formula>$N$14="Not applicable"</formula>
    </cfRule>
  </conditionalFormatting>
  <conditionalFormatting sqref="F23">
    <cfRule type="expression" dxfId="2287" priority="83">
      <formula>$N$14="No"</formula>
    </cfRule>
  </conditionalFormatting>
  <conditionalFormatting sqref="J25">
    <cfRule type="containsBlanks" dxfId="2286" priority="82">
      <formula>LEN(TRIM(J25))=0</formula>
    </cfRule>
  </conditionalFormatting>
  <conditionalFormatting sqref="J58">
    <cfRule type="containsBlanks" dxfId="2285" priority="81">
      <formula>LEN(TRIM(J58))=0</formula>
    </cfRule>
  </conditionalFormatting>
  <conditionalFormatting sqref="F68">
    <cfRule type="expression" dxfId="2284" priority="78">
      <formula>$N$14="No"</formula>
    </cfRule>
  </conditionalFormatting>
  <conditionalFormatting sqref="F68">
    <cfRule type="expression" dxfId="2283" priority="80">
      <formula>$N$14="Don't know"</formula>
    </cfRule>
  </conditionalFormatting>
  <conditionalFormatting sqref="F68">
    <cfRule type="expression" dxfId="2282" priority="79">
      <formula>$N$14="Not applicable"</formula>
    </cfRule>
  </conditionalFormatting>
  <conditionalFormatting sqref="F68">
    <cfRule type="expression" dxfId="2281" priority="77">
      <formula>$N$14="Don't know"</formula>
    </cfRule>
  </conditionalFormatting>
  <conditionalFormatting sqref="F68">
    <cfRule type="expression" dxfId="2280" priority="76">
      <formula>$N$14="Not applicable"</formula>
    </cfRule>
  </conditionalFormatting>
  <conditionalFormatting sqref="F68">
    <cfRule type="expression" dxfId="2279" priority="75">
      <formula>$N$14="No"</formula>
    </cfRule>
  </conditionalFormatting>
  <conditionalFormatting sqref="F68">
    <cfRule type="expression" dxfId="2278" priority="74">
      <formula>$N$14="Don't know"</formula>
    </cfRule>
  </conditionalFormatting>
  <conditionalFormatting sqref="F68">
    <cfRule type="expression" dxfId="2277" priority="73">
      <formula>$N$14="Not applicable"</formula>
    </cfRule>
  </conditionalFormatting>
  <conditionalFormatting sqref="F68">
    <cfRule type="expression" dxfId="2276" priority="72">
      <formula>$N$14="No"</formula>
    </cfRule>
  </conditionalFormatting>
  <conditionalFormatting sqref="F68">
    <cfRule type="expression" dxfId="2275" priority="71">
      <formula>$N$14="Don't know"</formula>
    </cfRule>
  </conditionalFormatting>
  <conditionalFormatting sqref="F68">
    <cfRule type="expression" dxfId="2274" priority="70">
      <formula>$N$14="Not applicable"</formula>
    </cfRule>
  </conditionalFormatting>
  <conditionalFormatting sqref="F68">
    <cfRule type="expression" dxfId="2273" priority="69">
      <formula>$N$14="No"</formula>
    </cfRule>
  </conditionalFormatting>
  <conditionalFormatting sqref="F70">
    <cfRule type="expression" dxfId="2272" priority="66">
      <formula>$N$14="No"</formula>
    </cfRule>
  </conditionalFormatting>
  <conditionalFormatting sqref="F70">
    <cfRule type="expression" dxfId="2271" priority="68">
      <formula>$N$14="Don't know"</formula>
    </cfRule>
  </conditionalFormatting>
  <conditionalFormatting sqref="F70">
    <cfRule type="expression" dxfId="2270" priority="67">
      <formula>$N$14="Not applicable"</formula>
    </cfRule>
  </conditionalFormatting>
  <conditionalFormatting sqref="F70">
    <cfRule type="expression" dxfId="2269" priority="65">
      <formula>$N$14="Don't know"</formula>
    </cfRule>
  </conditionalFormatting>
  <conditionalFormatting sqref="F70">
    <cfRule type="expression" dxfId="2268" priority="64">
      <formula>$N$14="Not applicable"</formula>
    </cfRule>
  </conditionalFormatting>
  <conditionalFormatting sqref="F70">
    <cfRule type="expression" dxfId="2267" priority="63">
      <formula>$N$14="No"</formula>
    </cfRule>
  </conditionalFormatting>
  <conditionalFormatting sqref="F70">
    <cfRule type="expression" dxfId="2266" priority="62">
      <formula>$N$14="Don't know"</formula>
    </cfRule>
  </conditionalFormatting>
  <conditionalFormatting sqref="F70">
    <cfRule type="expression" dxfId="2265" priority="61">
      <formula>$N$14="Not applicable"</formula>
    </cfRule>
  </conditionalFormatting>
  <conditionalFormatting sqref="F70">
    <cfRule type="expression" dxfId="2264" priority="60">
      <formula>$N$14="No"</formula>
    </cfRule>
  </conditionalFormatting>
  <conditionalFormatting sqref="F70">
    <cfRule type="expression" dxfId="2263" priority="59">
      <formula>$N$14="Don't know"</formula>
    </cfRule>
  </conditionalFormatting>
  <conditionalFormatting sqref="F70">
    <cfRule type="expression" dxfId="2262" priority="58">
      <formula>$N$14="Not applicable"</formula>
    </cfRule>
  </conditionalFormatting>
  <conditionalFormatting sqref="F70">
    <cfRule type="expression" dxfId="2261" priority="57">
      <formula>$N$14="No"</formula>
    </cfRule>
  </conditionalFormatting>
  <conditionalFormatting sqref="H126">
    <cfRule type="expression" dxfId="2260" priority="55">
      <formula>$N$128="Don't know"</formula>
    </cfRule>
    <cfRule type="expression" dxfId="2259" priority="56">
      <formula>$N$128="No"</formula>
    </cfRule>
  </conditionalFormatting>
  <conditionalFormatting sqref="H126">
    <cfRule type="containsBlanks" dxfId="2258" priority="54">
      <formula>LEN(TRIM(H126))=0</formula>
    </cfRule>
  </conditionalFormatting>
  <conditionalFormatting sqref="H127">
    <cfRule type="expression" dxfId="2257" priority="52">
      <formula>$N$128="Don't know"</formula>
    </cfRule>
    <cfRule type="expression" dxfId="2256" priority="53">
      <formula>$N$128="No"</formula>
    </cfRule>
  </conditionalFormatting>
  <conditionalFormatting sqref="H127">
    <cfRule type="containsBlanks" dxfId="2255" priority="51">
      <formula>LEN(TRIM(H127))=0</formula>
    </cfRule>
  </conditionalFormatting>
  <conditionalFormatting sqref="H128">
    <cfRule type="expression" dxfId="2254" priority="49">
      <formula>$N$128="Don't know"</formula>
    </cfRule>
    <cfRule type="expression" dxfId="2253" priority="50">
      <formula>$N$128="No"</formula>
    </cfRule>
  </conditionalFormatting>
  <conditionalFormatting sqref="H128">
    <cfRule type="containsBlanks" dxfId="2252" priority="48">
      <formula>LEN(TRIM(H128))=0</formula>
    </cfRule>
  </conditionalFormatting>
  <conditionalFormatting sqref="H131">
    <cfRule type="expression" dxfId="2251" priority="46">
      <formula>$N$128="Don't know"</formula>
    </cfRule>
    <cfRule type="expression" dxfId="2250" priority="47">
      <formula>$N$128="No"</formula>
    </cfRule>
  </conditionalFormatting>
  <conditionalFormatting sqref="H131">
    <cfRule type="containsBlanks" dxfId="2249" priority="45">
      <formula>LEN(TRIM(H131))=0</formula>
    </cfRule>
  </conditionalFormatting>
  <conditionalFormatting sqref="H133">
    <cfRule type="expression" dxfId="2248" priority="43">
      <formula>$N$128="Don't know"</formula>
    </cfRule>
    <cfRule type="expression" dxfId="2247" priority="44">
      <formula>$N$128="No"</formula>
    </cfRule>
  </conditionalFormatting>
  <conditionalFormatting sqref="H133">
    <cfRule type="containsBlanks" dxfId="2246" priority="42">
      <formula>LEN(TRIM(H133))=0</formula>
    </cfRule>
  </conditionalFormatting>
  <conditionalFormatting sqref="G139">
    <cfRule type="containsBlanks" dxfId="2245" priority="41">
      <formula>LEN(TRIM(G139))=0</formula>
    </cfRule>
  </conditionalFormatting>
  <conditionalFormatting sqref="G140">
    <cfRule type="containsBlanks" dxfId="2244" priority="40">
      <formula>LEN(TRIM(G140))=0</formula>
    </cfRule>
  </conditionalFormatting>
  <conditionalFormatting sqref="G141">
    <cfRule type="containsBlanks" dxfId="2243" priority="39">
      <formula>LEN(TRIM(G141))=0</formula>
    </cfRule>
  </conditionalFormatting>
  <conditionalFormatting sqref="G142">
    <cfRule type="containsBlanks" dxfId="2242" priority="38">
      <formula>LEN(TRIM(G142))=0</formula>
    </cfRule>
  </conditionalFormatting>
  <conditionalFormatting sqref="G143:G144 G146:G147 G150">
    <cfRule type="containsBlanks" dxfId="2241" priority="37">
      <formula>LEN(TRIM(G143))=0</formula>
    </cfRule>
  </conditionalFormatting>
  <conditionalFormatting sqref="J138:J144 J146:J147 J150">
    <cfRule type="containsBlanks" dxfId="2240" priority="36">
      <formula>LEN(TRIM(J138))=0</formula>
    </cfRule>
  </conditionalFormatting>
  <conditionalFormatting sqref="F153:F155">
    <cfRule type="containsBlanks" dxfId="2239" priority="35">
      <formula>LEN(TRIM(F153))=0</formula>
    </cfRule>
  </conditionalFormatting>
  <conditionalFormatting sqref="F157:F159">
    <cfRule type="containsBlanks" dxfId="2238" priority="34">
      <formula>LEN(TRIM(F157))=0</formula>
    </cfRule>
  </conditionalFormatting>
  <conditionalFormatting sqref="L157:M159">
    <cfRule type="expression" dxfId="2237" priority="32">
      <formula>$F$163="Don't know"</formula>
    </cfRule>
    <cfRule type="expression" dxfId="2236" priority="33">
      <formula>$F$163="No"</formula>
    </cfRule>
  </conditionalFormatting>
  <conditionalFormatting sqref="L157:M159">
    <cfRule type="expression" dxfId="2235" priority="30">
      <formula>$F$163="Don't know"</formula>
    </cfRule>
    <cfRule type="expression" dxfId="2234" priority="31">
      <formula>$F$163="No"</formula>
    </cfRule>
  </conditionalFormatting>
  <conditionalFormatting sqref="H221">
    <cfRule type="containsBlanks" dxfId="2233" priority="28">
      <formula>LEN(TRIM(H221))=0</formula>
    </cfRule>
  </conditionalFormatting>
  <conditionalFormatting sqref="H222">
    <cfRule type="containsBlanks" dxfId="2232" priority="27">
      <formula>LEN(TRIM(H222))=0</formula>
    </cfRule>
  </conditionalFormatting>
  <conditionalFormatting sqref="H224">
    <cfRule type="containsBlanks" dxfId="2231" priority="26">
      <formula>LEN(TRIM(H224))=0</formula>
    </cfRule>
  </conditionalFormatting>
  <conditionalFormatting sqref="H225">
    <cfRule type="containsBlanks" dxfId="2230" priority="25">
      <formula>LEN(TRIM(H225))=0</formula>
    </cfRule>
  </conditionalFormatting>
  <conditionalFormatting sqref="H226">
    <cfRule type="containsBlanks" dxfId="2229" priority="24">
      <formula>LEN(TRIM(H226))=0</formula>
    </cfRule>
  </conditionalFormatting>
  <conditionalFormatting sqref="H227">
    <cfRule type="containsBlanks" dxfId="2228" priority="23">
      <formula>LEN(TRIM(H227))=0</formula>
    </cfRule>
  </conditionalFormatting>
  <conditionalFormatting sqref="H228">
    <cfRule type="containsBlanks" dxfId="2227" priority="22">
      <formula>LEN(TRIM(H228))=0</formula>
    </cfRule>
  </conditionalFormatting>
  <conditionalFormatting sqref="H229">
    <cfRule type="containsBlanks" dxfId="2226" priority="21">
      <formula>LEN(TRIM(H229))=0</formula>
    </cfRule>
  </conditionalFormatting>
  <conditionalFormatting sqref="H230">
    <cfRule type="containsBlanks" dxfId="2225" priority="20">
      <formula>LEN(TRIM(H230))=0</formula>
    </cfRule>
  </conditionalFormatting>
  <conditionalFormatting sqref="H231">
    <cfRule type="containsBlanks" dxfId="2224" priority="19">
      <formula>LEN(TRIM(H231))=0</formula>
    </cfRule>
  </conditionalFormatting>
  <conditionalFormatting sqref="H233">
    <cfRule type="containsBlanks" dxfId="2223" priority="18">
      <formula>LEN(TRIM(H233))=0</formula>
    </cfRule>
  </conditionalFormatting>
  <conditionalFormatting sqref="H235">
    <cfRule type="containsBlanks" dxfId="2222" priority="17">
      <formula>LEN(TRIM(H235))=0</formula>
    </cfRule>
  </conditionalFormatting>
  <conditionalFormatting sqref="K196:L196">
    <cfRule type="containsBlanks" dxfId="2221" priority="16">
      <formula>LEN(TRIM(K196))=0</formula>
    </cfRule>
  </conditionalFormatting>
  <conditionalFormatting sqref="K198:L198">
    <cfRule type="containsBlanks" dxfId="2220" priority="14">
      <formula>LEN(TRIM(K198))=0</formula>
    </cfRule>
  </conditionalFormatting>
  <conditionalFormatting sqref="H198:I198">
    <cfRule type="containsBlanks" dxfId="2219" priority="15">
      <formula>LEN(TRIM(H198))=0</formula>
    </cfRule>
  </conditionalFormatting>
  <conditionalFormatting sqref="H201:I201">
    <cfRule type="containsBlanks" dxfId="2218" priority="13">
      <formula>LEN(TRIM(H201))=0</formula>
    </cfRule>
  </conditionalFormatting>
  <conditionalFormatting sqref="K201:L201">
    <cfRule type="containsBlanks" dxfId="2217" priority="12">
      <formula>LEN(TRIM(K201))=0</formula>
    </cfRule>
  </conditionalFormatting>
  <conditionalFormatting sqref="H203:I203">
    <cfRule type="containsBlanks" dxfId="2216" priority="11">
      <formula>LEN(TRIM(H203))=0</formula>
    </cfRule>
  </conditionalFormatting>
  <conditionalFormatting sqref="K203:L203">
    <cfRule type="containsBlanks" dxfId="2215" priority="10">
      <formula>LEN(TRIM(K203))=0</formula>
    </cfRule>
  </conditionalFormatting>
  <conditionalFormatting sqref="K206:L206">
    <cfRule type="containsBlanks" dxfId="2214" priority="9">
      <formula>LEN(TRIM(K206))=0</formula>
    </cfRule>
  </conditionalFormatting>
  <conditionalFormatting sqref="H208:I208">
    <cfRule type="containsBlanks" dxfId="2213" priority="8">
      <formula>LEN(TRIM(H208))=0</formula>
    </cfRule>
  </conditionalFormatting>
  <conditionalFormatting sqref="K208:L208">
    <cfRule type="containsBlanks" dxfId="2212" priority="7">
      <formula>LEN(TRIM(K208))=0</formula>
    </cfRule>
  </conditionalFormatting>
  <conditionalFormatting sqref="K210:L210">
    <cfRule type="containsBlanks" dxfId="2211" priority="6">
      <formula>LEN(TRIM(K210))=0</formula>
    </cfRule>
  </conditionalFormatting>
  <conditionalFormatting sqref="H212:I212">
    <cfRule type="containsBlanks" dxfId="2210" priority="5">
      <formula>LEN(TRIM(H212))=0</formula>
    </cfRule>
  </conditionalFormatting>
  <conditionalFormatting sqref="H213:I213">
    <cfRule type="containsBlanks" dxfId="2209" priority="4">
      <formula>LEN(TRIM(H213))=0</formula>
    </cfRule>
  </conditionalFormatting>
  <conditionalFormatting sqref="K212:L212">
    <cfRule type="containsBlanks" dxfId="2208" priority="3">
      <formula>LEN(TRIM(K212))=0</formula>
    </cfRule>
  </conditionalFormatting>
  <conditionalFormatting sqref="K213:L213">
    <cfRule type="containsBlanks" dxfId="2207" priority="2">
      <formula>LEN(TRIM(K213))=0</formula>
    </cfRule>
  </conditionalFormatting>
  <conditionalFormatting sqref="K214:L214">
    <cfRule type="containsBlanks" dxfId="2206" priority="1">
      <formula>LEN(TRIM(K214))=0</formula>
    </cfRule>
  </conditionalFormatting>
  <dataValidations count="10">
    <dataValidation type="list" allowBlank="1" showInputMessage="1" showErrorMessage="1" sqref="H238 L8 F11:F19 L21:L22 F23 G115:N117 H124:J124 H126:J127 L153:N155 L157:N159 G101:L113 F161:J163 F165:J165 H167:J167 K191:N191 H219:J219 H221:J222 H224:J231 H233:J233 H235:J235" xr:uid="{AA479459-1A98-46F9-B908-29629A595A6B}">
      <formula1>"Oui, Non, Ne sais pas, Ne s'applique pas"</formula1>
    </dataValidation>
    <dataValidation type="list" allowBlank="1" showInputMessage="1" showErrorMessage="1" error="Please choose from the dropdown list." sqref="L20" xr:uid="{9A2845AA-7D0A-452A-8232-CDA5193CE71E}">
      <formula1>"0 fois, 1 à 2 fois, 3 à 5 fois, 6 fois ou plus, Ne sais pas"</formula1>
    </dataValidation>
    <dataValidation type="list" allowBlank="1" showInputMessage="1" showErrorMessage="1" sqref="N65" xr:uid="{7FD6D012-57CE-4576-9F90-02CD3416B42F}">
      <formula1>"Yes, No, Don't know"</formula1>
    </dataValidation>
    <dataValidation type="list" allowBlank="1" showErrorMessage="1" error="Please choose from the dropdown list." prompt="Please select from the dropdown list" sqref="H86:J86" xr:uid="{93BA7AF5-2ABF-4EAF-BC06-C7BCC1A3FEF0}">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88CB7B2C-1AFF-4D68-91A2-3EAEDED12CEE}">
      <formula1>"Oui, Non, Ne sais pas"</formula1>
    </dataValidation>
    <dataValidation type="date" allowBlank="1" showInputMessage="1" showErrorMessage="1" sqref="H27 J27" xr:uid="{67761C86-B6B1-4F10-ADED-D0E472E84A70}">
      <formula1>42005</formula1>
      <formula2>43100</formula2>
    </dataValidation>
    <dataValidation type="list" allowBlank="1" showInputMessage="1" showErrorMessage="1" sqref="H25 J25" xr:uid="{BEA85E30-0D1E-4BD5-AD23-E6A99AF3A6DA}">
      <formula1>"janvier, février, mars, avril, mai, juin, juillet, août,septembre, octobre, novembre, décembre"</formula1>
    </dataValidation>
    <dataValidation type="list" allowBlank="1" showInputMessage="1" showErrorMessage="1" sqref="F75:F76 F78" xr:uid="{C1445881-CF88-4A23-A792-84852DEB2B91}">
      <formula1>"En nature, En liquide, Ne sais pas"</formula1>
    </dataValidation>
    <dataValidation type="list" allowBlank="1" showInputMessage="1" showErrorMessage="1" sqref="H151:I151 G138:I150 J138:L151" xr:uid="{5C4E6662-5C4A-4A24-879E-EE5FBEA08A92}">
      <formula1>"agent de santé communautaire (ou équivalent), infirmière, infirmière auxiliaire, infirmière sage-femme auxiliaire, sage-femme, responsable clinique, médecin, ne sais pas, ne s’applique pas"</formula1>
    </dataValidation>
    <dataValidation type="list" allowBlank="1" showInputMessage="1" showErrorMessage="1" sqref="F77 F79" xr:uid="{B0789FF9-C87F-4F18-B74F-747C06848DED}">
      <formula1>"En nature, En liquide, Ne sais pas, Ne s'applique pas"</formula1>
    </dataValidation>
  </dataValidations>
  <hyperlinks>
    <hyperlink ref="I1:J1" location="'All Countries - Summary (2017)'!A1" display="Summary Page" xr:uid="{35A0CD15-A904-46C5-8692-D09CDF40C949}"/>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6BC9A9-BB04-4453-B304-90B5915CAB0D}">
          <x14:formula1>
            <xm:f>'\\projects.chemonics.net@SSL\DavWWWRoot\sites\3312\TechnicalImplementation\1340-1349 Monitoring and Evaluation\CS Indicators and Index\Validated Surveys\[CS Indicators_Mali_2017_FR_validated.xlsx]Data sources for dropdown list'!#REF!</xm:f>
          </x14:formula1>
          <xm:sqref>H29:J29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9DD94-C784-4510-B767-86CDD04ED29E}">
  <sheetPr>
    <tabColor rgb="FF99CC00"/>
  </sheetPr>
  <dimension ref="A1:Q241"/>
  <sheetViews>
    <sheetView showGridLines="0" zoomScaleNormal="100" workbookViewId="0">
      <selection activeCell="H167" sqref="H167:J167"/>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6"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6" customWidth="1"/>
    <col min="15" max="15" width="52.42578125" customWidth="1"/>
    <col min="16" max="16" width="49.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0.75" customHeight="1" thickBot="1">
      <c r="B3" s="1"/>
      <c r="C3" s="5"/>
      <c r="D3" s="6" t="s">
        <v>1</v>
      </c>
      <c r="E3" s="7" t="s">
        <v>29</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4.2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1421</v>
      </c>
      <c r="P8" s="1215"/>
    </row>
    <row r="9" spans="2:16" ht="21.75" customHeight="1">
      <c r="B9" s="9" t="s">
        <v>216</v>
      </c>
      <c r="C9" s="879" t="s">
        <v>353</v>
      </c>
      <c r="D9" s="879"/>
      <c r="E9" s="880"/>
      <c r="F9" s="1113" t="s">
        <v>2519</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1421</v>
      </c>
      <c r="P10" s="1003"/>
    </row>
    <row r="11" spans="2:16" ht="46.5" customHeight="1">
      <c r="B11" s="244" t="s">
        <v>216</v>
      </c>
      <c r="C11" s="1011" t="s">
        <v>357</v>
      </c>
      <c r="D11" s="1011"/>
      <c r="E11" s="1369"/>
      <c r="F11" s="797" t="s">
        <v>49</v>
      </c>
      <c r="G11" s="245" t="s">
        <v>358</v>
      </c>
      <c r="H11" s="1073" t="s">
        <v>2520</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2521</v>
      </c>
      <c r="I12" s="1074"/>
      <c r="J12" s="1074"/>
      <c r="K12" s="1074"/>
      <c r="L12" s="1074"/>
      <c r="M12" s="1074"/>
      <c r="N12" s="1074"/>
      <c r="O12" s="1004"/>
      <c r="P12" s="1004"/>
    </row>
    <row r="13" spans="2:16" ht="46.5" customHeight="1">
      <c r="B13" s="10" t="s">
        <v>220</v>
      </c>
      <c r="C13" s="879" t="s">
        <v>360</v>
      </c>
      <c r="D13" s="879"/>
      <c r="E13" s="880"/>
      <c r="F13" s="797" t="s">
        <v>50</v>
      </c>
      <c r="G13" s="739" t="s">
        <v>358</v>
      </c>
      <c r="H13" s="2264"/>
      <c r="I13" s="2265"/>
      <c r="J13" s="2265"/>
      <c r="K13" s="2265"/>
      <c r="L13" s="2265"/>
      <c r="M13" s="2265"/>
      <c r="N13" s="2265"/>
      <c r="O13" s="1004"/>
      <c r="P13" s="1004"/>
    </row>
    <row r="14" spans="2:16" ht="46.5" customHeight="1">
      <c r="B14" s="10" t="s">
        <v>222</v>
      </c>
      <c r="C14" s="879" t="s">
        <v>361</v>
      </c>
      <c r="D14" s="879"/>
      <c r="E14" s="880"/>
      <c r="F14" s="797" t="s">
        <v>49</v>
      </c>
      <c r="G14" s="739" t="s">
        <v>362</v>
      </c>
      <c r="H14" s="1073" t="s">
        <v>2522</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2523</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2524</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49</v>
      </c>
      <c r="G19" s="739" t="s">
        <v>367</v>
      </c>
      <c r="H19" s="1073" t="s">
        <v>2525</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359" t="s">
        <v>372</v>
      </c>
      <c r="N20" s="1362" t="s">
        <v>2526</v>
      </c>
      <c r="O20" s="246" t="s">
        <v>1421</v>
      </c>
      <c r="P20" s="247"/>
    </row>
    <row r="21" spans="2:16" ht="34.5" customHeight="1">
      <c r="B21" s="242" t="s">
        <v>373</v>
      </c>
      <c r="C21" s="879" t="s">
        <v>374</v>
      </c>
      <c r="D21" s="879"/>
      <c r="E21" s="879"/>
      <c r="F21" s="879"/>
      <c r="G21" s="879"/>
      <c r="H21" s="879"/>
      <c r="I21" s="879"/>
      <c r="J21" s="879"/>
      <c r="K21" s="879"/>
      <c r="L21" s="797" t="s">
        <v>49</v>
      </c>
      <c r="M21" s="1360"/>
      <c r="N21" s="1363"/>
      <c r="O21" s="246" t="s">
        <v>1421</v>
      </c>
      <c r="P21" s="247"/>
    </row>
    <row r="22" spans="2:16" ht="33.75" customHeight="1">
      <c r="B22" s="248" t="s">
        <v>216</v>
      </c>
      <c r="C22" s="879" t="s">
        <v>375</v>
      </c>
      <c r="D22" s="879"/>
      <c r="E22" s="879"/>
      <c r="F22" s="879"/>
      <c r="G22" s="879"/>
      <c r="H22" s="879"/>
      <c r="I22" s="879"/>
      <c r="J22" s="879"/>
      <c r="K22" s="879"/>
      <c r="L22" s="797" t="s">
        <v>49</v>
      </c>
      <c r="M22" s="1360"/>
      <c r="N22" s="1363"/>
      <c r="O22" s="246" t="s">
        <v>1421</v>
      </c>
      <c r="P22" s="247"/>
    </row>
    <row r="23" spans="2:16" ht="42" customHeight="1" thickBot="1">
      <c r="B23" s="249" t="s">
        <v>376</v>
      </c>
      <c r="C23" s="913" t="s">
        <v>377</v>
      </c>
      <c r="D23" s="913"/>
      <c r="E23" s="1006"/>
      <c r="F23" s="797" t="s">
        <v>49</v>
      </c>
      <c r="G23" s="1365" t="s">
        <v>378</v>
      </c>
      <c r="H23" s="1366"/>
      <c r="I23" s="1367" t="s">
        <v>78</v>
      </c>
      <c r="J23" s="1368"/>
      <c r="K23" s="250" t="s">
        <v>379</v>
      </c>
      <c r="L23" s="477" t="s">
        <v>2527</v>
      </c>
      <c r="M23" s="1361"/>
      <c r="N23" s="1364"/>
      <c r="O23" s="252" t="s">
        <v>1421</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345"/>
      <c r="M25" s="1346"/>
      <c r="N25" s="1347"/>
      <c r="O25" s="258" t="s">
        <v>1421</v>
      </c>
      <c r="P25" s="738"/>
    </row>
    <row r="26" spans="2:16" ht="59.25" customHeight="1">
      <c r="B26" s="242" t="s">
        <v>385</v>
      </c>
      <c r="C26" s="879" t="s">
        <v>386</v>
      </c>
      <c r="D26" s="879"/>
      <c r="E26" s="879"/>
      <c r="F26" s="879"/>
      <c r="G26" s="879"/>
      <c r="H26" s="879"/>
      <c r="I26" s="880"/>
      <c r="J26" s="426">
        <v>12512562</v>
      </c>
      <c r="K26" s="1343"/>
      <c r="L26" s="1348"/>
      <c r="M26" s="1349"/>
      <c r="N26" s="1350"/>
      <c r="O26" s="810" t="s">
        <v>722</v>
      </c>
      <c r="P26" s="247"/>
    </row>
    <row r="27" spans="2:16" ht="36.75" customHeight="1">
      <c r="B27" s="242" t="s">
        <v>387</v>
      </c>
      <c r="C27" s="875" t="s">
        <v>388</v>
      </c>
      <c r="D27" s="875"/>
      <c r="E27" s="875"/>
      <c r="F27" s="990"/>
      <c r="G27" s="259" t="s">
        <v>389</v>
      </c>
      <c r="H27" s="260">
        <v>42736</v>
      </c>
      <c r="I27" s="261" t="s">
        <v>390</v>
      </c>
      <c r="J27" s="260">
        <v>43070</v>
      </c>
      <c r="K27" s="1343"/>
      <c r="L27" s="1348"/>
      <c r="M27" s="1349"/>
      <c r="N27" s="1350"/>
      <c r="O27" s="810" t="s">
        <v>1421</v>
      </c>
      <c r="P27" s="247"/>
    </row>
    <row r="28" spans="2:16" ht="29.25" customHeight="1">
      <c r="B28" s="262" t="s">
        <v>216</v>
      </c>
      <c r="C28" s="875" t="s">
        <v>391</v>
      </c>
      <c r="D28" s="875"/>
      <c r="E28" s="875"/>
      <c r="F28" s="875"/>
      <c r="G28" s="990"/>
      <c r="H28" s="2261" t="s">
        <v>2528</v>
      </c>
      <c r="I28" s="2262"/>
      <c r="J28" s="2263"/>
      <c r="K28" s="1343"/>
      <c r="L28" s="1348"/>
      <c r="M28" s="1349"/>
      <c r="N28" s="1350"/>
      <c r="O28" s="810" t="s">
        <v>1421</v>
      </c>
      <c r="P28" s="247"/>
    </row>
    <row r="29" spans="2:16" ht="23.25" customHeight="1">
      <c r="B29" s="262" t="s">
        <v>218</v>
      </c>
      <c r="C29" s="875" t="s">
        <v>392</v>
      </c>
      <c r="D29" s="875"/>
      <c r="E29" s="875"/>
      <c r="F29" s="875"/>
      <c r="G29" s="990"/>
      <c r="H29" s="1091" t="s">
        <v>655</v>
      </c>
      <c r="I29" s="1094"/>
      <c r="J29" s="1095"/>
      <c r="K29" s="1344"/>
      <c r="L29" s="1351"/>
      <c r="M29" s="1352"/>
      <c r="N29" s="1353"/>
      <c r="O29" s="810" t="s">
        <v>1421</v>
      </c>
      <c r="P29" s="247"/>
    </row>
    <row r="30" spans="2:16" ht="68.25" customHeight="1">
      <c r="B30" s="262" t="s">
        <v>220</v>
      </c>
      <c r="C30" s="879" t="s">
        <v>393</v>
      </c>
      <c r="D30" s="879"/>
      <c r="E30" s="879"/>
      <c r="F30" s="879"/>
      <c r="G30" s="879"/>
      <c r="H30" s="879"/>
      <c r="I30" s="879"/>
      <c r="J30" s="879"/>
      <c r="K30" s="879"/>
      <c r="L30" s="879"/>
      <c r="M30" s="879"/>
      <c r="N30" s="885"/>
      <c r="O30" s="1325" t="s">
        <v>897</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478">
        <v>2551805</v>
      </c>
      <c r="K33" s="479">
        <v>1586240</v>
      </c>
      <c r="L33" s="1319">
        <f t="shared" ref="L33:L53" si="0">ABS(J33-K33)/J33</f>
        <v>0.37838510387745145</v>
      </c>
      <c r="M33" s="1320"/>
      <c r="N33" s="1321"/>
      <c r="O33" s="1335"/>
      <c r="P33" s="1335"/>
    </row>
    <row r="34" spans="2:16" ht="21" customHeight="1">
      <c r="B34" s="248"/>
      <c r="C34" s="1317" t="s">
        <v>2281</v>
      </c>
      <c r="D34" s="1317"/>
      <c r="E34" s="1317"/>
      <c r="F34" s="1317"/>
      <c r="G34" s="1317"/>
      <c r="H34" s="1317"/>
      <c r="I34" s="1318"/>
      <c r="J34" s="329" t="s">
        <v>71</v>
      </c>
      <c r="K34" s="263" t="s">
        <v>71</v>
      </c>
      <c r="L34" s="1398" t="s">
        <v>71</v>
      </c>
      <c r="M34" s="1399"/>
      <c r="N34" s="1400"/>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478">
        <v>1568763.5126342617</v>
      </c>
      <c r="K37" s="479">
        <v>923512</v>
      </c>
      <c r="L37" s="1322">
        <f>ABS(J37-K37)/J37</f>
        <v>0.41131216237351026</v>
      </c>
      <c r="M37" s="1323"/>
      <c r="N37" s="1324"/>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2529</v>
      </c>
      <c r="D40" s="1317"/>
      <c r="E40" s="1317"/>
      <c r="F40" s="1317"/>
      <c r="G40" s="1317"/>
      <c r="H40" s="1317"/>
      <c r="I40" s="1318"/>
      <c r="J40" s="478">
        <v>712155</v>
      </c>
      <c r="K40" s="479">
        <v>202816</v>
      </c>
      <c r="L40" s="1319">
        <f>ABS(J40-K40)/J40</f>
        <v>0.71520806565986339</v>
      </c>
      <c r="M40" s="1320"/>
      <c r="N40" s="1321"/>
      <c r="O40" s="1335"/>
      <c r="P40" s="1335"/>
    </row>
    <row r="41" spans="2:16" ht="21" customHeight="1">
      <c r="B41" s="248"/>
      <c r="C41" s="1317" t="s">
        <v>406</v>
      </c>
      <c r="D41" s="1317"/>
      <c r="E41" s="1317"/>
      <c r="F41" s="1317"/>
      <c r="G41" s="1317"/>
      <c r="H41" s="1317"/>
      <c r="I41" s="1318"/>
      <c r="J41" s="478">
        <v>2676894</v>
      </c>
      <c r="K41" s="479">
        <v>3286991</v>
      </c>
      <c r="L41" s="1319">
        <f t="shared" si="0"/>
        <v>0.22791227444941786</v>
      </c>
      <c r="M41" s="1320"/>
      <c r="N41" s="1321"/>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478">
        <v>226046</v>
      </c>
      <c r="K45" s="479">
        <v>132462</v>
      </c>
      <c r="L45" s="1319">
        <f t="shared" si="0"/>
        <v>0.41400422922767932</v>
      </c>
      <c r="M45" s="1320"/>
      <c r="N45" s="1321"/>
      <c r="O45" s="1335"/>
      <c r="P45" s="1335"/>
    </row>
    <row r="46" spans="2:16" ht="21" customHeight="1">
      <c r="B46" s="248"/>
      <c r="C46" s="1317" t="s">
        <v>411</v>
      </c>
      <c r="D46" s="1317"/>
      <c r="E46" s="1317"/>
      <c r="F46" s="1317"/>
      <c r="G46" s="1317"/>
      <c r="H46" s="1317"/>
      <c r="I46" s="1318"/>
      <c r="J46" s="329" t="s">
        <v>71</v>
      </c>
      <c r="K46" s="263" t="s">
        <v>71</v>
      </c>
      <c r="L46" s="1398" t="s">
        <v>71</v>
      </c>
      <c r="M46" s="1399"/>
      <c r="N46" s="1400"/>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414</v>
      </c>
      <c r="D48" s="1317"/>
      <c r="E48" s="1317"/>
      <c r="F48" s="1317"/>
      <c r="G48" s="1317"/>
      <c r="H48" s="1317"/>
      <c r="I48" s="1318"/>
      <c r="J48" s="478">
        <v>62236</v>
      </c>
      <c r="K48" s="479">
        <v>52127</v>
      </c>
      <c r="L48" s="1319">
        <f t="shared" si="0"/>
        <v>0.16243010476251687</v>
      </c>
      <c r="M48" s="1320"/>
      <c r="N48" s="1321"/>
      <c r="O48" s="1335"/>
      <c r="P48" s="1335"/>
    </row>
    <row r="49" spans="2:17" ht="21" customHeight="1">
      <c r="B49" s="248" t="s">
        <v>415</v>
      </c>
      <c r="C49" s="1317" t="s">
        <v>416</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478">
        <v>86711539</v>
      </c>
      <c r="K50" s="479">
        <v>52565846</v>
      </c>
      <c r="L50" s="1319">
        <f t="shared" si="0"/>
        <v>0.3937848802337599</v>
      </c>
      <c r="M50" s="1320"/>
      <c r="N50" s="1321"/>
      <c r="O50" s="1335"/>
      <c r="P50" s="1335"/>
    </row>
    <row r="51" spans="2:17" ht="21" customHeight="1">
      <c r="B51" s="248" t="s">
        <v>418</v>
      </c>
      <c r="C51" s="1317" t="s">
        <v>134</v>
      </c>
      <c r="D51" s="1317"/>
      <c r="E51" s="1317"/>
      <c r="F51" s="1317"/>
      <c r="G51" s="1317"/>
      <c r="H51" s="1317"/>
      <c r="I51" s="1318"/>
      <c r="J51" s="478">
        <v>2959046</v>
      </c>
      <c r="K51" s="479">
        <v>889232</v>
      </c>
      <c r="L51" s="1319">
        <f t="shared" si="0"/>
        <v>0.69948692923327316</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478">
        <v>27827</v>
      </c>
      <c r="K53" s="479">
        <v>43215</v>
      </c>
      <c r="L53" s="1319">
        <f t="shared" si="0"/>
        <v>0.55298810507780216</v>
      </c>
      <c r="M53" s="1320"/>
      <c r="N53" s="1321"/>
      <c r="O53" s="1335"/>
      <c r="P53" s="1335"/>
    </row>
    <row r="54" spans="2:17" ht="21" customHeight="1">
      <c r="B54" s="248"/>
      <c r="C54" s="1317" t="s">
        <v>264</v>
      </c>
      <c r="D54" s="1317"/>
      <c r="E54" s="1317"/>
      <c r="F54" s="1317"/>
      <c r="G54" s="1317"/>
      <c r="H54" s="1317"/>
      <c r="I54" s="1318"/>
      <c r="J54" s="329" t="s">
        <v>71</v>
      </c>
      <c r="K54" s="263" t="s">
        <v>71</v>
      </c>
      <c r="L54" s="1398" t="s">
        <v>71</v>
      </c>
      <c r="M54" s="1399"/>
      <c r="N54" s="1400"/>
      <c r="O54" s="1335"/>
      <c r="P54" s="1335"/>
    </row>
    <row r="55" spans="2:17" ht="21" customHeight="1">
      <c r="B55" s="248" t="s">
        <v>420</v>
      </c>
      <c r="C55" s="1317" t="s">
        <v>421</v>
      </c>
      <c r="D55" s="1317"/>
      <c r="E55" s="1317"/>
      <c r="F55" s="1317"/>
      <c r="G55" s="1317"/>
      <c r="H55" s="1317"/>
      <c r="I55" s="1318"/>
      <c r="J55" s="329" t="s">
        <v>71</v>
      </c>
      <c r="K55" s="263" t="s">
        <v>71</v>
      </c>
      <c r="L55" s="1398" t="s">
        <v>71</v>
      </c>
      <c r="M55" s="1399"/>
      <c r="N55" s="1400"/>
      <c r="O55" s="1336"/>
      <c r="P55" s="1336"/>
    </row>
    <row r="56" spans="2:17" ht="116.25" customHeight="1">
      <c r="B56" s="249" t="s">
        <v>422</v>
      </c>
      <c r="C56" s="921" t="s">
        <v>423</v>
      </c>
      <c r="D56" s="921"/>
      <c r="E56" s="921"/>
      <c r="F56" s="921"/>
      <c r="G56" s="921"/>
      <c r="H56" s="921"/>
      <c r="I56" s="921"/>
      <c r="J56" s="1867" t="s">
        <v>49</v>
      </c>
      <c r="K56" s="1868"/>
      <c r="L56" s="432" t="s">
        <v>424</v>
      </c>
      <c r="M56" s="2258" t="s">
        <v>2530</v>
      </c>
      <c r="N56" s="2259"/>
      <c r="O56" s="732" t="s">
        <v>122</v>
      </c>
      <c r="P56" s="480" t="s">
        <v>2531</v>
      </c>
      <c r="Q56" s="398"/>
    </row>
    <row r="57" spans="2:17" ht="46.5" customHeight="1">
      <c r="B57" s="2260" t="s">
        <v>425</v>
      </c>
      <c r="C57" s="1224"/>
      <c r="D57" s="1224"/>
      <c r="E57" s="1224"/>
      <c r="F57" s="1224"/>
      <c r="G57" s="1224"/>
      <c r="H57" s="1224"/>
      <c r="I57" s="1224"/>
      <c r="J57" s="1224"/>
      <c r="K57" s="1224"/>
      <c r="L57" s="1224"/>
      <c r="M57" s="1224"/>
      <c r="N57" s="1224"/>
      <c r="O57" s="1224"/>
      <c r="P57" s="1225"/>
    </row>
    <row r="58" spans="2:17" ht="91.5" customHeight="1" thickBot="1">
      <c r="B58" s="267" t="s">
        <v>426</v>
      </c>
      <c r="C58" s="1152" t="s">
        <v>427</v>
      </c>
      <c r="D58" s="1152"/>
      <c r="E58" s="1152"/>
      <c r="F58" s="1152"/>
      <c r="G58" s="1152"/>
      <c r="H58" s="1152"/>
      <c r="I58" s="1152"/>
      <c r="J58" s="1310" t="s">
        <v>49</v>
      </c>
      <c r="K58" s="1311"/>
      <c r="L58" s="266" t="s">
        <v>424</v>
      </c>
      <c r="M58" s="1312" t="s">
        <v>2532</v>
      </c>
      <c r="N58" s="1313"/>
      <c r="O58" s="253" t="s">
        <v>122</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183" t="s">
        <v>1292</v>
      </c>
      <c r="P60" s="1304"/>
    </row>
    <row r="61" spans="2:17" ht="49.5" customHeight="1">
      <c r="B61" s="262" t="s">
        <v>216</v>
      </c>
      <c r="C61" s="1307" t="s">
        <v>434</v>
      </c>
      <c r="D61" s="1307"/>
      <c r="E61" s="1307"/>
      <c r="F61" s="1308"/>
      <c r="G61" s="481">
        <v>416880</v>
      </c>
      <c r="H61" s="435" t="s">
        <v>2247</v>
      </c>
      <c r="I61" s="1209" t="s">
        <v>2473</v>
      </c>
      <c r="J61" s="1210"/>
      <c r="K61" s="1275"/>
      <c r="L61" s="1276"/>
      <c r="M61" s="1276"/>
      <c r="N61" s="1277"/>
      <c r="O61" s="1184"/>
      <c r="P61" s="1305"/>
    </row>
    <row r="62" spans="2:17" ht="54" customHeight="1">
      <c r="B62" s="262" t="s">
        <v>218</v>
      </c>
      <c r="C62" s="1307" t="s">
        <v>435</v>
      </c>
      <c r="D62" s="1307"/>
      <c r="E62" s="1307"/>
      <c r="F62" s="1308"/>
      <c r="G62" s="337"/>
      <c r="H62" s="273"/>
      <c r="I62" s="1209"/>
      <c r="J62" s="1210"/>
      <c r="K62" s="1275"/>
      <c r="L62" s="1276"/>
      <c r="M62" s="1276"/>
      <c r="N62" s="1277"/>
      <c r="O62" s="1184"/>
      <c r="P62" s="1305"/>
    </row>
    <row r="63" spans="2:17" ht="54" customHeight="1" thickBot="1">
      <c r="B63" s="248" t="s">
        <v>220</v>
      </c>
      <c r="C63" s="921" t="s">
        <v>436</v>
      </c>
      <c r="D63" s="921"/>
      <c r="E63" s="921"/>
      <c r="F63" s="956"/>
      <c r="G63" s="338">
        <f>G61+G62</f>
        <v>416880</v>
      </c>
      <c r="H63" s="275"/>
      <c r="I63" s="1264"/>
      <c r="J63" s="1265"/>
      <c r="K63" s="1264"/>
      <c r="L63" s="1266"/>
      <c r="M63" s="1266"/>
      <c r="N63" s="1267"/>
      <c r="O63" s="1200"/>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49</v>
      </c>
      <c r="O65" s="268" t="s">
        <v>704</v>
      </c>
      <c r="P65" s="732" t="s">
        <v>704</v>
      </c>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t="s">
        <v>1292</v>
      </c>
      <c r="P67" s="1183"/>
    </row>
    <row r="68" spans="2:16" ht="28.5" customHeight="1">
      <c r="B68" s="262" t="s">
        <v>216</v>
      </c>
      <c r="C68" s="1290" t="s">
        <v>446</v>
      </c>
      <c r="D68" s="1290"/>
      <c r="E68" s="1291"/>
      <c r="F68" s="746" t="s">
        <v>50</v>
      </c>
      <c r="G68" s="1251">
        <v>0</v>
      </c>
      <c r="H68" s="1252"/>
      <c r="I68" s="1209"/>
      <c r="J68" s="1210"/>
      <c r="K68" s="1275"/>
      <c r="L68" s="1276"/>
      <c r="M68" s="1276"/>
      <c r="N68" s="1277"/>
      <c r="O68" s="1184"/>
      <c r="P68" s="1184"/>
    </row>
    <row r="69" spans="2:16" ht="31.5" customHeight="1">
      <c r="B69" s="278"/>
      <c r="C69" s="1290" t="s">
        <v>447</v>
      </c>
      <c r="D69" s="1290"/>
      <c r="E69" s="1291"/>
      <c r="F69" s="1096"/>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235800</v>
      </c>
      <c r="H70" s="1252"/>
      <c r="I70" s="1209"/>
      <c r="J70" s="1210"/>
      <c r="K70" s="1275" t="s">
        <v>2533</v>
      </c>
      <c r="L70" s="1276"/>
      <c r="M70" s="1276"/>
      <c r="N70" s="1277"/>
      <c r="O70" s="1184"/>
      <c r="P70" s="1184"/>
    </row>
    <row r="71" spans="2:16" ht="35.25" customHeight="1">
      <c r="B71" s="278"/>
      <c r="C71" s="1290" t="s">
        <v>449</v>
      </c>
      <c r="D71" s="1290"/>
      <c r="E71" s="1291"/>
      <c r="F71" s="1096"/>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235800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2255" t="s">
        <v>455</v>
      </c>
      <c r="H74" s="2256"/>
      <c r="I74" s="2257" t="s">
        <v>2534</v>
      </c>
      <c r="J74" s="2256"/>
      <c r="K74" s="1240" t="s">
        <v>457</v>
      </c>
      <c r="L74" s="1241"/>
      <c r="M74" s="1241"/>
      <c r="N74" s="1242"/>
      <c r="O74" s="246" t="s">
        <v>704</v>
      </c>
      <c r="P74" s="247" t="s">
        <v>704</v>
      </c>
    </row>
    <row r="75" spans="2:16" s="282" customFormat="1" ht="32.25" customHeight="1">
      <c r="B75" s="262" t="s">
        <v>216</v>
      </c>
      <c r="C75" s="875" t="s">
        <v>118</v>
      </c>
      <c r="D75" s="875"/>
      <c r="E75" s="990"/>
      <c r="F75" s="746" t="s">
        <v>659</v>
      </c>
      <c r="G75" s="1441">
        <v>5019165.71</v>
      </c>
      <c r="H75" s="1442"/>
      <c r="I75" s="1443" t="s">
        <v>2535</v>
      </c>
      <c r="J75" s="1444"/>
      <c r="K75" s="1211"/>
      <c r="L75" s="1212"/>
      <c r="M75" s="1212"/>
      <c r="N75" s="1213"/>
      <c r="O75" s="1183"/>
      <c r="P75" s="1183"/>
    </row>
    <row r="76" spans="2:16" s="282" customFormat="1" ht="32.25" customHeight="1">
      <c r="B76" s="262" t="s">
        <v>218</v>
      </c>
      <c r="C76" s="875" t="s">
        <v>54</v>
      </c>
      <c r="D76" s="875"/>
      <c r="E76" s="990"/>
      <c r="F76" s="746" t="s">
        <v>659</v>
      </c>
      <c r="G76" s="1441">
        <v>2469054.0100000002</v>
      </c>
      <c r="H76" s="1442"/>
      <c r="I76" s="1443" t="s">
        <v>2535</v>
      </c>
      <c r="J76" s="1444"/>
      <c r="K76" s="1211"/>
      <c r="L76" s="1212"/>
      <c r="M76" s="1212"/>
      <c r="N76" s="1213"/>
      <c r="O76" s="1184"/>
      <c r="P76" s="1184"/>
    </row>
    <row r="77" spans="2:16" s="282" customFormat="1" ht="32.25" customHeight="1">
      <c r="B77" s="262" t="s">
        <v>220</v>
      </c>
      <c r="C77" s="875" t="s">
        <v>120</v>
      </c>
      <c r="D77" s="875"/>
      <c r="E77" s="990"/>
      <c r="F77" s="746" t="s">
        <v>663</v>
      </c>
      <c r="G77" s="1441">
        <v>0</v>
      </c>
      <c r="H77" s="1442"/>
      <c r="I77" s="1443"/>
      <c r="J77" s="1444"/>
      <c r="K77" s="1211"/>
      <c r="L77" s="1212"/>
      <c r="M77" s="1212"/>
      <c r="N77" s="1213"/>
      <c r="O77" s="1184"/>
      <c r="P77" s="1184"/>
    </row>
    <row r="78" spans="2:16" s="282" customFormat="1" ht="32.25" customHeight="1">
      <c r="B78" s="262" t="s">
        <v>222</v>
      </c>
      <c r="C78" s="875" t="s">
        <v>121</v>
      </c>
      <c r="D78" s="875"/>
      <c r="E78" s="990"/>
      <c r="F78" s="746" t="s">
        <v>663</v>
      </c>
      <c r="G78" s="1441">
        <v>0</v>
      </c>
      <c r="H78" s="1442"/>
      <c r="I78" s="1441"/>
      <c r="J78" s="1442"/>
      <c r="K78" s="1251"/>
      <c r="L78" s="1282"/>
      <c r="M78" s="1282"/>
      <c r="N78" s="1283"/>
      <c r="O78" s="1184"/>
      <c r="P78" s="1184"/>
    </row>
    <row r="79" spans="2:16" s="282" customFormat="1" ht="32.25" customHeight="1">
      <c r="B79" s="262" t="s">
        <v>224</v>
      </c>
      <c r="C79" s="875" t="s">
        <v>122</v>
      </c>
      <c r="D79" s="875"/>
      <c r="E79" s="990"/>
      <c r="F79" s="746" t="s">
        <v>663</v>
      </c>
      <c r="G79" s="1441">
        <v>0</v>
      </c>
      <c r="H79" s="1442"/>
      <c r="I79" s="1443"/>
      <c r="J79" s="1444"/>
      <c r="K79" s="1211"/>
      <c r="L79" s="1212"/>
      <c r="M79" s="1212"/>
      <c r="N79" s="1213"/>
      <c r="O79" s="1184"/>
      <c r="P79" s="1184"/>
    </row>
    <row r="80" spans="2:16" ht="53.25" customHeight="1" thickBot="1">
      <c r="B80" s="248" t="s">
        <v>226</v>
      </c>
      <c r="C80" s="921" t="s">
        <v>458</v>
      </c>
      <c r="D80" s="921"/>
      <c r="E80" s="956"/>
      <c r="F80" s="283"/>
      <c r="G80" s="1865">
        <f>G75+G76+G77+G78+G79</f>
        <v>7488219.7200000007</v>
      </c>
      <c r="H80" s="1866"/>
      <c r="I80" s="1861"/>
      <c r="J80" s="1862"/>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3.0528145777442419E-2</v>
      </c>
      <c r="I82" s="1256"/>
      <c r="J82" s="1257"/>
      <c r="K82" s="1273" t="s">
        <v>462</v>
      </c>
      <c r="L82" s="1274"/>
      <c r="M82" s="1274"/>
      <c r="N82" s="1274"/>
      <c r="O82" s="246"/>
      <c r="P82" s="247"/>
    </row>
    <row r="83" spans="1:16" ht="66.75" customHeight="1">
      <c r="B83" s="285" t="s">
        <v>463</v>
      </c>
      <c r="C83" s="1253" t="s">
        <v>464</v>
      </c>
      <c r="D83" s="1253"/>
      <c r="E83" s="1253"/>
      <c r="F83" s="1253"/>
      <c r="G83" s="1254"/>
      <c r="H83" s="1255">
        <f>G68/G72</f>
        <v>0</v>
      </c>
      <c r="I83" s="1256"/>
      <c r="J83" s="1257"/>
      <c r="K83" s="1258" t="s">
        <v>465</v>
      </c>
      <c r="L83" s="1259"/>
      <c r="M83" s="1259"/>
      <c r="N83" s="1259"/>
      <c r="O83" s="246"/>
      <c r="P83" s="247"/>
    </row>
    <row r="84" spans="1:16" ht="66" customHeight="1">
      <c r="B84" s="286" t="s">
        <v>466</v>
      </c>
      <c r="C84" s="879" t="s">
        <v>467</v>
      </c>
      <c r="D84" s="879"/>
      <c r="E84" s="1260"/>
      <c r="F84" s="1260"/>
      <c r="G84" s="1261"/>
      <c r="H84" s="1255">
        <f>(G72+G80)/J26</f>
        <v>0.61730121457140441</v>
      </c>
      <c r="I84" s="1256"/>
      <c r="J84" s="1257"/>
      <c r="K84" s="1258" t="s">
        <v>352</v>
      </c>
      <c r="L84" s="1259"/>
      <c r="M84" s="1259"/>
      <c r="N84" s="1259"/>
      <c r="O84" s="246" t="s">
        <v>468</v>
      </c>
      <c r="P84" s="247" t="s">
        <v>468</v>
      </c>
    </row>
    <row r="85" spans="1:16" ht="96" customHeight="1">
      <c r="B85" s="287" t="s">
        <v>469</v>
      </c>
      <c r="C85" s="1247" t="s">
        <v>470</v>
      </c>
      <c r="D85" s="1247"/>
      <c r="E85" s="1247"/>
      <c r="F85" s="1247"/>
      <c r="G85" s="1248"/>
      <c r="H85" s="1132" t="s">
        <v>49</v>
      </c>
      <c r="I85" s="1134"/>
      <c r="J85" s="1133"/>
      <c r="K85" s="2119" t="s">
        <v>2536</v>
      </c>
      <c r="L85" s="2120"/>
      <c r="M85" s="2120"/>
      <c r="N85" s="2120"/>
      <c r="O85" s="246" t="s">
        <v>468</v>
      </c>
      <c r="P85" s="247" t="s">
        <v>468</v>
      </c>
    </row>
    <row r="86" spans="1:16" ht="39" customHeight="1">
      <c r="B86" s="242" t="s">
        <v>471</v>
      </c>
      <c r="C86" s="1470" t="s">
        <v>472</v>
      </c>
      <c r="D86" s="1470"/>
      <c r="E86" s="1470"/>
      <c r="F86" s="1470"/>
      <c r="G86" s="1471"/>
      <c r="H86" s="1138" t="s">
        <v>910</v>
      </c>
      <c r="I86" s="1135"/>
      <c r="J86" s="1135"/>
      <c r="K86" s="2119" t="s">
        <v>465</v>
      </c>
      <c r="L86" s="2120"/>
      <c r="M86" s="2120"/>
      <c r="N86" s="2120"/>
      <c r="O86" s="1003"/>
      <c r="P86" s="1003"/>
    </row>
    <row r="87" spans="1:16" ht="23.25" customHeight="1">
      <c r="B87" s="10" t="s">
        <v>216</v>
      </c>
      <c r="C87" s="1470" t="s">
        <v>473</v>
      </c>
      <c r="D87" s="1470"/>
      <c r="E87" s="1470"/>
      <c r="F87" s="1470"/>
      <c r="G87" s="1470"/>
      <c r="H87" s="1426"/>
      <c r="I87" s="1427"/>
      <c r="J87" s="1427"/>
      <c r="K87" s="1427"/>
      <c r="L87" s="1427"/>
      <c r="M87" s="1427"/>
      <c r="N87" s="1427"/>
      <c r="O87" s="1007"/>
      <c r="P87" s="1007"/>
    </row>
    <row r="88" spans="1:16" ht="44.25" customHeight="1">
      <c r="B88" s="249" t="s">
        <v>474</v>
      </c>
      <c r="C88" s="1546" t="s">
        <v>475</v>
      </c>
      <c r="D88" s="1546"/>
      <c r="E88" s="2252"/>
      <c r="F88" s="1373"/>
      <c r="G88" s="1374"/>
      <c r="H88" s="1374"/>
      <c r="I88" s="1374"/>
      <c r="J88" s="1374"/>
      <c r="K88" s="1374"/>
      <c r="L88" s="1374"/>
      <c r="M88" s="1374"/>
      <c r="N88" s="1374"/>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1443</v>
      </c>
      <c r="I90" s="1226" t="s">
        <v>424</v>
      </c>
      <c r="J90" s="1227"/>
      <c r="K90" s="986"/>
      <c r="L90" s="987"/>
      <c r="M90" s="987"/>
      <c r="N90" s="988"/>
      <c r="O90" s="246" t="s">
        <v>704</v>
      </c>
      <c r="P90" s="247" t="s">
        <v>704</v>
      </c>
    </row>
    <row r="91" spans="1:16" ht="30.75" customHeight="1">
      <c r="B91" s="1228" t="s">
        <v>479</v>
      </c>
      <c r="C91" s="1229"/>
      <c r="D91" s="1229"/>
      <c r="E91" s="1230"/>
      <c r="F91" s="1237" t="s">
        <v>480</v>
      </c>
      <c r="G91" s="1238"/>
      <c r="H91" s="1239"/>
      <c r="I91" s="1240" t="s">
        <v>481</v>
      </c>
      <c r="J91" s="1241"/>
      <c r="K91" s="1240" t="s">
        <v>384</v>
      </c>
      <c r="L91" s="1241"/>
      <c r="M91" s="1241"/>
      <c r="N91" s="1242"/>
      <c r="O91" s="1183" t="s">
        <v>722</v>
      </c>
      <c r="P91" s="1183"/>
    </row>
    <row r="92" spans="1:16" ht="21" customHeight="1">
      <c r="B92" s="1231"/>
      <c r="C92" s="1232"/>
      <c r="D92" s="1232"/>
      <c r="E92" s="1233"/>
      <c r="F92" s="1436" t="s">
        <v>118</v>
      </c>
      <c r="G92" s="1437"/>
      <c r="H92" s="1438"/>
      <c r="I92" s="1441">
        <v>7595536</v>
      </c>
      <c r="J92" s="1442"/>
      <c r="K92" s="2112" t="s">
        <v>2537</v>
      </c>
      <c r="L92" s="2113"/>
      <c r="M92" s="2113"/>
      <c r="N92" s="2114"/>
      <c r="O92" s="1184"/>
      <c r="P92" s="1184"/>
    </row>
    <row r="93" spans="1:16" ht="21" customHeight="1">
      <c r="B93" s="1231"/>
      <c r="C93" s="1232"/>
      <c r="D93" s="1232"/>
      <c r="E93" s="1233"/>
      <c r="F93" s="1436" t="s">
        <v>78</v>
      </c>
      <c r="G93" s="1437"/>
      <c r="H93" s="1438"/>
      <c r="I93" s="1441">
        <v>2263346</v>
      </c>
      <c r="J93" s="1442"/>
      <c r="K93" s="986"/>
      <c r="L93" s="987"/>
      <c r="M93" s="987"/>
      <c r="N93" s="988"/>
      <c r="O93" s="1184"/>
      <c r="P93" s="1184"/>
    </row>
    <row r="94" spans="1:16" ht="21" customHeight="1">
      <c r="B94" s="1231"/>
      <c r="C94" s="1232"/>
      <c r="D94" s="1232"/>
      <c r="E94" s="1233"/>
      <c r="F94" s="1436" t="s">
        <v>2538</v>
      </c>
      <c r="G94" s="1437"/>
      <c r="H94" s="1438"/>
      <c r="I94" s="1441">
        <v>2269014</v>
      </c>
      <c r="J94" s="1442"/>
      <c r="K94" s="986"/>
      <c r="L94" s="987"/>
      <c r="M94" s="987"/>
      <c r="N94" s="988"/>
      <c r="O94" s="1184"/>
      <c r="P94" s="1184"/>
    </row>
    <row r="95" spans="1:16" ht="21" customHeight="1">
      <c r="B95" s="1231"/>
      <c r="C95" s="1232"/>
      <c r="D95" s="1232"/>
      <c r="E95" s="1233"/>
      <c r="F95" s="986" t="s">
        <v>2539</v>
      </c>
      <c r="G95" s="987"/>
      <c r="H95" s="988"/>
      <c r="I95" s="1251">
        <v>3686628</v>
      </c>
      <c r="J95" s="1252"/>
      <c r="K95" s="986"/>
      <c r="L95" s="987"/>
      <c r="M95" s="987"/>
      <c r="N95" s="988"/>
      <c r="O95" s="1184"/>
      <c r="P95" s="1184"/>
    </row>
    <row r="96" spans="1:16" ht="21.75" customHeight="1" thickBot="1">
      <c r="B96" s="1234"/>
      <c r="C96" s="1235"/>
      <c r="D96" s="1235"/>
      <c r="E96" s="1236"/>
      <c r="F96" s="1206" t="s">
        <v>2540</v>
      </c>
      <c r="G96" s="1207"/>
      <c r="H96" s="1208"/>
      <c r="I96" s="1251">
        <v>344960</v>
      </c>
      <c r="J96" s="1252"/>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50</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50</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50</v>
      </c>
      <c r="H109" s="1199"/>
      <c r="I109" s="1032" t="s">
        <v>50</v>
      </c>
      <c r="J109" s="1199"/>
      <c r="K109" s="745" t="s">
        <v>50</v>
      </c>
      <c r="L109" s="1032" t="s">
        <v>50</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50</v>
      </c>
      <c r="L110" s="1032" t="s">
        <v>50</v>
      </c>
      <c r="M110" s="1033"/>
      <c r="N110" s="1116"/>
      <c r="O110" s="1184"/>
      <c r="P110" s="1184"/>
    </row>
    <row r="111" spans="2:16" ht="21" customHeight="1">
      <c r="B111" s="291" t="s">
        <v>233</v>
      </c>
      <c r="C111" s="1065" t="s">
        <v>499</v>
      </c>
      <c r="D111" s="1065"/>
      <c r="E111" s="1065"/>
      <c r="F111" s="1066"/>
      <c r="G111" s="1032" t="s">
        <v>50</v>
      </c>
      <c r="H111" s="1199"/>
      <c r="I111" s="1032" t="s">
        <v>50</v>
      </c>
      <c r="J111" s="1199"/>
      <c r="K111" s="745" t="s">
        <v>50</v>
      </c>
      <c r="L111" s="1032" t="s">
        <v>50</v>
      </c>
      <c r="M111" s="1033"/>
      <c r="N111" s="1116"/>
      <c r="O111" s="1184"/>
      <c r="P111" s="1184"/>
    </row>
    <row r="112" spans="2:16" ht="29.25" customHeight="1">
      <c r="B112" s="291" t="s">
        <v>500</v>
      </c>
      <c r="C112" s="1065" t="s">
        <v>501</v>
      </c>
      <c r="D112" s="1065"/>
      <c r="E112" s="1065"/>
      <c r="F112" s="1066"/>
      <c r="G112" s="1032" t="s">
        <v>50</v>
      </c>
      <c r="H112" s="1199"/>
      <c r="I112" s="1032" t="s">
        <v>50</v>
      </c>
      <c r="J112" s="1199"/>
      <c r="K112" s="745" t="s">
        <v>50</v>
      </c>
      <c r="L112" s="1032" t="s">
        <v>50</v>
      </c>
      <c r="M112" s="1033"/>
      <c r="N112" s="1116"/>
      <c r="O112" s="1184"/>
      <c r="P112" s="1184"/>
    </row>
    <row r="113" spans="2:16" ht="21" customHeight="1">
      <c r="B113" s="291" t="s">
        <v>236</v>
      </c>
      <c r="C113" s="1065" t="s">
        <v>502</v>
      </c>
      <c r="D113" s="1065"/>
      <c r="E113" s="1065"/>
      <c r="F113" s="1066"/>
      <c r="G113" s="1032" t="s">
        <v>50</v>
      </c>
      <c r="H113" s="1199"/>
      <c r="I113" s="1032" t="s">
        <v>50</v>
      </c>
      <c r="J113" s="1199"/>
      <c r="K113" s="745" t="s">
        <v>50</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221.25" customHeight="1">
      <c r="B120" s="254" t="s">
        <v>507</v>
      </c>
      <c r="C120" s="1191" t="s">
        <v>508</v>
      </c>
      <c r="D120" s="1191"/>
      <c r="E120" s="1191"/>
      <c r="F120" s="1191"/>
      <c r="G120" s="763" t="s">
        <v>49</v>
      </c>
      <c r="H120" s="1192" t="s">
        <v>509</v>
      </c>
      <c r="I120" s="1193"/>
      <c r="J120" s="2109" t="s">
        <v>2541</v>
      </c>
      <c r="K120" s="2110"/>
      <c r="L120" s="2110"/>
      <c r="M120" s="2110"/>
      <c r="N120" s="2111"/>
      <c r="O120" s="293" t="s">
        <v>704</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69" customHeight="1">
      <c r="B122" s="10" t="s">
        <v>511</v>
      </c>
      <c r="C122" s="879" t="s">
        <v>512</v>
      </c>
      <c r="D122" s="879"/>
      <c r="E122" s="879"/>
      <c r="F122" s="879"/>
      <c r="G122" s="879"/>
      <c r="H122" s="1671" t="s">
        <v>2542</v>
      </c>
      <c r="I122" s="1672"/>
      <c r="J122" s="1672"/>
      <c r="K122" s="1179" t="s">
        <v>424</v>
      </c>
      <c r="L122" s="971"/>
      <c r="M122" s="971"/>
      <c r="N122" s="972"/>
      <c r="O122" s="1183"/>
      <c r="P122" s="1183"/>
    </row>
    <row r="123" spans="2:16" ht="19.5" customHeight="1">
      <c r="B123" s="10" t="s">
        <v>218</v>
      </c>
      <c r="C123" s="879" t="s">
        <v>513</v>
      </c>
      <c r="D123" s="879"/>
      <c r="E123" s="879"/>
      <c r="F123" s="879"/>
      <c r="G123" s="879"/>
      <c r="H123" s="968" t="s">
        <v>2340</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58"/>
      <c r="M128" s="1159"/>
      <c r="N128" s="1160"/>
      <c r="O128" s="1003"/>
      <c r="P128" s="1003"/>
    </row>
    <row r="129" spans="1:16" ht="25.5" customHeight="1">
      <c r="B129" s="10" t="s">
        <v>216</v>
      </c>
      <c r="C129" s="879" t="s">
        <v>520</v>
      </c>
      <c r="D129" s="879"/>
      <c r="E129" s="879"/>
      <c r="F129" s="879"/>
      <c r="G129" s="880"/>
      <c r="H129" s="1032" t="s">
        <v>663</v>
      </c>
      <c r="I129" s="1033"/>
      <c r="J129" s="1033"/>
      <c r="K129" s="1179"/>
      <c r="L129" s="1161"/>
      <c r="M129" s="1162"/>
      <c r="N129" s="1163"/>
      <c r="O129" s="1004"/>
      <c r="P129" s="1004"/>
    </row>
    <row r="130" spans="1:16" ht="23.25" customHeight="1">
      <c r="B130" s="10" t="s">
        <v>218</v>
      </c>
      <c r="C130" s="879" t="s">
        <v>521</v>
      </c>
      <c r="D130" s="879"/>
      <c r="E130" s="879"/>
      <c r="F130" s="879"/>
      <c r="G130" s="880"/>
      <c r="H130" s="1032" t="s">
        <v>663</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c r="P131" s="1003"/>
    </row>
    <row r="132" spans="1:16" ht="47.25" customHeight="1">
      <c r="B132" s="10" t="s">
        <v>216</v>
      </c>
      <c r="C132" s="879" t="s">
        <v>524</v>
      </c>
      <c r="D132" s="879"/>
      <c r="E132" s="879"/>
      <c r="F132" s="879"/>
      <c r="G132" s="880"/>
      <c r="H132" s="1032" t="s">
        <v>663</v>
      </c>
      <c r="I132" s="1033"/>
      <c r="J132" s="1033"/>
      <c r="K132" s="1179"/>
      <c r="L132" s="1188"/>
      <c r="M132" s="1188"/>
      <c r="N132" s="1189"/>
      <c r="O132" s="1007"/>
      <c r="P132" s="1007"/>
    </row>
    <row r="133" spans="1:16" ht="62.25" customHeight="1">
      <c r="B133" s="294" t="s">
        <v>525</v>
      </c>
      <c r="C133" s="879" t="s">
        <v>526</v>
      </c>
      <c r="D133" s="879"/>
      <c r="E133" s="879"/>
      <c r="F133" s="879"/>
      <c r="G133" s="879"/>
      <c r="H133" s="968" t="s">
        <v>664</v>
      </c>
      <c r="I133" s="969"/>
      <c r="J133" s="969"/>
      <c r="K133" s="1179"/>
      <c r="L133" s="1139"/>
      <c r="M133" s="1139"/>
      <c r="N133" s="1079"/>
      <c r="O133" s="1003"/>
      <c r="P133" s="1003"/>
    </row>
    <row r="134" spans="1:16" ht="51.75" customHeight="1">
      <c r="A134" s="295"/>
      <c r="B134" s="9" t="s">
        <v>216</v>
      </c>
      <c r="C134" s="913" t="s">
        <v>524</v>
      </c>
      <c r="D134" s="913"/>
      <c r="E134" s="913"/>
      <c r="F134" s="913"/>
      <c r="G134" s="1006"/>
      <c r="H134" s="968"/>
      <c r="I134" s="969"/>
      <c r="J134" s="969"/>
      <c r="K134" s="1179"/>
      <c r="L134" s="1140"/>
      <c r="M134" s="1140"/>
      <c r="N134" s="1083"/>
      <c r="O134" s="1004"/>
      <c r="P134" s="1004"/>
    </row>
    <row r="135" spans="1:16" ht="71.25" customHeight="1" thickBot="1">
      <c r="B135" s="296" t="s">
        <v>527</v>
      </c>
      <c r="C135" s="1152" t="s">
        <v>528</v>
      </c>
      <c r="D135" s="1152"/>
      <c r="E135" s="1152"/>
      <c r="F135" s="1152"/>
      <c r="G135" s="1153"/>
      <c r="H135" s="1695" t="s">
        <v>2543</v>
      </c>
      <c r="I135" s="1696"/>
      <c r="J135" s="1696"/>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c r="P137" s="1137"/>
    </row>
    <row r="138" spans="1:16" ht="42" customHeight="1">
      <c r="B138" s="298" t="s">
        <v>511</v>
      </c>
      <c r="C138" s="1065" t="s">
        <v>488</v>
      </c>
      <c r="D138" s="1065"/>
      <c r="E138" s="1065"/>
      <c r="F138" s="1066"/>
      <c r="G138" s="1132" t="s">
        <v>679</v>
      </c>
      <c r="H138" s="1134"/>
      <c r="I138" s="1133"/>
      <c r="J138" s="1132" t="s">
        <v>790</v>
      </c>
      <c r="K138" s="1134"/>
      <c r="L138" s="1133"/>
      <c r="M138" s="1138"/>
      <c r="N138" s="1136"/>
      <c r="O138" s="1043"/>
      <c r="P138" s="1043"/>
    </row>
    <row r="139" spans="1:16" ht="42" customHeight="1">
      <c r="B139" s="298" t="s">
        <v>218</v>
      </c>
      <c r="C139" s="1065" t="s">
        <v>668</v>
      </c>
      <c r="D139" s="1065"/>
      <c r="E139" s="1065"/>
      <c r="F139" s="1066"/>
      <c r="G139" s="1132" t="s">
        <v>790</v>
      </c>
      <c r="H139" s="1134"/>
      <c r="I139" s="1133"/>
      <c r="J139" s="1132" t="s">
        <v>790</v>
      </c>
      <c r="K139" s="1134"/>
      <c r="L139" s="1133"/>
      <c r="M139" s="1138"/>
      <c r="N139" s="1136"/>
      <c r="O139" s="1043"/>
      <c r="P139" s="1043"/>
    </row>
    <row r="140" spans="1:16" ht="42" customHeight="1">
      <c r="B140" s="298" t="s">
        <v>220</v>
      </c>
      <c r="C140" s="1065" t="s">
        <v>669</v>
      </c>
      <c r="D140" s="1065"/>
      <c r="E140" s="1065"/>
      <c r="F140" s="1066"/>
      <c r="G140" s="1132" t="s">
        <v>679</v>
      </c>
      <c r="H140" s="1134"/>
      <c r="I140" s="1133"/>
      <c r="J140" s="1132" t="s">
        <v>790</v>
      </c>
      <c r="K140" s="1134"/>
      <c r="L140" s="1133"/>
      <c r="M140" s="1138"/>
      <c r="N140" s="1136"/>
      <c r="O140" s="1043"/>
      <c r="P140" s="1043"/>
    </row>
    <row r="141" spans="1:16" ht="33.75" customHeight="1">
      <c r="B141" s="298" t="s">
        <v>222</v>
      </c>
      <c r="C141" s="1065" t="s">
        <v>493</v>
      </c>
      <c r="D141" s="1065"/>
      <c r="E141" s="1065"/>
      <c r="F141" s="1066"/>
      <c r="G141" s="1132" t="s">
        <v>790</v>
      </c>
      <c r="H141" s="1134"/>
      <c r="I141" s="1133"/>
      <c r="J141" s="1132" t="s">
        <v>790</v>
      </c>
      <c r="K141" s="1134"/>
      <c r="L141" s="1133"/>
      <c r="M141" s="1138"/>
      <c r="N141" s="1136"/>
      <c r="O141" s="1043"/>
      <c r="P141" s="1043"/>
    </row>
    <row r="142" spans="1:16" ht="33.75" customHeight="1">
      <c r="B142" s="298" t="s">
        <v>224</v>
      </c>
      <c r="C142" s="1065" t="s">
        <v>534</v>
      </c>
      <c r="D142" s="1065"/>
      <c r="E142" s="1065"/>
      <c r="F142" s="1066"/>
      <c r="G142" s="1132" t="s">
        <v>790</v>
      </c>
      <c r="H142" s="1134"/>
      <c r="I142" s="1133"/>
      <c r="J142" s="1132" t="s">
        <v>790</v>
      </c>
      <c r="K142" s="1134"/>
      <c r="L142" s="1133"/>
      <c r="M142" s="1138"/>
      <c r="N142" s="1136"/>
      <c r="O142" s="1043"/>
      <c r="P142" s="1043"/>
    </row>
    <row r="143" spans="1:16" ht="33.75" customHeight="1">
      <c r="B143" s="298" t="s">
        <v>226</v>
      </c>
      <c r="C143" s="1065" t="s">
        <v>133</v>
      </c>
      <c r="D143" s="1065"/>
      <c r="E143" s="1065"/>
      <c r="F143" s="1066"/>
      <c r="G143" s="1132" t="s">
        <v>663</v>
      </c>
      <c r="H143" s="1134"/>
      <c r="I143" s="1133"/>
      <c r="J143" s="1132" t="s">
        <v>663</v>
      </c>
      <c r="K143" s="1134"/>
      <c r="L143" s="1133"/>
      <c r="M143" s="1138"/>
      <c r="N143" s="1136"/>
      <c r="O143" s="1043"/>
      <c r="P143" s="1043"/>
    </row>
    <row r="144" spans="1:16" ht="33.75" customHeight="1">
      <c r="B144" s="298" t="s">
        <v>228</v>
      </c>
      <c r="C144" s="1065" t="s">
        <v>134</v>
      </c>
      <c r="D144" s="1065"/>
      <c r="E144" s="1065"/>
      <c r="F144" s="1066"/>
      <c r="G144" s="1132" t="s">
        <v>663</v>
      </c>
      <c r="H144" s="1134"/>
      <c r="I144" s="1133"/>
      <c r="J144" s="1132" t="s">
        <v>663</v>
      </c>
      <c r="K144" s="1134"/>
      <c r="L144" s="1133"/>
      <c r="M144" s="1138"/>
      <c r="N144" s="1136"/>
      <c r="O144" s="1043"/>
      <c r="P144" s="1043"/>
    </row>
    <row r="145" spans="1:16" ht="33.75" customHeight="1">
      <c r="B145" s="298" t="s">
        <v>229</v>
      </c>
      <c r="C145" s="1065" t="s">
        <v>535</v>
      </c>
      <c r="D145" s="1065"/>
      <c r="E145" s="1065"/>
      <c r="F145" s="1066"/>
      <c r="G145" s="1132" t="s">
        <v>790</v>
      </c>
      <c r="H145" s="1134"/>
      <c r="I145" s="1133"/>
      <c r="J145" s="1132" t="s">
        <v>790</v>
      </c>
      <c r="K145" s="1134"/>
      <c r="L145" s="1133"/>
      <c r="M145" s="1135"/>
      <c r="N145" s="1136"/>
      <c r="O145" s="1044"/>
      <c r="P145" s="1044"/>
    </row>
    <row r="146" spans="1:16" ht="33.75" customHeight="1">
      <c r="B146" s="298" t="s">
        <v>230</v>
      </c>
      <c r="C146" s="1065" t="s">
        <v>497</v>
      </c>
      <c r="D146" s="1065"/>
      <c r="E146" s="1065"/>
      <c r="F146" s="1066"/>
      <c r="G146" s="1132" t="s">
        <v>663</v>
      </c>
      <c r="H146" s="1134"/>
      <c r="I146" s="1133"/>
      <c r="J146" s="1132" t="s">
        <v>663</v>
      </c>
      <c r="K146" s="1134"/>
      <c r="L146" s="1133"/>
      <c r="M146" s="1135"/>
      <c r="N146" s="1136"/>
      <c r="O146" s="1044"/>
      <c r="P146" s="1044"/>
    </row>
    <row r="147" spans="1:16" ht="33.75" customHeight="1">
      <c r="B147" s="299" t="s">
        <v>231</v>
      </c>
      <c r="C147" s="1065" t="s">
        <v>498</v>
      </c>
      <c r="D147" s="1065"/>
      <c r="E147" s="1065"/>
      <c r="F147" s="1066"/>
      <c r="G147" s="1132" t="s">
        <v>663</v>
      </c>
      <c r="H147" s="1134"/>
      <c r="I147" s="1133"/>
      <c r="J147" s="1132" t="s">
        <v>663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c r="I151" s="1133"/>
      <c r="J151" s="1132"/>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746"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746"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746"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68" t="s">
        <v>663</v>
      </c>
      <c r="I167" s="969"/>
      <c r="J167" s="1430"/>
      <c r="K167" s="1103"/>
      <c r="L167" s="1107"/>
      <c r="M167" s="1108"/>
      <c r="N167" s="1109"/>
      <c r="O167" s="1004"/>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482">
        <v>0.43</v>
      </c>
      <c r="J170" s="458">
        <v>0.311</v>
      </c>
      <c r="K170" s="458">
        <v>0.20300000000000001</v>
      </c>
      <c r="L170" s="458">
        <v>0.17399999999999999</v>
      </c>
      <c r="M170" s="2106">
        <v>0.16700000000000001</v>
      </c>
      <c r="N170" s="95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7" ht="21.75" customHeight="1">
      <c r="B177" s="33" t="s">
        <v>226</v>
      </c>
      <c r="C177" s="1065" t="s">
        <v>567</v>
      </c>
      <c r="D177" s="1065"/>
      <c r="E177" s="1065"/>
      <c r="F177" s="1065"/>
      <c r="G177" s="1065"/>
      <c r="H177" s="1065"/>
      <c r="I177" s="1065"/>
      <c r="J177" s="1066"/>
      <c r="K177" s="745" t="s">
        <v>49</v>
      </c>
      <c r="L177" s="1076"/>
      <c r="M177" s="1080"/>
      <c r="N177" s="1081"/>
      <c r="O177" s="1044"/>
      <c r="P177" s="1044"/>
    </row>
    <row r="178" spans="2:17"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7"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7"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7"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7"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7"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7" ht="21.75" customHeight="1">
      <c r="B184" s="33" t="s">
        <v>236</v>
      </c>
      <c r="C184" s="879" t="s">
        <v>570</v>
      </c>
      <c r="D184" s="879"/>
      <c r="E184" s="879"/>
      <c r="F184" s="879"/>
      <c r="G184" s="879"/>
      <c r="H184" s="879"/>
      <c r="I184" s="879"/>
      <c r="J184" s="880"/>
      <c r="K184" s="745" t="s">
        <v>50</v>
      </c>
      <c r="L184" s="1076"/>
      <c r="M184" s="1080"/>
      <c r="N184" s="1081"/>
      <c r="O184" s="1044"/>
      <c r="P184" s="1044"/>
    </row>
    <row r="185" spans="2:17" ht="34.5" customHeight="1">
      <c r="B185" s="33"/>
      <c r="C185" s="936" t="s">
        <v>571</v>
      </c>
      <c r="D185" s="936"/>
      <c r="E185" s="936"/>
      <c r="F185" s="1067"/>
      <c r="G185" s="1068"/>
      <c r="H185" s="1068"/>
      <c r="I185" s="1068"/>
      <c r="J185" s="1068"/>
      <c r="K185" s="1069"/>
      <c r="L185" s="1076"/>
      <c r="M185" s="1080"/>
      <c r="N185" s="1081"/>
      <c r="O185" s="1044"/>
      <c r="P185" s="1044"/>
    </row>
    <row r="186" spans="2:17" ht="23.25" customHeight="1">
      <c r="B186" s="307" t="s">
        <v>572</v>
      </c>
      <c r="C186" s="1070" t="s">
        <v>573</v>
      </c>
      <c r="D186" s="1070"/>
      <c r="E186" s="1070"/>
      <c r="F186" s="1071"/>
      <c r="G186" s="1071"/>
      <c r="H186" s="1071"/>
      <c r="I186" s="1071"/>
      <c r="J186" s="1072"/>
      <c r="K186" s="811">
        <v>2016</v>
      </c>
      <c r="L186" s="1077"/>
      <c r="M186" s="1082"/>
      <c r="N186" s="1083"/>
      <c r="O186" s="1044"/>
      <c r="P186" s="1044"/>
    </row>
    <row r="187" spans="2:17" ht="23.25" customHeight="1">
      <c r="B187" s="294" t="s">
        <v>574</v>
      </c>
      <c r="C187" s="879" t="s">
        <v>575</v>
      </c>
      <c r="D187" s="879"/>
      <c r="E187" s="880"/>
      <c r="F187" s="1073" t="s">
        <v>2544</v>
      </c>
      <c r="G187" s="1074"/>
      <c r="H187" s="1074"/>
      <c r="I187" s="1074"/>
      <c r="J187" s="1074"/>
      <c r="K187" s="1074"/>
      <c r="L187" s="1074"/>
      <c r="M187" s="1074"/>
      <c r="N187" s="1074"/>
      <c r="O187" s="1044"/>
      <c r="P187" s="1044"/>
    </row>
    <row r="188" spans="2:17" ht="23.25" customHeight="1">
      <c r="B188" s="309" t="s">
        <v>576</v>
      </c>
      <c r="C188" s="913" t="s">
        <v>577</v>
      </c>
      <c r="D188" s="913"/>
      <c r="E188" s="1006"/>
      <c r="F188" s="1084"/>
      <c r="G188" s="1085"/>
      <c r="H188" s="1085"/>
      <c r="I188" s="1085"/>
      <c r="J188" s="1085"/>
      <c r="K188" s="1085"/>
      <c r="L188" s="1085"/>
      <c r="M188" s="1085"/>
      <c r="N188" s="1085"/>
      <c r="O188" s="976"/>
      <c r="P188" s="976"/>
    </row>
    <row r="189" spans="2:17" ht="44.25" customHeight="1">
      <c r="B189" s="294" t="s">
        <v>578</v>
      </c>
      <c r="C189" s="879" t="s">
        <v>579</v>
      </c>
      <c r="D189" s="879"/>
      <c r="E189" s="879"/>
      <c r="F189" s="879"/>
      <c r="G189" s="879"/>
      <c r="H189" s="879"/>
      <c r="I189" s="879"/>
      <c r="J189" s="879"/>
      <c r="K189" s="879"/>
      <c r="L189" s="879"/>
      <c r="M189" s="716"/>
      <c r="N189" s="132" t="s">
        <v>49</v>
      </c>
      <c r="O189" s="1058"/>
      <c r="P189" s="1060"/>
    </row>
    <row r="190" spans="2:17" ht="72.75" customHeight="1">
      <c r="B190" s="9" t="s">
        <v>216</v>
      </c>
      <c r="C190" s="879" t="s">
        <v>580</v>
      </c>
      <c r="D190" s="879"/>
      <c r="E190" s="879"/>
      <c r="F190" s="879"/>
      <c r="G190" s="879"/>
      <c r="H190" s="879"/>
      <c r="I190" s="879"/>
      <c r="J190" s="879"/>
      <c r="K190" s="2185" t="s">
        <v>2545</v>
      </c>
      <c r="L190" s="2186"/>
      <c r="M190" s="2186"/>
      <c r="N190" s="2187"/>
      <c r="O190" s="1059"/>
      <c r="P190" s="1061"/>
    </row>
    <row r="191" spans="2:17" ht="30" customHeight="1" thickBot="1">
      <c r="B191" s="310" t="s">
        <v>581</v>
      </c>
      <c r="C191" s="879" t="s">
        <v>582</v>
      </c>
      <c r="D191" s="879"/>
      <c r="E191" s="879"/>
      <c r="F191" s="879"/>
      <c r="G191" s="879"/>
      <c r="H191" s="879"/>
      <c r="I191" s="879"/>
      <c r="J191" s="880"/>
      <c r="K191" s="1032" t="s">
        <v>49</v>
      </c>
      <c r="L191" s="1033"/>
      <c r="M191" s="1033"/>
      <c r="N191" s="1033"/>
      <c r="O191" s="733" t="s">
        <v>805</v>
      </c>
      <c r="P191" s="733" t="s">
        <v>805</v>
      </c>
      <c r="Q191" s="483" t="s">
        <v>2546</v>
      </c>
    </row>
    <row r="192" spans="2:17"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75" customHeight="1">
      <c r="B196" s="244" t="s">
        <v>230</v>
      </c>
      <c r="C196" s="1050" t="s">
        <v>248</v>
      </c>
      <c r="D196" s="1050"/>
      <c r="E196" s="1050"/>
      <c r="F196" s="1050"/>
      <c r="G196" s="1051"/>
      <c r="H196" s="345">
        <v>2</v>
      </c>
      <c r="I196" s="346">
        <v>12</v>
      </c>
      <c r="J196" s="347">
        <f t="shared" ref="J196:J212" si="1">MIN(H196/I196,1)</f>
        <v>0.16666666666666666</v>
      </c>
      <c r="K196" s="345" t="s">
        <v>71</v>
      </c>
      <c r="L196" s="346" t="s">
        <v>71</v>
      </c>
      <c r="M196" s="349" t="s">
        <v>71</v>
      </c>
      <c r="N196" s="484" t="s">
        <v>2547</v>
      </c>
      <c r="O196" s="1044"/>
      <c r="P196" s="1044"/>
    </row>
    <row r="197" spans="2:16" ht="24.75" customHeight="1">
      <c r="B197" s="244" t="s">
        <v>401</v>
      </c>
      <c r="C197" s="1050" t="s">
        <v>691</v>
      </c>
      <c r="D197" s="1050"/>
      <c r="E197" s="1050"/>
      <c r="F197" s="1050"/>
      <c r="G197" s="1051"/>
      <c r="H197" s="345" t="s">
        <v>71</v>
      </c>
      <c r="I197" s="346" t="s">
        <v>71</v>
      </c>
      <c r="J197" s="349" t="s">
        <v>71</v>
      </c>
      <c r="K197" s="345" t="s">
        <v>71</v>
      </c>
      <c r="L197" s="346" t="s">
        <v>71</v>
      </c>
      <c r="M197" s="349" t="s">
        <v>71</v>
      </c>
      <c r="N197" s="768"/>
      <c r="O197" s="1044"/>
      <c r="P197" s="1044"/>
    </row>
    <row r="198" spans="2:16" ht="39" customHeight="1">
      <c r="B198" s="244" t="s">
        <v>404</v>
      </c>
      <c r="C198" s="1050" t="s">
        <v>596</v>
      </c>
      <c r="D198" s="1050"/>
      <c r="E198" s="1050"/>
      <c r="F198" s="1055"/>
      <c r="G198" s="1056"/>
      <c r="H198" s="345" t="s">
        <v>71</v>
      </c>
      <c r="I198" s="346" t="s">
        <v>71</v>
      </c>
      <c r="J198" s="349" t="s">
        <v>71</v>
      </c>
      <c r="K198" s="345" t="s">
        <v>71</v>
      </c>
      <c r="L198" s="346" t="s">
        <v>71</v>
      </c>
      <c r="M198" s="349" t="s">
        <v>71</v>
      </c>
      <c r="N198" s="769"/>
      <c r="O198" s="1044"/>
      <c r="P198" s="1044"/>
    </row>
    <row r="199" spans="2:16" ht="24.75" customHeight="1">
      <c r="B199" s="319" t="s">
        <v>218</v>
      </c>
      <c r="C199" s="1046" t="s">
        <v>2548</v>
      </c>
      <c r="D199" s="1046"/>
      <c r="E199" s="1046"/>
      <c r="F199" s="1046"/>
      <c r="G199" s="1423"/>
      <c r="H199" s="345">
        <v>0</v>
      </c>
      <c r="I199" s="346">
        <v>12</v>
      </c>
      <c r="J199" s="347">
        <f t="shared" si="1"/>
        <v>0</v>
      </c>
      <c r="K199" s="345" t="s">
        <v>71</v>
      </c>
      <c r="L199" s="346" t="s">
        <v>71</v>
      </c>
      <c r="M199" s="349" t="s">
        <v>71</v>
      </c>
      <c r="N199" s="320"/>
      <c r="O199" s="1044"/>
      <c r="P199" s="1044"/>
    </row>
    <row r="200" spans="2:16" ht="15.75" customHeight="1">
      <c r="B200" s="319" t="s">
        <v>220</v>
      </c>
      <c r="C200" s="1046" t="s">
        <v>221</v>
      </c>
      <c r="D200" s="1046"/>
      <c r="E200" s="1046"/>
      <c r="F200" s="1046"/>
      <c r="G200" s="1046"/>
      <c r="H200" s="1046"/>
      <c r="I200" s="1046"/>
      <c r="J200" s="1046"/>
      <c r="K200" s="1046"/>
      <c r="L200" s="1046"/>
      <c r="M200" s="1046"/>
      <c r="N200" s="1047"/>
      <c r="O200" s="1044"/>
      <c r="P200" s="1044"/>
    </row>
    <row r="201" spans="2:16" ht="24.75" customHeight="1">
      <c r="B201" s="10" t="s">
        <v>230</v>
      </c>
      <c r="C201" s="1050" t="s">
        <v>2549</v>
      </c>
      <c r="D201" s="1050"/>
      <c r="E201" s="1050"/>
      <c r="F201" s="1050"/>
      <c r="G201" s="1051"/>
      <c r="H201" s="345">
        <v>3</v>
      </c>
      <c r="I201" s="346">
        <v>12</v>
      </c>
      <c r="J201" s="347">
        <f t="shared" si="1"/>
        <v>0.25</v>
      </c>
      <c r="K201" s="345" t="s">
        <v>71</v>
      </c>
      <c r="L201" s="346" t="s">
        <v>71</v>
      </c>
      <c r="M201" s="349" t="s">
        <v>71</v>
      </c>
      <c r="N201" s="1052"/>
      <c r="O201" s="1044"/>
      <c r="P201" s="1044"/>
    </row>
    <row r="202" spans="2:16" ht="24.75" customHeight="1">
      <c r="B202" s="10" t="s">
        <v>401</v>
      </c>
      <c r="C202" s="1050" t="s">
        <v>2550</v>
      </c>
      <c r="D202" s="1050"/>
      <c r="E202" s="1050"/>
      <c r="F202" s="1050"/>
      <c r="G202" s="767"/>
      <c r="H202" s="345">
        <v>0</v>
      </c>
      <c r="I202" s="346">
        <v>12</v>
      </c>
      <c r="J202" s="347">
        <f t="shared" si="1"/>
        <v>0</v>
      </c>
      <c r="K202" s="345" t="s">
        <v>71</v>
      </c>
      <c r="L202" s="346" t="s">
        <v>71</v>
      </c>
      <c r="M202" s="349" t="s">
        <v>71</v>
      </c>
      <c r="N202" s="1053"/>
      <c r="O202" s="1044"/>
      <c r="P202" s="1044"/>
    </row>
    <row r="203" spans="2:16" ht="24.75" customHeight="1">
      <c r="B203" s="10" t="s">
        <v>404</v>
      </c>
      <c r="C203" s="1050" t="s">
        <v>2551</v>
      </c>
      <c r="D203" s="1050"/>
      <c r="E203" s="1050"/>
      <c r="F203" s="1050"/>
      <c r="G203" s="1051"/>
      <c r="H203" s="345" t="s">
        <v>71</v>
      </c>
      <c r="I203" s="346" t="s">
        <v>71</v>
      </c>
      <c r="J203" s="349" t="s">
        <v>71</v>
      </c>
      <c r="K203" s="345" t="s">
        <v>71</v>
      </c>
      <c r="L203" s="346" t="s">
        <v>71</v>
      </c>
      <c r="M203" s="349" t="s">
        <v>71</v>
      </c>
      <c r="N203" s="1053"/>
      <c r="O203" s="1044"/>
      <c r="P203" s="1044"/>
    </row>
    <row r="204" spans="2:16" ht="20.25" customHeight="1">
      <c r="B204" s="319" t="s">
        <v>222</v>
      </c>
      <c r="C204" s="1046" t="s">
        <v>256</v>
      </c>
      <c r="D204" s="1046"/>
      <c r="E204" s="1046"/>
      <c r="F204" s="1046"/>
      <c r="G204" s="1046"/>
      <c r="H204" s="1046"/>
      <c r="I204" s="1046"/>
      <c r="J204" s="1046"/>
      <c r="K204" s="1046"/>
      <c r="L204" s="1046"/>
      <c r="M204" s="1046"/>
      <c r="N204" s="1047"/>
      <c r="O204" s="1043"/>
      <c r="P204" s="1043"/>
    </row>
    <row r="205" spans="2:16" ht="74.25" customHeight="1">
      <c r="B205" s="10" t="s">
        <v>230</v>
      </c>
      <c r="C205" s="1050" t="s">
        <v>2552</v>
      </c>
      <c r="D205" s="1050"/>
      <c r="E205" s="1050"/>
      <c r="F205" s="1050"/>
      <c r="G205" s="1051"/>
      <c r="H205" s="345">
        <v>3</v>
      </c>
      <c r="I205" s="346">
        <v>12</v>
      </c>
      <c r="J205" s="347">
        <f t="shared" si="1"/>
        <v>0.25</v>
      </c>
      <c r="K205" s="345" t="s">
        <v>71</v>
      </c>
      <c r="L205" s="346" t="s">
        <v>71</v>
      </c>
      <c r="M205" s="349" t="s">
        <v>71</v>
      </c>
      <c r="N205" s="484"/>
      <c r="O205" s="1043"/>
      <c r="P205" s="1043"/>
    </row>
    <row r="206" spans="2:16" ht="22.5" customHeight="1">
      <c r="B206" s="10" t="s">
        <v>401</v>
      </c>
      <c r="C206" s="1050" t="s">
        <v>2553</v>
      </c>
      <c r="D206" s="1050"/>
      <c r="E206" s="1050"/>
      <c r="F206" s="1050"/>
      <c r="G206" s="1051"/>
      <c r="H206" s="345">
        <v>11</v>
      </c>
      <c r="I206" s="346">
        <v>11</v>
      </c>
      <c r="J206" s="347">
        <f t="shared" si="1"/>
        <v>1</v>
      </c>
      <c r="K206" s="345" t="s">
        <v>71</v>
      </c>
      <c r="L206" s="346" t="s">
        <v>71</v>
      </c>
      <c r="M206" s="349" t="s">
        <v>71</v>
      </c>
      <c r="N206" s="485"/>
      <c r="O206" s="1043"/>
      <c r="P206" s="1043"/>
    </row>
    <row r="207" spans="2:16" ht="75" customHeight="1">
      <c r="B207" s="319" t="s">
        <v>224</v>
      </c>
      <c r="C207" s="1046" t="s">
        <v>2554</v>
      </c>
      <c r="D207" s="1046"/>
      <c r="E207" s="1046"/>
      <c r="F207" s="1046"/>
      <c r="G207" s="1046"/>
      <c r="H207" s="345">
        <v>6</v>
      </c>
      <c r="I207" s="346">
        <v>12</v>
      </c>
      <c r="J207" s="347">
        <f t="shared" si="1"/>
        <v>0.5</v>
      </c>
      <c r="K207" s="345" t="s">
        <v>71</v>
      </c>
      <c r="L207" s="346" t="s">
        <v>71</v>
      </c>
      <c r="M207" s="349" t="s">
        <v>71</v>
      </c>
      <c r="N207" s="484"/>
      <c r="O207" s="1043"/>
      <c r="P207" s="1043"/>
    </row>
    <row r="208" spans="2:16" ht="22.5" customHeight="1">
      <c r="B208" s="319" t="s">
        <v>226</v>
      </c>
      <c r="C208" s="1046" t="s">
        <v>2555</v>
      </c>
      <c r="D208" s="1046"/>
      <c r="E208" s="1046"/>
      <c r="F208" s="1046"/>
      <c r="G208" s="1046"/>
      <c r="H208" s="345" t="s">
        <v>71</v>
      </c>
      <c r="I208" s="346" t="s">
        <v>71</v>
      </c>
      <c r="J208" s="349" t="s">
        <v>71</v>
      </c>
      <c r="K208" s="345" t="s">
        <v>71</v>
      </c>
      <c r="L208" s="346" t="s">
        <v>71</v>
      </c>
      <c r="M208" s="348" t="s">
        <v>71</v>
      </c>
      <c r="N208" s="775"/>
      <c r="O208" s="1043"/>
      <c r="P208" s="1043"/>
    </row>
    <row r="209" spans="2:16" ht="22.5" customHeight="1">
      <c r="B209" s="319" t="s">
        <v>228</v>
      </c>
      <c r="C209" s="1046" t="s">
        <v>133</v>
      </c>
      <c r="D209" s="1046"/>
      <c r="E209" s="1046"/>
      <c r="F209" s="1046"/>
      <c r="G209" s="1046"/>
      <c r="H209" s="345">
        <v>0</v>
      </c>
      <c r="I209" s="346">
        <v>12</v>
      </c>
      <c r="J209" s="347">
        <f t="shared" si="1"/>
        <v>0</v>
      </c>
      <c r="K209" s="345" t="s">
        <v>71</v>
      </c>
      <c r="L209" s="346" t="s">
        <v>71</v>
      </c>
      <c r="M209" s="348" t="s">
        <v>71</v>
      </c>
      <c r="N209" s="320"/>
      <c r="O209" s="1043"/>
      <c r="P209" s="1043"/>
    </row>
    <row r="210" spans="2:16" ht="22.5" customHeight="1">
      <c r="B210" s="319" t="s">
        <v>229</v>
      </c>
      <c r="C210" s="1046" t="s">
        <v>134</v>
      </c>
      <c r="D210" s="1046"/>
      <c r="E210" s="1046"/>
      <c r="F210" s="1046"/>
      <c r="G210" s="1046"/>
      <c r="H210" s="345">
        <v>2</v>
      </c>
      <c r="I210" s="346">
        <v>12</v>
      </c>
      <c r="J210" s="347">
        <f t="shared" si="1"/>
        <v>0.16666666666666666</v>
      </c>
      <c r="K210" s="345" t="s">
        <v>71</v>
      </c>
      <c r="L210" s="346" t="s">
        <v>71</v>
      </c>
      <c r="M210" s="348" t="s">
        <v>71</v>
      </c>
      <c r="N210" s="320"/>
      <c r="O210" s="1043"/>
      <c r="P210" s="1043"/>
    </row>
    <row r="211" spans="2:16" ht="18.75" customHeight="1">
      <c r="B211" s="319" t="s">
        <v>230</v>
      </c>
      <c r="C211" s="1046" t="s">
        <v>262</v>
      </c>
      <c r="D211" s="1046"/>
      <c r="E211" s="1046"/>
      <c r="F211" s="1046"/>
      <c r="G211" s="1046"/>
      <c r="H211" s="1046"/>
      <c r="I211" s="1046"/>
      <c r="J211" s="1046"/>
      <c r="K211" s="1046"/>
      <c r="L211" s="1046"/>
      <c r="M211" s="1046"/>
      <c r="N211" s="1047"/>
      <c r="O211" s="1043"/>
      <c r="P211" s="1043"/>
    </row>
    <row r="212" spans="2:16" ht="22.5" customHeight="1">
      <c r="B212" s="10" t="s">
        <v>230</v>
      </c>
      <c r="C212" s="1009" t="s">
        <v>263</v>
      </c>
      <c r="D212" s="1009"/>
      <c r="E212" s="1009"/>
      <c r="F212" s="1009"/>
      <c r="G212" s="1028"/>
      <c r="H212" s="316">
        <v>0</v>
      </c>
      <c r="I212" s="317">
        <v>12</v>
      </c>
      <c r="J212" s="350">
        <f t="shared" si="1"/>
        <v>0</v>
      </c>
      <c r="K212" s="316" t="s">
        <v>71</v>
      </c>
      <c r="L212" s="317" t="s">
        <v>71</v>
      </c>
      <c r="M212" s="318" t="s">
        <v>71</v>
      </c>
      <c r="N212" s="1029"/>
      <c r="O212" s="1043"/>
      <c r="P212" s="1043"/>
    </row>
    <row r="213" spans="2:16" ht="22.5" customHeight="1">
      <c r="B213" s="10" t="s">
        <v>401</v>
      </c>
      <c r="C213" s="1009" t="s">
        <v>264</v>
      </c>
      <c r="D213" s="1009"/>
      <c r="E213" s="1009"/>
      <c r="F213" s="1009"/>
      <c r="G213" s="1028"/>
      <c r="H213" s="316" t="s">
        <v>71</v>
      </c>
      <c r="I213" s="317" t="s">
        <v>71</v>
      </c>
      <c r="J213" s="318" t="s">
        <v>71</v>
      </c>
      <c r="K213" s="316" t="s">
        <v>71</v>
      </c>
      <c r="L213" s="317" t="s">
        <v>71</v>
      </c>
      <c r="M213" s="318" t="s">
        <v>71</v>
      </c>
      <c r="N213" s="1030"/>
      <c r="O213" s="1043"/>
      <c r="P213" s="1043"/>
    </row>
    <row r="214" spans="2:16" ht="22.5" customHeight="1">
      <c r="B214" s="319" t="s">
        <v>231</v>
      </c>
      <c r="C214" s="1031" t="s">
        <v>604</v>
      </c>
      <c r="D214" s="1031"/>
      <c r="E214" s="1031"/>
      <c r="F214" s="1031"/>
      <c r="G214" s="1031"/>
      <c r="H214" s="316" t="s">
        <v>71</v>
      </c>
      <c r="I214" s="317" t="s">
        <v>71</v>
      </c>
      <c r="J214" s="318" t="s">
        <v>71</v>
      </c>
      <c r="K214" s="316" t="s">
        <v>71</v>
      </c>
      <c r="L214" s="317" t="s">
        <v>71</v>
      </c>
      <c r="M214" s="351" t="s">
        <v>71</v>
      </c>
      <c r="N214" s="321"/>
      <c r="O214" s="1043"/>
      <c r="P214" s="1043"/>
    </row>
    <row r="215" spans="2:16" ht="35.25" customHeight="1">
      <c r="B215" s="9" t="s">
        <v>233</v>
      </c>
      <c r="C215" s="879" t="s">
        <v>605</v>
      </c>
      <c r="D215" s="879"/>
      <c r="E215" s="879"/>
      <c r="F215" s="879"/>
      <c r="G215" s="880"/>
      <c r="H215" s="364">
        <f>SUM(H196:H199,H201:H203,H205:H210,H212:H214)</f>
        <v>27</v>
      </c>
      <c r="I215" s="364">
        <f>SUM(I196:I199,I201:I203,I205:I210,I212:I214)</f>
        <v>119</v>
      </c>
      <c r="J215" s="350">
        <f>MIN(H215/(I215),1)</f>
        <v>0.22689075630252101</v>
      </c>
      <c r="K215" s="322" t="s">
        <v>71</v>
      </c>
      <c r="L215" s="322" t="s">
        <v>71</v>
      </c>
      <c r="M215" s="351" t="s">
        <v>71</v>
      </c>
      <c r="N215" s="321"/>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2556</v>
      </c>
      <c r="I218" s="1022"/>
      <c r="J218" s="1022"/>
      <c r="K218" s="1023" t="s">
        <v>424</v>
      </c>
      <c r="L218" s="1025"/>
      <c r="M218" s="1026"/>
      <c r="N218" s="1027"/>
      <c r="O218" s="771"/>
      <c r="P218" s="771"/>
    </row>
    <row r="219" spans="2:16" ht="33" customHeight="1">
      <c r="B219" s="809" t="s">
        <v>610</v>
      </c>
      <c r="C219" s="879" t="s">
        <v>611</v>
      </c>
      <c r="D219" s="879"/>
      <c r="E219" s="879"/>
      <c r="F219" s="879"/>
      <c r="G219" s="880"/>
      <c r="H219" s="968" t="s">
        <v>50</v>
      </c>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486" t="s">
        <v>216</v>
      </c>
      <c r="C221" s="1542" t="s">
        <v>613</v>
      </c>
      <c r="D221" s="1542"/>
      <c r="E221" s="1542"/>
      <c r="F221" s="1542"/>
      <c r="G221" s="2254"/>
      <c r="H221" s="1421" t="s">
        <v>663</v>
      </c>
      <c r="I221" s="1422"/>
      <c r="J221" s="1422"/>
      <c r="K221" s="1474" t="s">
        <v>424</v>
      </c>
      <c r="L221" s="1511"/>
      <c r="M221" s="1512"/>
      <c r="N221" s="1513"/>
      <c r="O221" s="1496"/>
      <c r="P221" s="1496"/>
    </row>
    <row r="222" spans="2:16" ht="21.75" customHeight="1">
      <c r="B222" s="298" t="s">
        <v>218</v>
      </c>
      <c r="C222" s="1470" t="s">
        <v>614</v>
      </c>
      <c r="D222" s="1470"/>
      <c r="E222" s="1470"/>
      <c r="F222" s="1470"/>
      <c r="G222" s="1471"/>
      <c r="H222" s="1421" t="s">
        <v>663</v>
      </c>
      <c r="I222" s="1422"/>
      <c r="J222" s="1422"/>
      <c r="K222" s="1475"/>
      <c r="L222" s="1525"/>
      <c r="M222" s="1526"/>
      <c r="N222" s="1527"/>
      <c r="O222" s="1502"/>
      <c r="P222" s="1502"/>
    </row>
    <row r="223" spans="2:16" ht="22.5" customHeight="1">
      <c r="B223" s="487" t="s">
        <v>615</v>
      </c>
      <c r="C223" s="1307" t="s">
        <v>616</v>
      </c>
      <c r="D223" s="1307"/>
      <c r="E223" s="1307"/>
      <c r="F223" s="1307"/>
      <c r="G223" s="1307"/>
      <c r="H223" s="1307"/>
      <c r="I223" s="1307"/>
      <c r="J223" s="1307"/>
      <c r="K223" s="1462"/>
      <c r="L223" s="1462"/>
      <c r="M223" s="1462"/>
      <c r="N223" s="1462"/>
      <c r="O223" s="1307"/>
      <c r="P223" s="1333"/>
    </row>
    <row r="224" spans="2:16" ht="21.75" customHeight="1">
      <c r="B224" s="298" t="s">
        <v>216</v>
      </c>
      <c r="C224" s="1470" t="s">
        <v>613</v>
      </c>
      <c r="D224" s="1470"/>
      <c r="E224" s="1470"/>
      <c r="F224" s="1470"/>
      <c r="G224" s="1471"/>
      <c r="H224" s="1421" t="s">
        <v>50</v>
      </c>
      <c r="I224" s="1422"/>
      <c r="J224" s="1422"/>
      <c r="K224" s="1473" t="s">
        <v>424</v>
      </c>
      <c r="L224" s="1508"/>
      <c r="M224" s="1509"/>
      <c r="N224" s="1510"/>
      <c r="O224" s="1517"/>
      <c r="P224" s="1517"/>
    </row>
    <row r="225" spans="1:16" ht="21.75" customHeight="1">
      <c r="B225" s="298" t="s">
        <v>218</v>
      </c>
      <c r="C225" s="1470" t="s">
        <v>614</v>
      </c>
      <c r="D225" s="1470"/>
      <c r="E225" s="1470"/>
      <c r="F225" s="1470"/>
      <c r="G225" s="1471"/>
      <c r="H225" s="1421" t="s">
        <v>50</v>
      </c>
      <c r="I225" s="1422"/>
      <c r="J225" s="1422"/>
      <c r="K225" s="1474"/>
      <c r="L225" s="1511"/>
      <c r="M225" s="1512"/>
      <c r="N225" s="1513"/>
      <c r="O225" s="1518"/>
      <c r="P225" s="1518"/>
    </row>
    <row r="226" spans="1:16" ht="28.5" customHeight="1">
      <c r="B226" s="487" t="s">
        <v>617</v>
      </c>
      <c r="C226" s="1470" t="s">
        <v>618</v>
      </c>
      <c r="D226" s="1470"/>
      <c r="E226" s="1470"/>
      <c r="F226" s="1470"/>
      <c r="G226" s="1471"/>
      <c r="H226" s="1421" t="s">
        <v>49</v>
      </c>
      <c r="I226" s="1422"/>
      <c r="J226" s="1422"/>
      <c r="K226" s="1474"/>
      <c r="L226" s="1511"/>
      <c r="M226" s="1512"/>
      <c r="N226" s="1513"/>
      <c r="O226" s="1496"/>
      <c r="P226" s="1496"/>
    </row>
    <row r="227" spans="1:16" ht="21.75" customHeight="1">
      <c r="B227" s="298" t="s">
        <v>216</v>
      </c>
      <c r="C227" s="1470" t="s">
        <v>619</v>
      </c>
      <c r="D227" s="1470"/>
      <c r="E227" s="1470"/>
      <c r="F227" s="1470"/>
      <c r="G227" s="1471"/>
      <c r="H227" s="1421" t="s">
        <v>49</v>
      </c>
      <c r="I227" s="1422"/>
      <c r="J227" s="1422"/>
      <c r="K227" s="1474"/>
      <c r="L227" s="1511"/>
      <c r="M227" s="1512"/>
      <c r="N227" s="1513"/>
      <c r="O227" s="1502"/>
      <c r="P227" s="1502"/>
    </row>
    <row r="228" spans="1:16" ht="48.75" customHeight="1">
      <c r="B228" s="487" t="s">
        <v>620</v>
      </c>
      <c r="C228" s="1470" t="s">
        <v>697</v>
      </c>
      <c r="D228" s="1470"/>
      <c r="E228" s="1470"/>
      <c r="F228" s="1470"/>
      <c r="G228" s="1471"/>
      <c r="H228" s="1421" t="s">
        <v>49</v>
      </c>
      <c r="I228" s="1422"/>
      <c r="J228" s="1422"/>
      <c r="K228" s="1474"/>
      <c r="L228" s="1511"/>
      <c r="M228" s="1512"/>
      <c r="N228" s="1513"/>
      <c r="O228" s="366"/>
      <c r="P228" s="376"/>
    </row>
    <row r="229" spans="1:16" ht="21" customHeight="1">
      <c r="B229" s="488" t="s">
        <v>622</v>
      </c>
      <c r="C229" s="1307" t="s">
        <v>623</v>
      </c>
      <c r="D229" s="1307"/>
      <c r="E229" s="1307"/>
      <c r="F229" s="1307"/>
      <c r="G229" s="1308"/>
      <c r="H229" s="1421" t="s">
        <v>49</v>
      </c>
      <c r="I229" s="1422"/>
      <c r="J229" s="1422"/>
      <c r="K229" s="1474"/>
      <c r="L229" s="1511"/>
      <c r="M229" s="1512"/>
      <c r="N229" s="1513"/>
      <c r="O229" s="1495"/>
      <c r="P229" s="1495"/>
    </row>
    <row r="230" spans="1:16" ht="21.75" customHeight="1">
      <c r="B230" s="298" t="s">
        <v>216</v>
      </c>
      <c r="C230" s="1470" t="s">
        <v>624</v>
      </c>
      <c r="D230" s="1470"/>
      <c r="E230" s="1470"/>
      <c r="F230" s="1470"/>
      <c r="G230" s="1471"/>
      <c r="H230" s="1421" t="s">
        <v>49</v>
      </c>
      <c r="I230" s="1422"/>
      <c r="J230" s="1422"/>
      <c r="K230" s="1474"/>
      <c r="L230" s="1511"/>
      <c r="M230" s="1512"/>
      <c r="N230" s="1513"/>
      <c r="O230" s="1496"/>
      <c r="P230" s="1496"/>
    </row>
    <row r="231" spans="1:16" ht="21.75" customHeight="1" thickBot="1">
      <c r="B231" s="299" t="s">
        <v>625</v>
      </c>
      <c r="C231" s="1546" t="s">
        <v>626</v>
      </c>
      <c r="D231" s="1546"/>
      <c r="E231" s="1546"/>
      <c r="F231" s="1546"/>
      <c r="G231" s="2252"/>
      <c r="H231" s="1421" t="s">
        <v>50</v>
      </c>
      <c r="I231" s="1422"/>
      <c r="J231" s="1422"/>
      <c r="K231" s="2253"/>
      <c r="L231" s="1514"/>
      <c r="M231" s="1515"/>
      <c r="N231" s="1516"/>
      <c r="O231" s="1497"/>
      <c r="P231" s="1497"/>
    </row>
    <row r="232" spans="1:16" ht="18.75" customHeight="1" thickBot="1">
      <c r="B232" s="2245" t="s">
        <v>293</v>
      </c>
      <c r="C232" s="2246"/>
      <c r="D232" s="2246"/>
      <c r="E232" s="2246"/>
      <c r="F232" s="2246"/>
      <c r="G232" s="2246"/>
      <c r="H232" s="2246"/>
      <c r="I232" s="2246"/>
      <c r="J232" s="2246"/>
      <c r="K232" s="2247"/>
      <c r="L232" s="2246"/>
      <c r="M232" s="2246"/>
      <c r="N232" s="2246"/>
      <c r="O232" s="2246"/>
      <c r="P232" s="2248"/>
    </row>
    <row r="233" spans="1:16" ht="39" customHeight="1">
      <c r="B233" s="489" t="s">
        <v>627</v>
      </c>
      <c r="C233" s="1472" t="s">
        <v>698</v>
      </c>
      <c r="D233" s="1472"/>
      <c r="E233" s="1472"/>
      <c r="F233" s="1472"/>
      <c r="G233" s="1472"/>
      <c r="H233" s="1421" t="s">
        <v>49</v>
      </c>
      <c r="I233" s="1422"/>
      <c r="J233" s="1422"/>
      <c r="K233" s="1473" t="s">
        <v>424</v>
      </c>
      <c r="L233" s="1476"/>
      <c r="M233" s="1477"/>
      <c r="N233" s="1478"/>
      <c r="O233" s="1492"/>
      <c r="P233" s="1492"/>
    </row>
    <row r="234" spans="1:16" ht="39" customHeight="1">
      <c r="B234" s="298" t="s">
        <v>216</v>
      </c>
      <c r="C234" s="1470" t="s">
        <v>629</v>
      </c>
      <c r="D234" s="1470"/>
      <c r="E234" s="1470"/>
      <c r="F234" s="1470"/>
      <c r="G234" s="1471"/>
      <c r="H234" s="2249" t="s">
        <v>2557</v>
      </c>
      <c r="I234" s="2250"/>
      <c r="J234" s="2251"/>
      <c r="K234" s="1474"/>
      <c r="L234" s="1467"/>
      <c r="M234" s="1468"/>
      <c r="N234" s="1469"/>
      <c r="O234" s="1491"/>
      <c r="P234" s="1491"/>
    </row>
    <row r="235" spans="1:16" ht="33" customHeight="1">
      <c r="B235" s="489" t="s">
        <v>630</v>
      </c>
      <c r="C235" s="1307" t="s">
        <v>822</v>
      </c>
      <c r="D235" s="1307"/>
      <c r="E235" s="1307"/>
      <c r="F235" s="1307"/>
      <c r="G235" s="1308"/>
      <c r="H235" s="1421" t="s">
        <v>695</v>
      </c>
      <c r="I235" s="1422"/>
      <c r="J235" s="1422"/>
      <c r="K235" s="1474"/>
      <c r="L235" s="1464"/>
      <c r="M235" s="1465"/>
      <c r="N235" s="1466"/>
      <c r="O235" s="1490"/>
      <c r="P235" s="1490"/>
    </row>
    <row r="236" spans="1:16" ht="40.5" customHeight="1">
      <c r="B236" s="490" t="s">
        <v>216</v>
      </c>
      <c r="C236" s="1470" t="s">
        <v>629</v>
      </c>
      <c r="D236" s="1470"/>
      <c r="E236" s="1470"/>
      <c r="F236" s="1470"/>
      <c r="G236" s="1471"/>
      <c r="H236" s="1099"/>
      <c r="I236" s="1100"/>
      <c r="J236" s="1101"/>
      <c r="K236" s="1475"/>
      <c r="L236" s="1467"/>
      <c r="M236" s="1468"/>
      <c r="N236" s="1469"/>
      <c r="O236" s="1491"/>
      <c r="P236" s="1491"/>
    </row>
    <row r="237" spans="1:16" ht="45" customHeight="1">
      <c r="B237" s="491" t="s">
        <v>632</v>
      </c>
      <c r="C237" s="1462" t="s">
        <v>2558</v>
      </c>
      <c r="D237" s="1462"/>
      <c r="E237" s="1462"/>
      <c r="F237" s="1462"/>
      <c r="G237" s="1463"/>
      <c r="H237" s="1099" t="s">
        <v>2559</v>
      </c>
      <c r="I237" s="1100"/>
      <c r="J237" s="1100"/>
      <c r="K237" s="1100"/>
      <c r="L237" s="1100"/>
      <c r="M237" s="1100"/>
      <c r="N237" s="1417"/>
      <c r="O237" s="773"/>
      <c r="P237" s="773"/>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4">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6:G196"/>
    <mergeCell ref="C197:G197"/>
    <mergeCell ref="C198:E198"/>
    <mergeCell ref="F198:G198"/>
    <mergeCell ref="C199:G199"/>
    <mergeCell ref="C200:N200"/>
    <mergeCell ref="C191:J191"/>
    <mergeCell ref="K191:N191"/>
    <mergeCell ref="B192:P192"/>
    <mergeCell ref="B193:B194"/>
    <mergeCell ref="C193:G194"/>
    <mergeCell ref="H193:J193"/>
    <mergeCell ref="K193:N193"/>
    <mergeCell ref="O193:O215"/>
    <mergeCell ref="P193:P215"/>
    <mergeCell ref="C195:N195"/>
    <mergeCell ref="C206:G206"/>
    <mergeCell ref="C207:G207"/>
    <mergeCell ref="C208:G208"/>
    <mergeCell ref="C209:G209"/>
    <mergeCell ref="C210:G210"/>
    <mergeCell ref="C211:N211"/>
    <mergeCell ref="C201:G201"/>
    <mergeCell ref="N201:N203"/>
    <mergeCell ref="C202:F202"/>
    <mergeCell ref="C203:G203"/>
    <mergeCell ref="C204:N204"/>
    <mergeCell ref="C205:G205"/>
    <mergeCell ref="O216:P216"/>
    <mergeCell ref="B217:P217"/>
    <mergeCell ref="C218:G218"/>
    <mergeCell ref="H218:J218"/>
    <mergeCell ref="K218:K219"/>
    <mergeCell ref="L218:N219"/>
    <mergeCell ref="C219:G219"/>
    <mergeCell ref="H219:J219"/>
    <mergeCell ref="C212:G212"/>
    <mergeCell ref="N212:N213"/>
    <mergeCell ref="C213:G213"/>
    <mergeCell ref="C214:G214"/>
    <mergeCell ref="C215:G215"/>
    <mergeCell ref="C216:G216"/>
    <mergeCell ref="H216:N216"/>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I23:J23 H25 G61:H61 F68:H68 H90 H201:I202 H205:I207 H212:I212 H27:H29 F11:F19 F23 L21:L22 L8 G101:N113 F75:J76 F70:H70 I95:J95 F77:H79 H196:I199 H209:I210">
    <cfRule type="containsBlanks" dxfId="2205" priority="148">
      <formula>LEN(TRIM(F8))=0</formula>
    </cfRule>
  </conditionalFormatting>
  <conditionalFormatting sqref="F9:N9">
    <cfRule type="containsBlanks" dxfId="2204" priority="147">
      <formula>LEN(TRIM(F9))=0</formula>
    </cfRule>
  </conditionalFormatting>
  <conditionalFormatting sqref="J25">
    <cfRule type="containsBlanks" dxfId="2203" priority="122">
      <formula>LEN(TRIM(J25))=0</formula>
    </cfRule>
  </conditionalFormatting>
  <conditionalFormatting sqref="H86:J86">
    <cfRule type="containsBlanks" dxfId="2202" priority="119">
      <formula>LEN(TRIM(H86))=0</formula>
    </cfRule>
  </conditionalFormatting>
  <conditionalFormatting sqref="H126">
    <cfRule type="expression" dxfId="2201" priority="117">
      <formula>$N$128="Don't know"</formula>
    </cfRule>
    <cfRule type="expression" dxfId="2200" priority="118">
      <formula>$N$128="No"</formula>
    </cfRule>
  </conditionalFormatting>
  <conditionalFormatting sqref="H126">
    <cfRule type="containsBlanks" dxfId="2199" priority="116">
      <formula>LEN(TRIM(H126))=0</formula>
    </cfRule>
  </conditionalFormatting>
  <conditionalFormatting sqref="H127">
    <cfRule type="expression" dxfId="2198" priority="114">
      <formula>$N$128="Don't know"</formula>
    </cfRule>
    <cfRule type="expression" dxfId="2197" priority="115">
      <formula>$N$128="No"</formula>
    </cfRule>
  </conditionalFormatting>
  <conditionalFormatting sqref="H127">
    <cfRule type="containsBlanks" dxfId="2196" priority="113">
      <formula>LEN(TRIM(H127))=0</formula>
    </cfRule>
  </conditionalFormatting>
  <conditionalFormatting sqref="H128">
    <cfRule type="containsBlanks" dxfId="2195" priority="110">
      <formula>LEN(TRIM(H128))=0</formula>
    </cfRule>
  </conditionalFormatting>
  <conditionalFormatting sqref="H133">
    <cfRule type="containsBlanks" dxfId="2194" priority="107">
      <formula>LEN(TRIM(H133))=0</formula>
    </cfRule>
  </conditionalFormatting>
  <conditionalFormatting sqref="H131">
    <cfRule type="containsBlanks" dxfId="2193" priority="104">
      <formula>LEN(TRIM(H131))=0</formula>
    </cfRule>
  </conditionalFormatting>
  <conditionalFormatting sqref="G139">
    <cfRule type="containsBlanks" dxfId="2192" priority="103">
      <formula>LEN(TRIM(G139))=0</formula>
    </cfRule>
  </conditionalFormatting>
  <conditionalFormatting sqref="G140">
    <cfRule type="containsBlanks" dxfId="2191" priority="102">
      <formula>LEN(TRIM(G140))=0</formula>
    </cfRule>
  </conditionalFormatting>
  <conditionalFormatting sqref="G141">
    <cfRule type="containsBlanks" dxfId="2190" priority="101">
      <formula>LEN(TRIM(G141))=0</formula>
    </cfRule>
  </conditionalFormatting>
  <conditionalFormatting sqref="G142">
    <cfRule type="containsBlanks" dxfId="2189" priority="100">
      <formula>LEN(TRIM(G142))=0</formula>
    </cfRule>
  </conditionalFormatting>
  <conditionalFormatting sqref="G144">
    <cfRule type="containsBlanks" dxfId="2188" priority="98">
      <formula>LEN(TRIM(G144))=0</formula>
    </cfRule>
  </conditionalFormatting>
  <conditionalFormatting sqref="G143">
    <cfRule type="containsBlanks" dxfId="2187" priority="99">
      <formula>LEN(TRIM(G143))=0</formula>
    </cfRule>
  </conditionalFormatting>
  <conditionalFormatting sqref="G145">
    <cfRule type="containsBlanks" dxfId="2186" priority="97">
      <formula>LEN(TRIM(G145))=0</formula>
    </cfRule>
  </conditionalFormatting>
  <conditionalFormatting sqref="K186">
    <cfRule type="containsBlanks" dxfId="2185" priority="76">
      <formula>LEN(TRIM(K186))=0</formula>
    </cfRule>
  </conditionalFormatting>
  <conditionalFormatting sqref="H221">
    <cfRule type="containsBlanks" dxfId="2184" priority="75">
      <formula>LEN(TRIM(H221))=0</formula>
    </cfRule>
  </conditionalFormatting>
  <conditionalFormatting sqref="H224">
    <cfRule type="containsBlanks" dxfId="2183" priority="74">
      <formula>LEN(TRIM(H224))=0</formula>
    </cfRule>
  </conditionalFormatting>
  <conditionalFormatting sqref="H229">
    <cfRule type="containsBlanks" dxfId="2182" priority="70">
      <formula>LEN(TRIM(H229))=0</formula>
    </cfRule>
  </conditionalFormatting>
  <conditionalFormatting sqref="H231">
    <cfRule type="containsBlanks" dxfId="2181" priority="69">
      <formula>LEN(TRIM(H231))=0</formula>
    </cfRule>
  </conditionalFormatting>
  <conditionalFormatting sqref="H225">
    <cfRule type="containsBlanks" dxfId="2180" priority="73">
      <formula>LEN(TRIM(H225))=0</formula>
    </cfRule>
  </conditionalFormatting>
  <conditionalFormatting sqref="H226">
    <cfRule type="containsBlanks" dxfId="2179" priority="72">
      <formula>LEN(TRIM(H226))=0</formula>
    </cfRule>
  </conditionalFormatting>
  <conditionalFormatting sqref="H228">
    <cfRule type="containsBlanks" dxfId="2178" priority="71">
      <formula>LEN(TRIM(H228))=0</formula>
    </cfRule>
  </conditionalFormatting>
  <conditionalFormatting sqref="J143">
    <cfRule type="containsBlanks" dxfId="2177" priority="44">
      <formula>LEN(TRIM(J143))=0</formula>
    </cfRule>
  </conditionalFormatting>
  <conditionalFormatting sqref="J144">
    <cfRule type="containsBlanks" dxfId="2176" priority="43">
      <formula>LEN(TRIM(J144))=0</formula>
    </cfRule>
  </conditionalFormatting>
  <conditionalFormatting sqref="J146">
    <cfRule type="containsBlanks" dxfId="2175" priority="42">
      <formula>LEN(TRIM(J146))=0</formula>
    </cfRule>
  </conditionalFormatting>
  <conditionalFormatting sqref="J148">
    <cfRule type="containsBlanks" dxfId="2174" priority="40">
      <formula>LEN(TRIM(J148))=0</formula>
    </cfRule>
  </conditionalFormatting>
  <conditionalFormatting sqref="J149">
    <cfRule type="containsBlanks" dxfId="2173" priority="39">
      <formula>LEN(TRIM(J149))=0</formula>
    </cfRule>
  </conditionalFormatting>
  <conditionalFormatting sqref="J150">
    <cfRule type="containsBlanks" dxfId="2172" priority="38">
      <formula>LEN(TRIM(J150))=0</formula>
    </cfRule>
  </conditionalFormatting>
  <conditionalFormatting sqref="I94:J94">
    <cfRule type="containsBlanks" dxfId="2171" priority="33">
      <formula>LEN(TRIM(I94))=0</formula>
    </cfRule>
  </conditionalFormatting>
  <conditionalFormatting sqref="I96:J96">
    <cfRule type="containsBlanks" dxfId="2170" priority="32">
      <formula>LEN(TRIM(I96))=0</formula>
    </cfRule>
  </conditionalFormatting>
  <conditionalFormatting sqref="J27">
    <cfRule type="containsBlanks" dxfId="2169" priority="31">
      <formula>LEN(TRIM(J27))=0</formula>
    </cfRule>
  </conditionalFormatting>
  <conditionalFormatting sqref="H222">
    <cfRule type="containsBlanks" dxfId="2168" priority="30">
      <formula>LEN(TRIM(H222))=0</formula>
    </cfRule>
  </conditionalFormatting>
  <conditionalFormatting sqref="H129:H130">
    <cfRule type="expression" dxfId="2167" priority="174">
      <formula>$H$134="Don't know"</formula>
    </cfRule>
    <cfRule type="expression" dxfId="2166" priority="175">
      <formula>$H$134="no"</formula>
    </cfRule>
  </conditionalFormatting>
  <conditionalFormatting sqref="H122:H124 K122">
    <cfRule type="expression" dxfId="2165" priority="172">
      <formula>$N$128="Don't know"</formula>
    </cfRule>
    <cfRule type="expression" dxfId="2164" priority="173">
      <formula>$N$128="No"</formula>
    </cfRule>
  </conditionalFormatting>
  <conditionalFormatting sqref="L157:M159">
    <cfRule type="expression" dxfId="2163" priority="168">
      <formula>$F$163="Don't know"</formula>
    </cfRule>
    <cfRule type="expression" dxfId="2162" priority="171">
      <formula>$F$163="No"</formula>
    </cfRule>
  </conditionalFormatting>
  <conditionalFormatting sqref="L158:M158">
    <cfRule type="expression" dxfId="2161" priority="167">
      <formula>$F$164="Don't know"</formula>
    </cfRule>
    <cfRule type="expression" dxfId="2160" priority="170">
      <formula>$F$164="No"</formula>
    </cfRule>
  </conditionalFormatting>
  <conditionalFormatting sqref="L159:M159">
    <cfRule type="expression" dxfId="2159" priority="166">
      <formula>$F$171="Don't know"</formula>
    </cfRule>
    <cfRule type="expression" dxfId="2158" priority="169">
      <formula>$F$171="No"</formula>
    </cfRule>
  </conditionalFormatting>
  <conditionalFormatting sqref="H11:N11">
    <cfRule type="expression" dxfId="2157" priority="163">
      <formula>$F$17="Not applicable"</formula>
    </cfRule>
    <cfRule type="expression" dxfId="2156" priority="164">
      <formula>$F$17="Don't know"</formula>
    </cfRule>
    <cfRule type="expression" dxfId="2155" priority="165">
      <formula>$F$17="No"</formula>
    </cfRule>
  </conditionalFormatting>
  <conditionalFormatting sqref="H12:N19">
    <cfRule type="expression" dxfId="2154" priority="160">
      <formula>$F12="Not applicable"</formula>
    </cfRule>
    <cfRule type="expression" dxfId="2153" priority="161">
      <formula>$F12="Don't know"</formula>
    </cfRule>
    <cfRule type="expression" dxfId="2152" priority="162">
      <formula>$F12="No"</formula>
    </cfRule>
  </conditionalFormatting>
  <conditionalFormatting sqref="N20 F9:N9 F11:F19 H11:N19">
    <cfRule type="expression" dxfId="2151" priority="159">
      <formula>$N$14="Don't know"</formula>
    </cfRule>
  </conditionalFormatting>
  <conditionalFormatting sqref="N20 F9:N9 F11:F19 H11:N19">
    <cfRule type="expression" dxfId="2150" priority="158">
      <formula>$N$14="Not applicable"</formula>
    </cfRule>
  </conditionalFormatting>
  <conditionalFormatting sqref="N20 F9:N9 F11:F19 H11:N19">
    <cfRule type="expression" dxfId="2149" priority="176">
      <formula>$N$14="No"</formula>
    </cfRule>
  </conditionalFormatting>
  <conditionalFormatting sqref="L153:M155">
    <cfRule type="expression" dxfId="2148" priority="156">
      <formula>$F$163="Don't know"</formula>
    </cfRule>
    <cfRule type="expression" dxfId="2147" priority="157">
      <formula>$F$163="No"</formula>
    </cfRule>
  </conditionalFormatting>
  <conditionalFormatting sqref="L154:M154">
    <cfRule type="expression" dxfId="2146" priority="154">
      <formula>$F$163="Don't know"</formula>
    </cfRule>
    <cfRule type="expression" dxfId="2145" priority="155">
      <formula>$F$163="No"</formula>
    </cfRule>
  </conditionalFormatting>
  <conditionalFormatting sqref="L155:M155">
    <cfRule type="expression" dxfId="2144" priority="152">
      <formula>$F$163="Don't know"</formula>
    </cfRule>
    <cfRule type="expression" dxfId="2143" priority="153">
      <formula>$F$163="No"</formula>
    </cfRule>
  </conditionalFormatting>
  <conditionalFormatting sqref="L21:L22">
    <cfRule type="expression" dxfId="2142" priority="149">
      <formula>$N$14="No"</formula>
    </cfRule>
  </conditionalFormatting>
  <conditionalFormatting sqref="L21:L22">
    <cfRule type="expression" dxfId="2141" priority="151">
      <formula>$N$14="Don't know"</formula>
    </cfRule>
  </conditionalFormatting>
  <conditionalFormatting sqref="L21:L22">
    <cfRule type="expression" dxfId="2140" priority="150">
      <formula>$N$14="Not applicable"</formula>
    </cfRule>
  </conditionalFormatting>
  <conditionalFormatting sqref="O10 O74 O90 O120 O191 O56 J33:K34 O20:O23 O25:O30 O58 J37:K37">
    <cfRule type="containsBlanks" dxfId="2139" priority="146">
      <formula>LEN(TRIM(J10))=0</formula>
    </cfRule>
  </conditionalFormatting>
  <conditionalFormatting sqref="I61:J61">
    <cfRule type="containsBlanks" dxfId="2138" priority="145">
      <formula>LEN(TRIM(I61))=0</formula>
    </cfRule>
  </conditionalFormatting>
  <conditionalFormatting sqref="H85:J85">
    <cfRule type="containsBlanks" dxfId="2137" priority="144">
      <formula>LEN(TRIM(H85))=0</formula>
    </cfRule>
  </conditionalFormatting>
  <conditionalFormatting sqref="F187:N187 N189 K191:N191 G138 H122:H124 K122 H218:H219 H135 F153:F155 K161 F161:F163 H167 H237:H238 F157:F159 K172:K184 H129:H130 L153:N155 L157:N159">
    <cfRule type="containsBlanks" dxfId="2136" priority="143">
      <formula>LEN(TRIM(F122))=0</formula>
    </cfRule>
  </conditionalFormatting>
  <conditionalFormatting sqref="G120">
    <cfRule type="containsBlanks" dxfId="2135" priority="142">
      <formula>LEN(TRIM(G120))=0</formula>
    </cfRule>
  </conditionalFormatting>
  <conditionalFormatting sqref="J26">
    <cfRule type="containsBlanks" dxfId="2134" priority="141">
      <formula>LEN(TRIM(J26))=0</formula>
    </cfRule>
  </conditionalFormatting>
  <conditionalFormatting sqref="O169">
    <cfRule type="containsBlanks" dxfId="2133" priority="140">
      <formula>LEN(TRIM(O169))=0</formula>
    </cfRule>
  </conditionalFormatting>
  <conditionalFormatting sqref="J56">
    <cfRule type="containsBlanks" dxfId="2132" priority="139">
      <formula>LEN(TRIM(J56))=0</formula>
    </cfRule>
  </conditionalFormatting>
  <conditionalFormatting sqref="F23">
    <cfRule type="expression" dxfId="2131" priority="138">
      <formula>$N$14="Don't know"</formula>
    </cfRule>
  </conditionalFormatting>
  <conditionalFormatting sqref="F23">
    <cfRule type="expression" dxfId="2130" priority="137">
      <formula>$N$14="Not applicable"</formula>
    </cfRule>
  </conditionalFormatting>
  <conditionalFormatting sqref="F23">
    <cfRule type="expression" dxfId="2129" priority="136">
      <formula>$N$14="No"</formula>
    </cfRule>
  </conditionalFormatting>
  <conditionalFormatting sqref="L20">
    <cfRule type="containsBlanks" dxfId="2128" priority="132">
      <formula>LEN(TRIM(L20))=0</formula>
    </cfRule>
    <cfRule type="expression" dxfId="2127" priority="135">
      <formula>$M$14="Don't know"</formula>
    </cfRule>
  </conditionalFormatting>
  <conditionalFormatting sqref="L20">
    <cfRule type="expression" dxfId="2126" priority="134">
      <formula>$M$14="Not applicable"</formula>
    </cfRule>
  </conditionalFormatting>
  <conditionalFormatting sqref="L20">
    <cfRule type="expression" dxfId="2125" priority="133">
      <formula>$M$14="No"</formula>
    </cfRule>
  </conditionalFormatting>
  <conditionalFormatting sqref="L21">
    <cfRule type="expression" dxfId="2124" priority="131">
      <formula>$N$14="Don't know"</formula>
    </cfRule>
  </conditionalFormatting>
  <conditionalFormatting sqref="L21">
    <cfRule type="expression" dxfId="2123" priority="130">
      <formula>$N$14="Not applicable"</formula>
    </cfRule>
  </conditionalFormatting>
  <conditionalFormatting sqref="L21">
    <cfRule type="expression" dxfId="2122" priority="129">
      <formula>$N$14="No"</formula>
    </cfRule>
  </conditionalFormatting>
  <conditionalFormatting sqref="L22">
    <cfRule type="expression" dxfId="2121" priority="128">
      <formula>$N$14="Don't know"</formula>
    </cfRule>
  </conditionalFormatting>
  <conditionalFormatting sqref="L22">
    <cfRule type="expression" dxfId="2120" priority="127">
      <formula>$N$14="Not applicable"</formula>
    </cfRule>
  </conditionalFormatting>
  <conditionalFormatting sqref="L22">
    <cfRule type="expression" dxfId="2119" priority="126">
      <formula>$N$14="No"</formula>
    </cfRule>
  </conditionalFormatting>
  <conditionalFormatting sqref="L8">
    <cfRule type="expression" dxfId="2118" priority="125">
      <formula>$N$14="Don't know"</formula>
    </cfRule>
  </conditionalFormatting>
  <conditionalFormatting sqref="L8">
    <cfRule type="expression" dxfId="2117" priority="124">
      <formula>$N$14="Not applicable"</formula>
    </cfRule>
  </conditionalFormatting>
  <conditionalFormatting sqref="L8">
    <cfRule type="expression" dxfId="2116" priority="123">
      <formula>$N$14="No"</formula>
    </cfRule>
  </conditionalFormatting>
  <conditionalFormatting sqref="J58">
    <cfRule type="containsBlanks" dxfId="2115" priority="121">
      <formula>LEN(TRIM(J58))=0</formula>
    </cfRule>
  </conditionalFormatting>
  <conditionalFormatting sqref="N65">
    <cfRule type="containsBlanks" dxfId="2114" priority="120">
      <formula>LEN(TRIM(N65))=0</formula>
    </cfRule>
  </conditionalFormatting>
  <conditionalFormatting sqref="H128">
    <cfRule type="expression" dxfId="2113" priority="111">
      <formula>$N$128="Don't know"</formula>
    </cfRule>
    <cfRule type="expression" dxfId="2112" priority="112">
      <formula>$N$128="No"</formula>
    </cfRule>
  </conditionalFormatting>
  <conditionalFormatting sqref="H133">
    <cfRule type="expression" dxfId="2111" priority="108">
      <formula>$N$128="Don't know"</formula>
    </cfRule>
    <cfRule type="expression" dxfId="2110" priority="109">
      <formula>$N$128="No"</formula>
    </cfRule>
  </conditionalFormatting>
  <conditionalFormatting sqref="H131">
    <cfRule type="expression" dxfId="2109" priority="105">
      <formula>$N$128="Don't know"</formula>
    </cfRule>
    <cfRule type="expression" dxfId="2108" priority="106">
      <formula>$N$128="No"</formula>
    </cfRule>
  </conditionalFormatting>
  <conditionalFormatting sqref="G146">
    <cfRule type="containsBlanks" dxfId="2107" priority="96">
      <formula>LEN(TRIM(G146))=0</formula>
    </cfRule>
  </conditionalFormatting>
  <conditionalFormatting sqref="G147">
    <cfRule type="containsBlanks" dxfId="2106" priority="95">
      <formula>LEN(TRIM(G147))=0</formula>
    </cfRule>
  </conditionalFormatting>
  <conditionalFormatting sqref="G148">
    <cfRule type="containsBlanks" dxfId="2105" priority="94">
      <formula>LEN(TRIM(G148))=0</formula>
    </cfRule>
  </conditionalFormatting>
  <conditionalFormatting sqref="G149">
    <cfRule type="containsBlanks" dxfId="2104" priority="93">
      <formula>LEN(TRIM(G149))=0</formula>
    </cfRule>
  </conditionalFormatting>
  <conditionalFormatting sqref="G150">
    <cfRule type="containsBlanks" dxfId="2103" priority="92">
      <formula>LEN(TRIM(G150))=0</formula>
    </cfRule>
  </conditionalFormatting>
  <conditionalFormatting sqref="J138">
    <cfRule type="containsBlanks" dxfId="2102" priority="91">
      <formula>LEN(TRIM(J138))=0</formula>
    </cfRule>
  </conditionalFormatting>
  <conditionalFormatting sqref="J142">
    <cfRule type="containsBlanks" dxfId="2101" priority="89">
      <formula>LEN(TRIM(J142))=0</formula>
    </cfRule>
  </conditionalFormatting>
  <conditionalFormatting sqref="J141">
    <cfRule type="containsBlanks" dxfId="2100" priority="90">
      <formula>LEN(TRIM(J141))=0</formula>
    </cfRule>
  </conditionalFormatting>
  <conditionalFormatting sqref="J145">
    <cfRule type="containsBlanks" dxfId="2099" priority="88">
      <formula>LEN(TRIM(J145))=0</formula>
    </cfRule>
  </conditionalFormatting>
  <conditionalFormatting sqref="L158:M158">
    <cfRule type="expression" dxfId="2098" priority="86">
      <formula>$F$163="Don't know"</formula>
    </cfRule>
    <cfRule type="expression" dxfId="2097" priority="87">
      <formula>$F$163="No"</formula>
    </cfRule>
  </conditionalFormatting>
  <conditionalFormatting sqref="L159:M159">
    <cfRule type="expression" dxfId="2096" priority="84">
      <formula>$F$163="Don't know"</formula>
    </cfRule>
    <cfRule type="expression" dxfId="2095" priority="85">
      <formula>$F$163="No"</formula>
    </cfRule>
  </conditionalFormatting>
  <conditionalFormatting sqref="L153:M155">
    <cfRule type="expression" dxfId="2094" priority="82">
      <formula>$F$163="Don't know"</formula>
    </cfRule>
    <cfRule type="expression" dxfId="2093" priority="83">
      <formula>$F$163="No"</formula>
    </cfRule>
  </conditionalFormatting>
  <conditionalFormatting sqref="L154:M154">
    <cfRule type="expression" dxfId="2092" priority="80">
      <formula>$F$163="Don't know"</formula>
    </cfRule>
    <cfRule type="expression" dxfId="2091" priority="81">
      <formula>$F$163="No"</formula>
    </cfRule>
  </conditionalFormatting>
  <conditionalFormatting sqref="L155:M155">
    <cfRule type="expression" dxfId="2090" priority="78">
      <formula>$F$163="Don't know"</formula>
    </cfRule>
    <cfRule type="expression" dxfId="2089" priority="79">
      <formula>$F$163="No"</formula>
    </cfRule>
  </conditionalFormatting>
  <conditionalFormatting sqref="H233">
    <cfRule type="containsBlanks" dxfId="2088" priority="68">
      <formula>LEN(TRIM(H233))=0</formula>
    </cfRule>
  </conditionalFormatting>
  <conditionalFormatting sqref="H235">
    <cfRule type="containsBlanks" dxfId="2087" priority="67">
      <formula>LEN(TRIM(H235))=0</formula>
    </cfRule>
  </conditionalFormatting>
  <conditionalFormatting sqref="O8">
    <cfRule type="containsBlanks" dxfId="2086" priority="66">
      <formula>LEN(TRIM(O8))=0</formula>
    </cfRule>
  </conditionalFormatting>
  <conditionalFormatting sqref="O65">
    <cfRule type="containsBlanks" dxfId="2085" priority="65">
      <formula>LEN(TRIM(O65))=0</formula>
    </cfRule>
  </conditionalFormatting>
  <conditionalFormatting sqref="L154:M154">
    <cfRule type="expression" dxfId="2084" priority="63">
      <formula>$F$163="Don't know"</formula>
    </cfRule>
    <cfRule type="expression" dxfId="2083" priority="64">
      <formula>$F$163="No"</formula>
    </cfRule>
  </conditionalFormatting>
  <conditionalFormatting sqref="L154:M154">
    <cfRule type="expression" dxfId="2082" priority="61">
      <formula>$F$163="Don't know"</formula>
    </cfRule>
    <cfRule type="expression" dxfId="2081" priority="62">
      <formula>$F$163="No"</formula>
    </cfRule>
  </conditionalFormatting>
  <conditionalFormatting sqref="L155:M155">
    <cfRule type="expression" dxfId="2080" priority="59">
      <formula>$F$163="Don't know"</formula>
    </cfRule>
    <cfRule type="expression" dxfId="2079" priority="60">
      <formula>$F$163="No"</formula>
    </cfRule>
  </conditionalFormatting>
  <conditionalFormatting sqref="L155:M155">
    <cfRule type="expression" dxfId="2078" priority="57">
      <formula>$F$163="Don't know"</formula>
    </cfRule>
    <cfRule type="expression" dxfId="2077" priority="58">
      <formula>$F$163="No"</formula>
    </cfRule>
  </conditionalFormatting>
  <conditionalFormatting sqref="L157:M159">
    <cfRule type="expression" dxfId="2076" priority="55">
      <formula>$F$163="Don't know"</formula>
    </cfRule>
    <cfRule type="expression" dxfId="2075" priority="56">
      <formula>$F$163="No"</formula>
    </cfRule>
  </conditionalFormatting>
  <conditionalFormatting sqref="L157:M159">
    <cfRule type="expression" dxfId="2074" priority="53">
      <formula>$F$163="Don't know"</formula>
    </cfRule>
    <cfRule type="expression" dxfId="2073" priority="54">
      <formula>$F$163="No"</formula>
    </cfRule>
  </conditionalFormatting>
  <conditionalFormatting sqref="L158:M158">
    <cfRule type="expression" dxfId="2072" priority="51">
      <formula>$F$163="Don't know"</formula>
    </cfRule>
    <cfRule type="expression" dxfId="2071" priority="52">
      <formula>$F$163="No"</formula>
    </cfRule>
  </conditionalFormatting>
  <conditionalFormatting sqref="L158:M158">
    <cfRule type="expression" dxfId="2070" priority="49">
      <formula>$F$163="Don't know"</formula>
    </cfRule>
    <cfRule type="expression" dxfId="2069" priority="50">
      <formula>$F$163="No"</formula>
    </cfRule>
  </conditionalFormatting>
  <conditionalFormatting sqref="L159:M159">
    <cfRule type="expression" dxfId="2068" priority="47">
      <formula>$F$163="Don't know"</formula>
    </cfRule>
    <cfRule type="expression" dxfId="2067" priority="48">
      <formula>$F$163="No"</formula>
    </cfRule>
  </conditionalFormatting>
  <conditionalFormatting sqref="L159:M159">
    <cfRule type="expression" dxfId="2066" priority="45">
      <formula>$F$163="Don't know"</formula>
    </cfRule>
    <cfRule type="expression" dxfId="2065" priority="46">
      <formula>$F$163="No"</formula>
    </cfRule>
  </conditionalFormatting>
  <conditionalFormatting sqref="J147">
    <cfRule type="containsBlanks" dxfId="2064" priority="41">
      <formula>LEN(TRIM(J147))=0</formula>
    </cfRule>
  </conditionalFormatting>
  <conditionalFormatting sqref="J139">
    <cfRule type="containsBlanks" dxfId="2063" priority="37">
      <formula>LEN(TRIM(J139))=0</formula>
    </cfRule>
  </conditionalFormatting>
  <conditionalFormatting sqref="J140">
    <cfRule type="containsBlanks" dxfId="2062" priority="36">
      <formula>LEN(TRIM(J140))=0</formula>
    </cfRule>
  </conditionalFormatting>
  <conditionalFormatting sqref="I92:J92">
    <cfRule type="containsBlanks" dxfId="2061" priority="35">
      <formula>LEN(TRIM(I92))=0</formula>
    </cfRule>
  </conditionalFormatting>
  <conditionalFormatting sqref="I93:J93">
    <cfRule type="containsBlanks" dxfId="2060" priority="34">
      <formula>LEN(TRIM(I93))=0</formula>
    </cfRule>
  </conditionalFormatting>
  <conditionalFormatting sqref="H132">
    <cfRule type="expression" dxfId="2059" priority="28">
      <formula>$H$134="Don't know"</formula>
    </cfRule>
    <cfRule type="expression" dxfId="2058" priority="29">
      <formula>$H$134="no"</formula>
    </cfRule>
  </conditionalFormatting>
  <conditionalFormatting sqref="H132">
    <cfRule type="containsBlanks" dxfId="2057" priority="27">
      <formula>LEN(TRIM(H132))=0</formula>
    </cfRule>
  </conditionalFormatting>
  <conditionalFormatting sqref="L157:M159">
    <cfRule type="expression" dxfId="2056" priority="25">
      <formula>$F$163="Don't know"</formula>
    </cfRule>
    <cfRule type="expression" dxfId="2055" priority="26">
      <formula>$F$163="No"</formula>
    </cfRule>
  </conditionalFormatting>
  <conditionalFormatting sqref="L157:M159">
    <cfRule type="expression" dxfId="2054" priority="23">
      <formula>$F$163="Don't know"</formula>
    </cfRule>
    <cfRule type="expression" dxfId="2053" priority="24">
      <formula>$F$163="No"</formula>
    </cfRule>
  </conditionalFormatting>
  <conditionalFormatting sqref="K196:L196">
    <cfRule type="containsBlanks" dxfId="2052" priority="22">
      <formula>LEN(TRIM(K196))=0</formula>
    </cfRule>
  </conditionalFormatting>
  <conditionalFormatting sqref="K197:L199">
    <cfRule type="containsBlanks" dxfId="2051" priority="21">
      <formula>LEN(TRIM(K197))=0</formula>
    </cfRule>
  </conditionalFormatting>
  <conditionalFormatting sqref="K201:L203">
    <cfRule type="containsBlanks" dxfId="2050" priority="20">
      <formula>LEN(TRIM(K201))=0</formula>
    </cfRule>
  </conditionalFormatting>
  <conditionalFormatting sqref="K205:L210">
    <cfRule type="containsBlanks" dxfId="2049" priority="19">
      <formula>LEN(TRIM(K205))=0</formula>
    </cfRule>
  </conditionalFormatting>
  <conditionalFormatting sqref="K212:L214">
    <cfRule type="containsBlanks" dxfId="2048" priority="18">
      <formula>LEN(TRIM(K212))=0</formula>
    </cfRule>
  </conditionalFormatting>
  <conditionalFormatting sqref="H213:I214">
    <cfRule type="containsBlanks" dxfId="2047" priority="17">
      <formula>LEN(TRIM(H213))=0</formula>
    </cfRule>
  </conditionalFormatting>
  <conditionalFormatting sqref="H208:I208">
    <cfRule type="containsBlanks" dxfId="2046" priority="16">
      <formula>LEN(TRIM(H208))=0</formula>
    </cfRule>
  </conditionalFormatting>
  <conditionalFormatting sqref="H203:I203">
    <cfRule type="containsBlanks" dxfId="2045" priority="15">
      <formula>LEN(TRIM(H203))=0</formula>
    </cfRule>
  </conditionalFormatting>
  <conditionalFormatting sqref="J40:K41">
    <cfRule type="containsBlanks" dxfId="2044" priority="14">
      <formula>LEN(TRIM(J40))=0</formula>
    </cfRule>
  </conditionalFormatting>
  <conditionalFormatting sqref="J45:K45">
    <cfRule type="containsBlanks" dxfId="2043" priority="13">
      <formula>LEN(TRIM(J45))=0</formula>
    </cfRule>
  </conditionalFormatting>
  <conditionalFormatting sqref="J48:K48">
    <cfRule type="containsBlanks" dxfId="2042" priority="12">
      <formula>LEN(TRIM(J48))=0</formula>
    </cfRule>
  </conditionalFormatting>
  <conditionalFormatting sqref="J50:K51">
    <cfRule type="containsBlanks" dxfId="2041" priority="11">
      <formula>LEN(TRIM(J50))=0</formula>
    </cfRule>
  </conditionalFormatting>
  <conditionalFormatting sqref="J53:K53">
    <cfRule type="containsBlanks" dxfId="2040" priority="10">
      <formula>LEN(TRIM(J53))=0</formula>
    </cfRule>
  </conditionalFormatting>
  <conditionalFormatting sqref="J35:K35">
    <cfRule type="containsBlanks" dxfId="2039" priority="9">
      <formula>LEN(TRIM(J35))=0</formula>
    </cfRule>
  </conditionalFormatting>
  <conditionalFormatting sqref="J38:K38">
    <cfRule type="containsBlanks" dxfId="2038" priority="8">
      <formula>LEN(TRIM(J38))=0</formula>
    </cfRule>
  </conditionalFormatting>
  <conditionalFormatting sqref="J42:K42">
    <cfRule type="containsBlanks" dxfId="2037" priority="7">
      <formula>LEN(TRIM(J42))=0</formula>
    </cfRule>
  </conditionalFormatting>
  <conditionalFormatting sqref="J43:K43">
    <cfRule type="containsBlanks" dxfId="2036" priority="6">
      <formula>LEN(TRIM(J43))=0</formula>
    </cfRule>
  </conditionalFormatting>
  <conditionalFormatting sqref="J46:K46">
    <cfRule type="containsBlanks" dxfId="2035" priority="5">
      <formula>LEN(TRIM(J46))=0</formula>
    </cfRule>
  </conditionalFormatting>
  <conditionalFormatting sqref="J47:K47">
    <cfRule type="containsBlanks" dxfId="2034" priority="4">
      <formula>LEN(TRIM(J47))=0</formula>
    </cfRule>
  </conditionalFormatting>
  <conditionalFormatting sqref="J49:K49">
    <cfRule type="containsBlanks" dxfId="2033" priority="3">
      <formula>LEN(TRIM(J49))=0</formula>
    </cfRule>
  </conditionalFormatting>
  <conditionalFormatting sqref="J54:K54">
    <cfRule type="containsBlanks" dxfId="2032" priority="2">
      <formula>LEN(TRIM(J54))=0</formula>
    </cfRule>
  </conditionalFormatting>
  <conditionalFormatting sqref="J55:K55">
    <cfRule type="containsBlanks" dxfId="2031" priority="1">
      <formula>LEN(TRIM(J55))=0</formula>
    </cfRule>
  </conditionalFormatting>
  <dataValidations count="12">
    <dataValidation type="list" allowBlank="1" showInputMessage="1" showErrorMessage="1" sqref="F77:F79" xr:uid="{302E45EB-A9DE-4F23-8815-31CDE9F6BEEE}">
      <formula1>"In-kind, Cash, Don't know, Not applicable"</formula1>
    </dataValidation>
    <dataValidation type="list" allowBlank="1" showInputMessage="1" showErrorMessage="1" sqref="F11:F19 F23 L21:L22 L8 H238 H124:J124 H126:J127 F161:F163 H167 F165 K191:N191 L153:N155 G115:N117 G101:N113 L157:N159" xr:uid="{9BCC36EF-D951-44D8-9ED3-E106E7A28250}">
      <formula1>"Yes, No, Don't know, Not applicable"</formula1>
    </dataValidation>
    <dataValidation type="list" allowBlank="1" showInputMessage="1" showErrorMessage="1" error="Please choose from the dropdown list." sqref="L20" xr:uid="{A6CCE125-05C1-4306-B676-AD7EA9A27CEF}">
      <formula1>"0 times, 1-2 times, 3-5 times, 6 or more times, Don't know"</formula1>
    </dataValidation>
    <dataValidation type="list" allowBlank="1" showInputMessage="1" showErrorMessage="1" sqref="H25 J25" xr:uid="{441D8736-D90E-49C2-9D2D-5DC84E3BDE49}">
      <formula1>"January, February, March, April, May, June, July, August, September, October, November, December"</formula1>
    </dataValidation>
    <dataValidation type="list" allowBlank="1" showInputMessage="1" showErrorMessage="1" sqref="H29:J29" xr:uid="{A3135571-905A-46DA-8AED-83C78EA21488}">
      <formula1>"less than annually,  annually,  bi-annually (twice a year),  quarterly, more than quarterly"</formula1>
    </dataValidation>
    <dataValidation type="list" allowBlank="1" showInputMessage="1" showErrorMessage="1" sqref="J56:K56 J58:K58 N65 F68 F70 H85:J85 G120 H128:J128 H133:J133 H131:J131 F153:F155 N189 F157:F159 K172:K184" xr:uid="{1D9AA10B-B2C6-45FE-BDA0-99B2EF0281B5}">
      <formula1>"Yes, No, Don't know"</formula1>
    </dataValidation>
    <dataValidation type="list" allowBlank="1" showInputMessage="1" showErrorMessage="1" sqref="F75:F76" xr:uid="{ED7DE453-D17F-4A63-9DA9-F9CD1E2FC9CC}">
      <formula1>"In-kind, Cash, Don't know"</formula1>
    </dataValidation>
    <dataValidation type="list" allowBlank="1" showInputMessage="1" showErrorMessage="1" error="Please choose from the dropdown list." prompt="Please select from the dropdown list" sqref="H86:J86" xr:uid="{F99809AC-D033-488A-A714-DE719D7DE3C8}">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07FA18F6-33D4-49ED-B6D7-74208BA21832}">
      <formula1>"Yes, No, Don't Know"</formula1>
    </dataValidation>
    <dataValidation type="list" allowBlank="1" showInputMessage="1" showErrorMessage="1" sqref="I138:I150 G138:G150 H138:H151 J138:L151" xr:uid="{80FBA25E-4D51-49B6-A221-D5A86EDA861B}">
      <formula1>"Community Health Worker (or equivalent), Nurse, Auxiliary Nurse, Auxiliary Nurse Midwife, Clinical Officer, Doctor, Don't know, Not applicable"</formula1>
    </dataValidation>
    <dataValidation type="list" allowBlank="1" showInputMessage="1" showErrorMessage="1" sqref="H219:J219 H235:J235 H224:J231 H233:J233 H221:J222" xr:uid="{4E443391-5842-4538-BA80-2B9E9D75F18D}">
      <formula1>"Yes, No, Don’t know, Not applicable"</formula1>
    </dataValidation>
    <dataValidation type="date" allowBlank="1" showInputMessage="1" showErrorMessage="1" sqref="H27 J27" xr:uid="{5A4D5D9B-9D9C-4E03-B599-FF911C53C6E4}">
      <formula1>42005</formula1>
      <formula2>43100</formula2>
    </dataValidation>
  </dataValidations>
  <hyperlinks>
    <hyperlink ref="F1:G1" location="'All Countries - Summary (2017)'!A1" display="Summary Page" xr:uid="{950D0817-17EC-49C0-9AC1-4AD00558A2DC}"/>
  </hyperlink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7007-8C37-4055-B901-7D872B8E6D6A}">
  <sheetPr>
    <tabColor theme="3" tint="0.39997558519241921"/>
  </sheetPr>
  <dimension ref="A1:Q241"/>
  <sheetViews>
    <sheetView showGridLines="0" zoomScaleNormal="10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6.42578125" customWidth="1"/>
    <col min="15" max="15" width="60.28515625" customWidth="1"/>
    <col min="16" max="16" width="60.42578125" customWidth="1"/>
  </cols>
  <sheetData>
    <row r="1" spans="2:16" ht="61.5" customHeight="1" thickBot="1">
      <c r="F1" s="1415" t="s">
        <v>638</v>
      </c>
      <c r="G1" s="1416"/>
      <c r="H1" s="638"/>
      <c r="I1" s="638"/>
      <c r="J1" s="638"/>
      <c r="K1" s="638"/>
      <c r="L1" s="638"/>
      <c r="M1" s="638"/>
      <c r="N1" s="638"/>
    </row>
    <row r="2" spans="2:16" ht="30.75" customHeight="1" thickBot="1">
      <c r="B2" s="1" t="s">
        <v>0</v>
      </c>
      <c r="C2" s="2"/>
      <c r="D2" s="2"/>
      <c r="E2" s="2"/>
      <c r="F2" s="3"/>
      <c r="G2" s="4"/>
      <c r="H2" s="3"/>
      <c r="I2" s="3"/>
      <c r="J2" s="3"/>
      <c r="K2" s="235"/>
      <c r="L2" s="235"/>
      <c r="M2" s="235"/>
      <c r="N2" s="236"/>
    </row>
    <row r="3" spans="2:16" ht="42" customHeight="1" thickBot="1">
      <c r="B3" s="1"/>
      <c r="C3" s="5"/>
      <c r="D3" s="6" t="s">
        <v>1</v>
      </c>
      <c r="E3" s="7" t="s">
        <v>30</v>
      </c>
      <c r="F3" s="8"/>
      <c r="G3" s="4"/>
      <c r="H3" s="3"/>
      <c r="I3" s="3"/>
      <c r="J3" s="3"/>
      <c r="K3" s="235"/>
      <c r="L3" s="235"/>
      <c r="M3" s="235"/>
      <c r="N3" s="236"/>
    </row>
    <row r="4" spans="2:16" ht="33.75" customHeight="1">
      <c r="B4" s="933" t="s">
        <v>3</v>
      </c>
      <c r="C4" s="933"/>
      <c r="D4" s="933"/>
      <c r="E4" s="933"/>
      <c r="F4" s="933"/>
      <c r="G4" s="933"/>
      <c r="H4" s="933"/>
      <c r="I4" s="933"/>
      <c r="J4" s="933"/>
      <c r="K4" s="933"/>
      <c r="L4" s="933"/>
      <c r="M4" s="933"/>
      <c r="N4" s="933"/>
    </row>
    <row r="5" spans="2:16" ht="17.25" customHeight="1" thickBot="1">
      <c r="B5" s="934"/>
      <c r="C5" s="935"/>
      <c r="D5" s="935"/>
      <c r="E5" s="935"/>
      <c r="F5" s="935"/>
      <c r="G5" s="935"/>
      <c r="H5" s="935"/>
      <c r="I5" s="935"/>
      <c r="J5" s="935"/>
      <c r="K5" s="935"/>
      <c r="L5" s="935"/>
      <c r="M5" s="935"/>
      <c r="N5" s="935"/>
    </row>
    <row r="6" spans="2:16" ht="32.25" customHeight="1" thickBot="1">
      <c r="B6" s="1370"/>
      <c r="C6" s="1370"/>
      <c r="D6" s="1370"/>
      <c r="E6" s="1370"/>
      <c r="F6" s="1370"/>
      <c r="G6" s="1370"/>
      <c r="H6" s="1370"/>
      <c r="I6" s="1370"/>
      <c r="J6" s="1370"/>
      <c r="K6" s="1370"/>
      <c r="L6" s="1370"/>
      <c r="M6" s="237"/>
      <c r="N6" s="715"/>
      <c r="O6" s="238" t="s">
        <v>348</v>
      </c>
      <c r="P6" s="239" t="s">
        <v>349</v>
      </c>
    </row>
    <row r="7" spans="2:16" ht="16.5" thickBot="1">
      <c r="B7" s="845" t="s">
        <v>41</v>
      </c>
      <c r="C7" s="846"/>
      <c r="D7" s="846"/>
      <c r="E7" s="846"/>
      <c r="F7" s="846"/>
      <c r="G7" s="846"/>
      <c r="H7" s="846"/>
      <c r="I7" s="846"/>
      <c r="J7" s="846"/>
      <c r="K7" s="846"/>
      <c r="L7" s="846"/>
      <c r="M7" s="846"/>
      <c r="N7" s="846"/>
      <c r="O7" s="846"/>
      <c r="P7" s="847"/>
    </row>
    <row r="8" spans="2:16" ht="30">
      <c r="B8" s="240" t="s">
        <v>350</v>
      </c>
      <c r="C8" s="1340" t="s">
        <v>351</v>
      </c>
      <c r="D8" s="1340"/>
      <c r="E8" s="1340"/>
      <c r="F8" s="1340"/>
      <c r="G8" s="1340"/>
      <c r="H8" s="1340"/>
      <c r="I8" s="1340"/>
      <c r="J8" s="1340"/>
      <c r="K8" s="1341"/>
      <c r="L8" s="797" t="s">
        <v>49</v>
      </c>
      <c r="M8" s="241" t="s">
        <v>352</v>
      </c>
      <c r="N8" s="763"/>
      <c r="O8" s="1215" t="s">
        <v>1421</v>
      </c>
      <c r="P8" s="1215"/>
    </row>
    <row r="9" spans="2:16" ht="21" customHeight="1">
      <c r="B9" s="9" t="s">
        <v>216</v>
      </c>
      <c r="C9" s="879" t="s">
        <v>353</v>
      </c>
      <c r="D9" s="879"/>
      <c r="E9" s="880"/>
      <c r="F9" s="1113" t="s">
        <v>2560</v>
      </c>
      <c r="G9" s="1114"/>
      <c r="H9" s="1114"/>
      <c r="I9" s="1114"/>
      <c r="J9" s="1114"/>
      <c r="K9" s="1114"/>
      <c r="L9" s="1114"/>
      <c r="M9" s="1114"/>
      <c r="N9" s="1114"/>
      <c r="O9" s="1007"/>
      <c r="P9" s="1007"/>
    </row>
    <row r="10" spans="2:16" ht="28.5">
      <c r="B10" s="242" t="s">
        <v>354</v>
      </c>
      <c r="C10" s="875" t="s">
        <v>355</v>
      </c>
      <c r="D10" s="875"/>
      <c r="E10" s="990"/>
      <c r="F10" s="243" t="s">
        <v>356</v>
      </c>
      <c r="G10" s="1357"/>
      <c r="H10" s="1357"/>
      <c r="I10" s="1357"/>
      <c r="J10" s="1357"/>
      <c r="K10" s="1357"/>
      <c r="L10" s="1357"/>
      <c r="M10" s="1357"/>
      <c r="N10" s="1358"/>
      <c r="O10" s="1003" t="s">
        <v>1421</v>
      </c>
      <c r="P10" s="1003"/>
    </row>
    <row r="11" spans="2:16" ht="45">
      <c r="B11" s="244" t="s">
        <v>216</v>
      </c>
      <c r="C11" s="1011" t="s">
        <v>357</v>
      </c>
      <c r="D11" s="1011"/>
      <c r="E11" s="1369"/>
      <c r="F11" s="797" t="s">
        <v>49</v>
      </c>
      <c r="G11" s="245" t="s">
        <v>358</v>
      </c>
      <c r="H11" s="1073" t="s">
        <v>2561</v>
      </c>
      <c r="I11" s="1074"/>
      <c r="J11" s="1074"/>
      <c r="K11" s="1074"/>
      <c r="L11" s="1074"/>
      <c r="M11" s="1074"/>
      <c r="N11" s="1074"/>
      <c r="O11" s="1004"/>
      <c r="P11" s="1004"/>
    </row>
    <row r="12" spans="2:16" ht="45">
      <c r="B12" s="10" t="s">
        <v>218</v>
      </c>
      <c r="C12" s="879" t="s">
        <v>359</v>
      </c>
      <c r="D12" s="879"/>
      <c r="E12" s="880"/>
      <c r="F12" s="797" t="s">
        <v>49</v>
      </c>
      <c r="G12" s="739" t="s">
        <v>358</v>
      </c>
      <c r="H12" s="1073" t="s">
        <v>2562</v>
      </c>
      <c r="I12" s="1074"/>
      <c r="J12" s="1074"/>
      <c r="K12" s="1074"/>
      <c r="L12" s="1074"/>
      <c r="M12" s="1074"/>
      <c r="N12" s="1074"/>
      <c r="O12" s="1004"/>
      <c r="P12" s="1004"/>
    </row>
    <row r="13" spans="2:16" ht="45">
      <c r="B13" s="10" t="s">
        <v>220</v>
      </c>
      <c r="C13" s="879" t="s">
        <v>360</v>
      </c>
      <c r="D13" s="879"/>
      <c r="E13" s="880"/>
      <c r="F13" s="797" t="s">
        <v>50</v>
      </c>
      <c r="G13" s="739" t="s">
        <v>358</v>
      </c>
      <c r="H13" s="1073"/>
      <c r="I13" s="1074"/>
      <c r="J13" s="1074"/>
      <c r="K13" s="1074"/>
      <c r="L13" s="1074"/>
      <c r="M13" s="1074"/>
      <c r="N13" s="1074"/>
      <c r="O13" s="1004"/>
      <c r="P13" s="1004"/>
    </row>
    <row r="14" spans="2:16" ht="30">
      <c r="B14" s="10" t="s">
        <v>222</v>
      </c>
      <c r="C14" s="879" t="s">
        <v>361</v>
      </c>
      <c r="D14" s="879"/>
      <c r="E14" s="880"/>
      <c r="F14" s="797" t="s">
        <v>49</v>
      </c>
      <c r="G14" s="739" t="s">
        <v>362</v>
      </c>
      <c r="H14" s="1073" t="s">
        <v>2373</v>
      </c>
      <c r="I14" s="1074"/>
      <c r="J14" s="1074"/>
      <c r="K14" s="1074"/>
      <c r="L14" s="1074"/>
      <c r="M14" s="1074"/>
      <c r="N14" s="1074"/>
      <c r="O14" s="1004"/>
      <c r="P14" s="1004"/>
    </row>
    <row r="15" spans="2:16" ht="45">
      <c r="B15" s="10" t="s">
        <v>224</v>
      </c>
      <c r="C15" s="879" t="s">
        <v>54</v>
      </c>
      <c r="D15" s="879"/>
      <c r="E15" s="880"/>
      <c r="F15" s="797" t="s">
        <v>49</v>
      </c>
      <c r="G15" s="739" t="s">
        <v>363</v>
      </c>
      <c r="H15" s="1073" t="s">
        <v>78</v>
      </c>
      <c r="I15" s="1074"/>
      <c r="J15" s="1074"/>
      <c r="K15" s="1074"/>
      <c r="L15" s="1074"/>
      <c r="M15" s="1074"/>
      <c r="N15" s="1074"/>
      <c r="O15" s="1004"/>
      <c r="P15" s="1004"/>
    </row>
    <row r="16" spans="2:16" ht="30">
      <c r="B16" s="10" t="s">
        <v>226</v>
      </c>
      <c r="C16" s="879" t="s">
        <v>364</v>
      </c>
      <c r="D16" s="879"/>
      <c r="E16" s="880"/>
      <c r="F16" s="797" t="s">
        <v>49</v>
      </c>
      <c r="G16" s="739" t="s">
        <v>365</v>
      </c>
      <c r="H16" s="1073" t="s">
        <v>2563</v>
      </c>
      <c r="I16" s="1074"/>
      <c r="J16" s="1074"/>
      <c r="K16" s="1074"/>
      <c r="L16" s="1074"/>
      <c r="M16" s="1074"/>
      <c r="N16" s="1074"/>
      <c r="O16" s="1004"/>
      <c r="P16" s="1004"/>
    </row>
    <row r="17" spans="2:16">
      <c r="B17" s="10" t="s">
        <v>228</v>
      </c>
      <c r="C17" s="1011" t="s">
        <v>366</v>
      </c>
      <c r="D17" s="1011"/>
      <c r="E17" s="1011"/>
      <c r="F17" s="797" t="s">
        <v>49</v>
      </c>
      <c r="G17" s="739" t="s">
        <v>367</v>
      </c>
      <c r="H17" s="1073" t="s">
        <v>2564</v>
      </c>
      <c r="I17" s="1074"/>
      <c r="J17" s="1074"/>
      <c r="K17" s="1074"/>
      <c r="L17" s="1074"/>
      <c r="M17" s="1074"/>
      <c r="N17" s="1074"/>
      <c r="O17" s="1004"/>
      <c r="P17" s="1004"/>
    </row>
    <row r="18" spans="2:16">
      <c r="B18" s="10" t="s">
        <v>229</v>
      </c>
      <c r="C18" s="1011" t="s">
        <v>368</v>
      </c>
      <c r="D18" s="1011"/>
      <c r="E18" s="1011"/>
      <c r="F18" s="797" t="s">
        <v>50</v>
      </c>
      <c r="G18" s="739" t="s">
        <v>367</v>
      </c>
      <c r="H18" s="1073"/>
      <c r="I18" s="1074"/>
      <c r="J18" s="1074"/>
      <c r="K18" s="1074"/>
      <c r="L18" s="1074"/>
      <c r="M18" s="1074"/>
      <c r="N18" s="1074"/>
      <c r="O18" s="1004"/>
      <c r="P18" s="1004"/>
    </row>
    <row r="19" spans="2:16">
      <c r="B19" s="10" t="s">
        <v>230</v>
      </c>
      <c r="C19" s="1011" t="s">
        <v>369</v>
      </c>
      <c r="D19" s="1011"/>
      <c r="E19" s="1011"/>
      <c r="F19" s="797" t="s">
        <v>49</v>
      </c>
      <c r="G19" s="739" t="s">
        <v>367</v>
      </c>
      <c r="H19" s="1073" t="s">
        <v>2565</v>
      </c>
      <c r="I19" s="1074"/>
      <c r="J19" s="1074"/>
      <c r="K19" s="1074"/>
      <c r="L19" s="1074"/>
      <c r="M19" s="1074"/>
      <c r="N19" s="1074"/>
      <c r="O19" s="1007"/>
      <c r="P19" s="1007"/>
    </row>
    <row r="20" spans="2:16">
      <c r="B20" s="242" t="s">
        <v>370</v>
      </c>
      <c r="C20" s="879" t="s">
        <v>371</v>
      </c>
      <c r="D20" s="879"/>
      <c r="E20" s="879"/>
      <c r="F20" s="879"/>
      <c r="G20" s="879"/>
      <c r="H20" s="879"/>
      <c r="I20" s="879"/>
      <c r="J20" s="879"/>
      <c r="K20" s="879"/>
      <c r="L20" s="744" t="s">
        <v>64</v>
      </c>
      <c r="M20" s="1359" t="s">
        <v>372</v>
      </c>
      <c r="N20" s="1362"/>
      <c r="O20" s="246" t="s">
        <v>1421</v>
      </c>
      <c r="P20" s="247"/>
    </row>
    <row r="21" spans="2:16" ht="25.5" customHeight="1">
      <c r="B21" s="242" t="s">
        <v>373</v>
      </c>
      <c r="C21" s="879" t="s">
        <v>374</v>
      </c>
      <c r="D21" s="879"/>
      <c r="E21" s="879"/>
      <c r="F21" s="879"/>
      <c r="G21" s="879"/>
      <c r="H21" s="879"/>
      <c r="I21" s="879"/>
      <c r="J21" s="879"/>
      <c r="K21" s="879"/>
      <c r="L21" s="797" t="s">
        <v>50</v>
      </c>
      <c r="M21" s="1360"/>
      <c r="N21" s="1363"/>
      <c r="O21" s="246" t="s">
        <v>1421</v>
      </c>
      <c r="P21" s="247"/>
    </row>
    <row r="22" spans="2:16" ht="25.5" customHeight="1">
      <c r="B22" s="248" t="s">
        <v>216</v>
      </c>
      <c r="C22" s="879" t="s">
        <v>375</v>
      </c>
      <c r="D22" s="879"/>
      <c r="E22" s="879"/>
      <c r="F22" s="879"/>
      <c r="G22" s="879"/>
      <c r="H22" s="879"/>
      <c r="I22" s="879"/>
      <c r="J22" s="879"/>
      <c r="K22" s="879"/>
      <c r="L22" s="797" t="s">
        <v>663</v>
      </c>
      <c r="M22" s="1360"/>
      <c r="N22" s="1363"/>
      <c r="O22" s="246" t="s">
        <v>1421</v>
      </c>
      <c r="P22" s="247"/>
    </row>
    <row r="23" spans="2:16" ht="75.75" thickBot="1">
      <c r="B23" s="249" t="s">
        <v>376</v>
      </c>
      <c r="C23" s="913" t="s">
        <v>377</v>
      </c>
      <c r="D23" s="913"/>
      <c r="E23" s="1006"/>
      <c r="F23" s="797" t="s">
        <v>49</v>
      </c>
      <c r="G23" s="1365" t="s">
        <v>378</v>
      </c>
      <c r="H23" s="1366"/>
      <c r="I23" s="1742" t="s">
        <v>91</v>
      </c>
      <c r="J23" s="1743"/>
      <c r="K23" s="250" t="s">
        <v>379</v>
      </c>
      <c r="L23" s="251" t="s">
        <v>2566</v>
      </c>
      <c r="M23" s="1361"/>
      <c r="N23" s="1364"/>
      <c r="O23" s="252" t="s">
        <v>704</v>
      </c>
      <c r="P23" s="253"/>
    </row>
    <row r="24" spans="2:16" ht="16.5" thickBot="1">
      <c r="B24" s="845" t="s">
        <v>100</v>
      </c>
      <c r="C24" s="846"/>
      <c r="D24" s="846"/>
      <c r="E24" s="846"/>
      <c r="F24" s="846"/>
      <c r="G24" s="846"/>
      <c r="H24" s="846"/>
      <c r="I24" s="846"/>
      <c r="J24" s="846"/>
      <c r="K24" s="846"/>
      <c r="L24" s="846"/>
      <c r="M24" s="846"/>
      <c r="N24" s="846"/>
      <c r="O24" s="846"/>
      <c r="P24" s="847"/>
    </row>
    <row r="25" spans="2:16" ht="22.5" customHeight="1">
      <c r="B25" s="254" t="s">
        <v>380</v>
      </c>
      <c r="C25" s="1340" t="s">
        <v>381</v>
      </c>
      <c r="D25" s="1340"/>
      <c r="E25" s="1340"/>
      <c r="F25" s="1341"/>
      <c r="G25" s="255" t="s">
        <v>382</v>
      </c>
      <c r="H25" s="256" t="s">
        <v>891</v>
      </c>
      <c r="I25" s="257" t="s">
        <v>383</v>
      </c>
      <c r="J25" s="256" t="s">
        <v>891</v>
      </c>
      <c r="K25" s="1342" t="s">
        <v>384</v>
      </c>
      <c r="L25" s="1795" t="s">
        <v>2567</v>
      </c>
      <c r="M25" s="1796"/>
      <c r="N25" s="1797"/>
      <c r="O25" s="258" t="s">
        <v>834</v>
      </c>
      <c r="P25" s="738"/>
    </row>
    <row r="26" spans="2:16" ht="32.25" customHeight="1">
      <c r="B26" s="242" t="s">
        <v>385</v>
      </c>
      <c r="C26" s="879" t="s">
        <v>386</v>
      </c>
      <c r="D26" s="879"/>
      <c r="E26" s="879"/>
      <c r="F26" s="879"/>
      <c r="G26" s="879"/>
      <c r="H26" s="879"/>
      <c r="I26" s="880"/>
      <c r="J26" s="492">
        <v>6696064</v>
      </c>
      <c r="K26" s="1343"/>
      <c r="L26" s="1798"/>
      <c r="M26" s="1799"/>
      <c r="N26" s="1800"/>
      <c r="O26" s="810" t="s">
        <v>834</v>
      </c>
      <c r="P26" s="247"/>
    </row>
    <row r="27" spans="2:16" ht="30">
      <c r="B27" s="242" t="s">
        <v>387</v>
      </c>
      <c r="C27" s="875" t="s">
        <v>388</v>
      </c>
      <c r="D27" s="875"/>
      <c r="E27" s="875"/>
      <c r="F27" s="990"/>
      <c r="G27" s="259" t="s">
        <v>389</v>
      </c>
      <c r="H27" s="493" t="s">
        <v>2568</v>
      </c>
      <c r="I27" s="261" t="s">
        <v>390</v>
      </c>
      <c r="J27" s="493" t="s">
        <v>2569</v>
      </c>
      <c r="K27" s="1343"/>
      <c r="L27" s="1798"/>
      <c r="M27" s="1799"/>
      <c r="N27" s="1800"/>
      <c r="O27" s="810"/>
      <c r="P27" s="247"/>
    </row>
    <row r="28" spans="2:16" ht="20.25" customHeight="1">
      <c r="B28" s="262" t="s">
        <v>216</v>
      </c>
      <c r="C28" s="875" t="s">
        <v>391</v>
      </c>
      <c r="D28" s="875"/>
      <c r="E28" s="875"/>
      <c r="F28" s="875"/>
      <c r="G28" s="990"/>
      <c r="H28" s="1645" t="s">
        <v>2570</v>
      </c>
      <c r="I28" s="1186"/>
      <c r="J28" s="1646"/>
      <c r="K28" s="1343"/>
      <c r="L28" s="1798"/>
      <c r="M28" s="1799"/>
      <c r="N28" s="1800"/>
      <c r="O28" s="810" t="s">
        <v>704</v>
      </c>
      <c r="P28" s="247"/>
    </row>
    <row r="29" spans="2:16" ht="21" customHeight="1">
      <c r="B29" s="262" t="s">
        <v>218</v>
      </c>
      <c r="C29" s="875" t="s">
        <v>392</v>
      </c>
      <c r="D29" s="875"/>
      <c r="E29" s="875"/>
      <c r="F29" s="875"/>
      <c r="G29" s="990"/>
      <c r="H29" s="1091" t="s">
        <v>655</v>
      </c>
      <c r="I29" s="1094"/>
      <c r="J29" s="1095"/>
      <c r="K29" s="1344"/>
      <c r="L29" s="1801"/>
      <c r="M29" s="1802"/>
      <c r="N29" s="1803"/>
      <c r="O29" s="810" t="s">
        <v>1433</v>
      </c>
      <c r="P29" s="247"/>
    </row>
    <row r="30" spans="2:16" ht="50.25" customHeight="1">
      <c r="B30" s="262" t="s">
        <v>220</v>
      </c>
      <c r="C30" s="879" t="s">
        <v>393</v>
      </c>
      <c r="D30" s="879"/>
      <c r="E30" s="879"/>
      <c r="F30" s="879"/>
      <c r="G30" s="879"/>
      <c r="H30" s="879"/>
      <c r="I30" s="879"/>
      <c r="J30" s="879"/>
      <c r="K30" s="879"/>
      <c r="L30" s="879"/>
      <c r="M30" s="879"/>
      <c r="N30" s="885"/>
      <c r="O30" s="1325" t="s">
        <v>897</v>
      </c>
      <c r="P30" s="1325"/>
    </row>
    <row r="31" spans="2:16" ht="30">
      <c r="B31" s="1327" t="s">
        <v>394</v>
      </c>
      <c r="C31" s="1328"/>
      <c r="D31" s="1328"/>
      <c r="E31" s="1328"/>
      <c r="F31" s="1328"/>
      <c r="G31" s="1328"/>
      <c r="H31" s="1328"/>
      <c r="I31" s="1329"/>
      <c r="J31" s="739" t="s">
        <v>395</v>
      </c>
      <c r="K31" s="739" t="s">
        <v>396</v>
      </c>
      <c r="L31" s="1330" t="s">
        <v>397</v>
      </c>
      <c r="M31" s="1331"/>
      <c r="N31" s="1332"/>
      <c r="O31" s="1326"/>
      <c r="P31" s="1326"/>
    </row>
    <row r="32" spans="2:16">
      <c r="B32" s="248" t="s">
        <v>230</v>
      </c>
      <c r="C32" s="1307" t="s">
        <v>247</v>
      </c>
      <c r="D32" s="1307"/>
      <c r="E32" s="1307"/>
      <c r="F32" s="1307"/>
      <c r="G32" s="1307"/>
      <c r="H32" s="1307"/>
      <c r="I32" s="1307"/>
      <c r="J32" s="1307"/>
      <c r="K32" s="1307"/>
      <c r="L32" s="1307"/>
      <c r="M32" s="1307"/>
      <c r="N32" s="1333"/>
      <c r="O32" s="1334"/>
      <c r="P32" s="1334"/>
    </row>
    <row r="33" spans="2:16" ht="15" customHeight="1">
      <c r="B33" s="248"/>
      <c r="C33" s="1317" t="s">
        <v>656</v>
      </c>
      <c r="D33" s="1317"/>
      <c r="E33" s="1317"/>
      <c r="F33" s="1317"/>
      <c r="G33" s="1317"/>
      <c r="H33" s="1317"/>
      <c r="I33" s="1318"/>
      <c r="J33" s="494">
        <v>1199801</v>
      </c>
      <c r="K33" s="495">
        <v>1575000</v>
      </c>
      <c r="L33" s="1319">
        <f>ABS(J33-K33)/J33</f>
        <v>0.31271769235064817</v>
      </c>
      <c r="M33" s="1320"/>
      <c r="N33" s="1321"/>
      <c r="O33" s="1335"/>
      <c r="P33" s="1335"/>
    </row>
    <row r="34" spans="2:16" ht="15.75">
      <c r="B34" s="248"/>
      <c r="C34" s="1317" t="s">
        <v>399</v>
      </c>
      <c r="D34" s="1317"/>
      <c r="E34" s="1317"/>
      <c r="F34" s="1317"/>
      <c r="G34" s="1317"/>
      <c r="H34" s="1317"/>
      <c r="I34" s="1318"/>
      <c r="J34" s="332" t="s">
        <v>60</v>
      </c>
      <c r="K34" s="335" t="s">
        <v>60</v>
      </c>
      <c r="L34" s="1398" t="s">
        <v>60</v>
      </c>
      <c r="M34" s="1399"/>
      <c r="N34" s="1400"/>
      <c r="O34" s="1335"/>
      <c r="P34" s="1335"/>
    </row>
    <row r="35" spans="2:16" ht="28.5">
      <c r="B35" s="248"/>
      <c r="C35" s="1317" t="s">
        <v>250</v>
      </c>
      <c r="D35" s="1317"/>
      <c r="E35" s="1317"/>
      <c r="F35" s="197" t="s">
        <v>400</v>
      </c>
      <c r="G35" s="1337"/>
      <c r="H35" s="1338"/>
      <c r="I35" s="1339"/>
      <c r="J35" s="332" t="s">
        <v>60</v>
      </c>
      <c r="K35" s="335" t="s">
        <v>60</v>
      </c>
      <c r="L35" s="1398" t="s">
        <v>60</v>
      </c>
      <c r="M35" s="1399"/>
      <c r="N35" s="1400"/>
      <c r="O35" s="1335"/>
      <c r="P35" s="1335"/>
    </row>
    <row r="36" spans="2:16">
      <c r="B36" s="248" t="s">
        <v>401</v>
      </c>
      <c r="C36" s="875" t="s">
        <v>251</v>
      </c>
      <c r="D36" s="875"/>
      <c r="E36" s="875"/>
      <c r="F36" s="875"/>
      <c r="G36" s="875"/>
      <c r="H36" s="875"/>
      <c r="I36" s="875"/>
      <c r="J36" s="875"/>
      <c r="K36" s="875"/>
      <c r="L36" s="875"/>
      <c r="M36" s="875"/>
      <c r="N36" s="876"/>
      <c r="O36" s="1335"/>
      <c r="P36" s="1335"/>
    </row>
    <row r="37" spans="2:16" ht="15.75">
      <c r="B37" s="248"/>
      <c r="C37" s="1317" t="s">
        <v>402</v>
      </c>
      <c r="D37" s="1317"/>
      <c r="E37" s="1317"/>
      <c r="F37" s="1317"/>
      <c r="G37" s="1317"/>
      <c r="H37" s="1317"/>
      <c r="I37" s="1318"/>
      <c r="J37" s="332" t="s">
        <v>60</v>
      </c>
      <c r="K37" s="335" t="s">
        <v>60</v>
      </c>
      <c r="L37" s="1398" t="s">
        <v>60</v>
      </c>
      <c r="M37" s="1399"/>
      <c r="N37" s="1400"/>
      <c r="O37" s="1335"/>
      <c r="P37" s="1335"/>
    </row>
    <row r="38" spans="2:16" ht="28.5">
      <c r="B38" s="248"/>
      <c r="C38" s="1317" t="s">
        <v>403</v>
      </c>
      <c r="D38" s="1317"/>
      <c r="E38" s="1317"/>
      <c r="F38" s="197" t="s">
        <v>400</v>
      </c>
      <c r="G38" s="1337"/>
      <c r="H38" s="1338"/>
      <c r="I38" s="1339"/>
      <c r="J38" s="332" t="s">
        <v>60</v>
      </c>
      <c r="K38" s="335" t="s">
        <v>60</v>
      </c>
      <c r="L38" s="1398" t="s">
        <v>60</v>
      </c>
      <c r="M38" s="1399"/>
      <c r="N38" s="1400"/>
      <c r="O38" s="1335"/>
      <c r="P38" s="1335"/>
    </row>
    <row r="39" spans="2:16">
      <c r="B39" s="248" t="s">
        <v>404</v>
      </c>
      <c r="C39" s="875" t="s">
        <v>221</v>
      </c>
      <c r="D39" s="875"/>
      <c r="E39" s="875"/>
      <c r="F39" s="875"/>
      <c r="G39" s="875"/>
      <c r="H39" s="875"/>
      <c r="I39" s="875"/>
      <c r="J39" s="875"/>
      <c r="K39" s="875"/>
      <c r="L39" s="875"/>
      <c r="M39" s="875"/>
      <c r="N39" s="876"/>
      <c r="O39" s="1335"/>
      <c r="P39" s="1335"/>
    </row>
    <row r="40" spans="2:16" ht="15.75">
      <c r="B40" s="248"/>
      <c r="C40" s="1317" t="s">
        <v>405</v>
      </c>
      <c r="D40" s="1317"/>
      <c r="E40" s="1317"/>
      <c r="F40" s="1317"/>
      <c r="G40" s="1317"/>
      <c r="H40" s="1317"/>
      <c r="I40" s="1318"/>
      <c r="J40" s="332" t="s">
        <v>60</v>
      </c>
      <c r="K40" s="335" t="s">
        <v>60</v>
      </c>
      <c r="L40" s="1398" t="s">
        <v>60</v>
      </c>
      <c r="M40" s="1399"/>
      <c r="N40" s="1400"/>
      <c r="O40" s="1335"/>
      <c r="P40" s="1335"/>
    </row>
    <row r="41" spans="2:16" ht="15" customHeight="1">
      <c r="B41" s="248"/>
      <c r="C41" s="1317" t="s">
        <v>406</v>
      </c>
      <c r="D41" s="1317"/>
      <c r="E41" s="1317"/>
      <c r="F41" s="1317"/>
      <c r="G41" s="1317"/>
      <c r="H41" s="1317"/>
      <c r="I41" s="1318"/>
      <c r="J41" s="494">
        <v>902919</v>
      </c>
      <c r="K41" s="495">
        <v>1425000</v>
      </c>
      <c r="L41" s="1319">
        <f t="shared" ref="L41:L50" si="0">ABS(J41-K41)/J41</f>
        <v>0.57821465712871256</v>
      </c>
      <c r="M41" s="1320"/>
      <c r="N41" s="1321"/>
      <c r="O41" s="1335"/>
      <c r="P41" s="1335"/>
    </row>
    <row r="42" spans="2:16" ht="15.75">
      <c r="B42" s="248"/>
      <c r="C42" s="1317" t="s">
        <v>407</v>
      </c>
      <c r="D42" s="1317"/>
      <c r="E42" s="1317"/>
      <c r="F42" s="1317"/>
      <c r="G42" s="1317"/>
      <c r="H42" s="1317"/>
      <c r="I42" s="1318"/>
      <c r="J42" s="332" t="s">
        <v>60</v>
      </c>
      <c r="K42" s="335" t="s">
        <v>60</v>
      </c>
      <c r="L42" s="1398" t="s">
        <v>60</v>
      </c>
      <c r="M42" s="1399"/>
      <c r="N42" s="1400"/>
      <c r="O42" s="1335"/>
      <c r="P42" s="1335"/>
    </row>
    <row r="43" spans="2:16" ht="28.5">
      <c r="B43" s="248"/>
      <c r="C43" s="1317" t="s">
        <v>408</v>
      </c>
      <c r="D43" s="1317"/>
      <c r="E43" s="1317"/>
      <c r="F43" s="197" t="s">
        <v>400</v>
      </c>
      <c r="G43" s="1337"/>
      <c r="H43" s="1338"/>
      <c r="I43" s="1339"/>
      <c r="J43" s="332" t="s">
        <v>60</v>
      </c>
      <c r="K43" s="335" t="s">
        <v>60</v>
      </c>
      <c r="L43" s="1398" t="s">
        <v>60</v>
      </c>
      <c r="M43" s="1399"/>
      <c r="N43" s="1400"/>
      <c r="O43" s="1335"/>
      <c r="P43" s="1335"/>
    </row>
    <row r="44" spans="2:16">
      <c r="B44" s="248" t="s">
        <v>409</v>
      </c>
      <c r="C44" s="875" t="s">
        <v>256</v>
      </c>
      <c r="D44" s="875"/>
      <c r="E44" s="875"/>
      <c r="F44" s="875"/>
      <c r="G44" s="875"/>
      <c r="H44" s="875"/>
      <c r="I44" s="875"/>
      <c r="J44" s="875"/>
      <c r="K44" s="875"/>
      <c r="L44" s="875"/>
      <c r="M44" s="875"/>
      <c r="N44" s="876"/>
      <c r="O44" s="1335"/>
      <c r="P44" s="1335"/>
    </row>
    <row r="45" spans="2:16" ht="15" customHeight="1">
      <c r="B45" s="248"/>
      <c r="C45" s="1317" t="s">
        <v>410</v>
      </c>
      <c r="D45" s="1317"/>
      <c r="E45" s="1317"/>
      <c r="F45" s="1317"/>
      <c r="G45" s="1317"/>
      <c r="H45" s="1317"/>
      <c r="I45" s="1318"/>
      <c r="J45" s="494">
        <v>25291</v>
      </c>
      <c r="K45" s="495">
        <v>60750</v>
      </c>
      <c r="L45" s="1319">
        <f t="shared" si="0"/>
        <v>1.402040251472856</v>
      </c>
      <c r="M45" s="1320"/>
      <c r="N45" s="1321"/>
      <c r="O45" s="1335"/>
      <c r="P45" s="1335"/>
    </row>
    <row r="46" spans="2:16" ht="15.75">
      <c r="B46" s="248"/>
      <c r="C46" s="1317" t="s">
        <v>411</v>
      </c>
      <c r="D46" s="1317"/>
      <c r="E46" s="1317"/>
      <c r="F46" s="1317"/>
      <c r="G46" s="1317"/>
      <c r="H46" s="1317"/>
      <c r="I46" s="1318"/>
      <c r="J46" s="332" t="s">
        <v>60</v>
      </c>
      <c r="K46" s="335" t="s">
        <v>60</v>
      </c>
      <c r="L46" s="1398" t="s">
        <v>60</v>
      </c>
      <c r="M46" s="1399"/>
      <c r="N46" s="1400"/>
      <c r="O46" s="1335"/>
      <c r="P46" s="1335"/>
    </row>
    <row r="47" spans="2:16" ht="28.5">
      <c r="B47" s="248"/>
      <c r="C47" s="1317" t="s">
        <v>412</v>
      </c>
      <c r="D47" s="1317"/>
      <c r="E47" s="1317"/>
      <c r="F47" s="197" t="s">
        <v>400</v>
      </c>
      <c r="G47" s="1067"/>
      <c r="H47" s="1068"/>
      <c r="I47" s="1069"/>
      <c r="J47" s="332" t="s">
        <v>60</v>
      </c>
      <c r="K47" s="335" t="s">
        <v>60</v>
      </c>
      <c r="L47" s="1398" t="s">
        <v>60</v>
      </c>
      <c r="M47" s="1399"/>
      <c r="N47" s="1400"/>
      <c r="O47" s="1335"/>
      <c r="P47" s="1335"/>
    </row>
    <row r="48" spans="2:16" ht="15" customHeight="1">
      <c r="B48" s="248" t="s">
        <v>413</v>
      </c>
      <c r="C48" s="1317" t="s">
        <v>414</v>
      </c>
      <c r="D48" s="1317"/>
      <c r="E48" s="1317"/>
      <c r="F48" s="1317"/>
      <c r="G48" s="1317"/>
      <c r="H48" s="1317"/>
      <c r="I48" s="1318"/>
      <c r="J48" s="494">
        <v>5034</v>
      </c>
      <c r="K48" s="495">
        <v>33750</v>
      </c>
      <c r="L48" s="1319">
        <f t="shared" si="0"/>
        <v>5.7044100119189514</v>
      </c>
      <c r="M48" s="1320"/>
      <c r="N48" s="1321"/>
      <c r="O48" s="1335"/>
      <c r="P48" s="1335"/>
    </row>
    <row r="49" spans="2:17" ht="15.75">
      <c r="B49" s="248" t="s">
        <v>415</v>
      </c>
      <c r="C49" s="1317" t="s">
        <v>416</v>
      </c>
      <c r="D49" s="1317"/>
      <c r="E49" s="1317"/>
      <c r="F49" s="1317"/>
      <c r="G49" s="1317"/>
      <c r="H49" s="1317"/>
      <c r="I49" s="1318"/>
      <c r="J49" s="332" t="s">
        <v>60</v>
      </c>
      <c r="K49" s="335" t="s">
        <v>60</v>
      </c>
      <c r="L49" s="1398" t="s">
        <v>60</v>
      </c>
      <c r="M49" s="1399"/>
      <c r="N49" s="1400"/>
      <c r="O49" s="1335"/>
      <c r="P49" s="1335"/>
    </row>
    <row r="50" spans="2:17" ht="15" customHeight="1">
      <c r="B50" s="248" t="s">
        <v>417</v>
      </c>
      <c r="C50" s="1317" t="s">
        <v>133</v>
      </c>
      <c r="D50" s="1317"/>
      <c r="E50" s="1317"/>
      <c r="F50" s="1317"/>
      <c r="G50" s="1317"/>
      <c r="H50" s="1317"/>
      <c r="I50" s="1318"/>
      <c r="J50" s="494">
        <v>15694734</v>
      </c>
      <c r="K50" s="495">
        <v>33731803.5</v>
      </c>
      <c r="L50" s="1319">
        <f t="shared" si="0"/>
        <v>1.1492434022774773</v>
      </c>
      <c r="M50" s="1320"/>
      <c r="N50" s="1321"/>
      <c r="O50" s="1335"/>
      <c r="P50" s="1335"/>
    </row>
    <row r="51" spans="2:17" ht="15.75">
      <c r="B51" s="248" t="s">
        <v>418</v>
      </c>
      <c r="C51" s="1317" t="s">
        <v>134</v>
      </c>
      <c r="D51" s="1317"/>
      <c r="E51" s="1317"/>
      <c r="F51" s="1317"/>
      <c r="G51" s="1317"/>
      <c r="H51" s="1317"/>
      <c r="I51" s="1318"/>
      <c r="J51" s="332" t="s">
        <v>60</v>
      </c>
      <c r="K51" s="335" t="s">
        <v>60</v>
      </c>
      <c r="L51" s="1398" t="s">
        <v>60</v>
      </c>
      <c r="M51" s="1399"/>
      <c r="N51" s="1400"/>
      <c r="O51" s="1335"/>
      <c r="P51" s="1335"/>
    </row>
    <row r="52" spans="2:17">
      <c r="B52" s="248" t="s">
        <v>419</v>
      </c>
      <c r="C52" s="875" t="s">
        <v>262</v>
      </c>
      <c r="D52" s="875"/>
      <c r="E52" s="875"/>
      <c r="F52" s="875"/>
      <c r="G52" s="875"/>
      <c r="H52" s="875"/>
      <c r="I52" s="875"/>
      <c r="J52" s="875"/>
      <c r="K52" s="875"/>
      <c r="L52" s="875"/>
      <c r="M52" s="875"/>
      <c r="N52" s="876"/>
      <c r="O52" s="1335"/>
      <c r="P52" s="1335"/>
    </row>
    <row r="53" spans="2:17" ht="15.75">
      <c r="B53" s="248"/>
      <c r="C53" s="1317" t="s">
        <v>263</v>
      </c>
      <c r="D53" s="1317"/>
      <c r="E53" s="1317"/>
      <c r="F53" s="1317"/>
      <c r="G53" s="1317"/>
      <c r="H53" s="1317"/>
      <c r="I53" s="1318"/>
      <c r="J53" s="332" t="s">
        <v>60</v>
      </c>
      <c r="K53" s="335" t="s">
        <v>60</v>
      </c>
      <c r="L53" s="1398" t="s">
        <v>60</v>
      </c>
      <c r="M53" s="1399"/>
      <c r="N53" s="1400"/>
      <c r="O53" s="1335"/>
      <c r="P53" s="1335"/>
    </row>
    <row r="54" spans="2:17" ht="15.75">
      <c r="B54" s="248"/>
      <c r="C54" s="1317" t="s">
        <v>264</v>
      </c>
      <c r="D54" s="1317"/>
      <c r="E54" s="1317"/>
      <c r="F54" s="1317"/>
      <c r="G54" s="1317"/>
      <c r="H54" s="1317"/>
      <c r="I54" s="1318"/>
      <c r="J54" s="332" t="s">
        <v>60</v>
      </c>
      <c r="K54" s="335" t="s">
        <v>60</v>
      </c>
      <c r="L54" s="1398" t="s">
        <v>60</v>
      </c>
      <c r="M54" s="1399"/>
      <c r="N54" s="1400"/>
      <c r="O54" s="1335"/>
      <c r="P54" s="1335"/>
    </row>
    <row r="55" spans="2:17" ht="15.75">
      <c r="B55" s="248" t="s">
        <v>420</v>
      </c>
      <c r="C55" s="1317" t="s">
        <v>421</v>
      </c>
      <c r="D55" s="1317"/>
      <c r="E55" s="1317"/>
      <c r="F55" s="1317"/>
      <c r="G55" s="1317"/>
      <c r="H55" s="1317"/>
      <c r="I55" s="1318"/>
      <c r="J55" s="332" t="s">
        <v>60</v>
      </c>
      <c r="K55" s="335" t="s">
        <v>60</v>
      </c>
      <c r="L55" s="1398" t="s">
        <v>60</v>
      </c>
      <c r="M55" s="1399"/>
      <c r="N55" s="1400"/>
      <c r="O55" s="1336"/>
      <c r="P55" s="1336"/>
    </row>
    <row r="56" spans="2:17" ht="40.5" customHeight="1" thickBot="1">
      <c r="B56" s="265" t="s">
        <v>422</v>
      </c>
      <c r="C56" s="1309" t="s">
        <v>423</v>
      </c>
      <c r="D56" s="1309"/>
      <c r="E56" s="1309"/>
      <c r="F56" s="1309"/>
      <c r="G56" s="1309"/>
      <c r="H56" s="1309"/>
      <c r="I56" s="1309"/>
      <c r="J56" s="1310" t="s">
        <v>49</v>
      </c>
      <c r="K56" s="1311"/>
      <c r="L56" s="266" t="s">
        <v>424</v>
      </c>
      <c r="M56" s="1312"/>
      <c r="N56" s="1313"/>
      <c r="O56" s="253" t="s">
        <v>840</v>
      </c>
      <c r="P56" s="253"/>
    </row>
    <row r="57" spans="2:17" ht="48.75" customHeight="1">
      <c r="B57" s="1314" t="s">
        <v>425</v>
      </c>
      <c r="C57" s="1315"/>
      <c r="D57" s="1315"/>
      <c r="E57" s="1315"/>
      <c r="F57" s="1315"/>
      <c r="G57" s="1315"/>
      <c r="H57" s="1315"/>
      <c r="I57" s="1315"/>
      <c r="J57" s="1315"/>
      <c r="K57" s="1315"/>
      <c r="L57" s="1315"/>
      <c r="M57" s="1315"/>
      <c r="N57" s="1315"/>
      <c r="O57" s="1315"/>
      <c r="P57" s="1316"/>
    </row>
    <row r="58" spans="2:17" ht="35.25" customHeight="1" thickBot="1">
      <c r="B58" s="267" t="s">
        <v>426</v>
      </c>
      <c r="C58" s="1152" t="s">
        <v>427</v>
      </c>
      <c r="D58" s="1152"/>
      <c r="E58" s="1152"/>
      <c r="F58" s="1152"/>
      <c r="G58" s="1152"/>
      <c r="H58" s="1152"/>
      <c r="I58" s="1152"/>
      <c r="J58" s="1310" t="s">
        <v>49</v>
      </c>
      <c r="K58" s="1311"/>
      <c r="L58" s="266" t="s">
        <v>424</v>
      </c>
      <c r="M58" s="1704" t="s">
        <v>2571</v>
      </c>
      <c r="N58" s="1705"/>
      <c r="O58" s="268" t="s">
        <v>704</v>
      </c>
      <c r="P58" s="732"/>
    </row>
    <row r="59" spans="2:17" ht="28.5" customHeight="1">
      <c r="B59" s="1299" t="s">
        <v>428</v>
      </c>
      <c r="C59" s="1300"/>
      <c r="D59" s="1300"/>
      <c r="E59" s="1300"/>
      <c r="F59" s="1300"/>
      <c r="G59" s="1300"/>
      <c r="H59" s="1300"/>
      <c r="I59" s="1300"/>
      <c r="J59" s="1300"/>
      <c r="K59" s="1300"/>
      <c r="L59" s="1300"/>
      <c r="M59" s="1300"/>
      <c r="N59" s="1300"/>
      <c r="O59" s="1300"/>
      <c r="P59" s="1301"/>
    </row>
    <row r="60" spans="2:17" ht="45">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36" customHeight="1">
      <c r="B61" s="262" t="s">
        <v>216</v>
      </c>
      <c r="C61" s="1307" t="s">
        <v>434</v>
      </c>
      <c r="D61" s="1307"/>
      <c r="E61" s="1307"/>
      <c r="F61" s="1308"/>
      <c r="G61" s="337">
        <v>2818437</v>
      </c>
      <c r="H61" s="273" t="s">
        <v>2572</v>
      </c>
      <c r="I61" s="1209" t="s">
        <v>2573</v>
      </c>
      <c r="J61" s="1210"/>
      <c r="K61" s="1275"/>
      <c r="L61" s="1276"/>
      <c r="M61" s="1276"/>
      <c r="N61" s="1277"/>
      <c r="O61" s="1305"/>
      <c r="P61" s="1305"/>
    </row>
    <row r="62" spans="2:17" ht="57" customHeight="1">
      <c r="B62" s="262" t="s">
        <v>218</v>
      </c>
      <c r="C62" s="1307" t="s">
        <v>435</v>
      </c>
      <c r="D62" s="1307"/>
      <c r="E62" s="1307"/>
      <c r="F62" s="1308"/>
      <c r="G62" s="337"/>
      <c r="H62" s="273"/>
      <c r="I62" s="1209"/>
      <c r="J62" s="1210"/>
      <c r="K62" s="1275"/>
      <c r="L62" s="1276"/>
      <c r="M62" s="1276"/>
      <c r="N62" s="1277"/>
      <c r="O62" s="1305"/>
      <c r="P62" s="1305"/>
    </row>
    <row r="63" spans="2:17" ht="45" customHeight="1" thickBot="1">
      <c r="B63" s="248" t="s">
        <v>220</v>
      </c>
      <c r="C63" s="921" t="s">
        <v>436</v>
      </c>
      <c r="D63" s="921"/>
      <c r="E63" s="921"/>
      <c r="F63" s="956"/>
      <c r="G63" s="338">
        <f>G61+G62</f>
        <v>2818437</v>
      </c>
      <c r="H63" s="275"/>
      <c r="I63" s="1264"/>
      <c r="J63" s="1265"/>
      <c r="K63" s="1264"/>
      <c r="L63" s="1266"/>
      <c r="M63" s="1266"/>
      <c r="N63" s="1267"/>
      <c r="O63" s="1306"/>
      <c r="P63" s="1306"/>
      <c r="Q63" s="198"/>
    </row>
    <row r="64" spans="2:17" ht="45.75" customHeight="1">
      <c r="B64" s="1296" t="s">
        <v>437</v>
      </c>
      <c r="C64" s="1297"/>
      <c r="D64" s="1297"/>
      <c r="E64" s="1297"/>
      <c r="F64" s="1297"/>
      <c r="G64" s="1297"/>
      <c r="H64" s="1297"/>
      <c r="I64" s="1297"/>
      <c r="J64" s="1297"/>
      <c r="K64" s="1297"/>
      <c r="L64" s="1297"/>
      <c r="M64" s="1297"/>
      <c r="N64" s="1297"/>
      <c r="O64" s="1297"/>
      <c r="P64" s="1298"/>
    </row>
    <row r="65" spans="2:16" ht="54.75" customHeight="1" thickBot="1">
      <c r="B65" s="276" t="s">
        <v>438</v>
      </c>
      <c r="C65" s="1284" t="s">
        <v>439</v>
      </c>
      <c r="D65" s="1284"/>
      <c r="E65" s="1284"/>
      <c r="F65" s="1284"/>
      <c r="G65" s="1284"/>
      <c r="H65" s="1284"/>
      <c r="I65" s="1284"/>
      <c r="J65" s="1284"/>
      <c r="K65" s="1284"/>
      <c r="L65" s="1284"/>
      <c r="M65" s="1285"/>
      <c r="N65" s="277" t="s">
        <v>49</v>
      </c>
      <c r="O65" s="268" t="s">
        <v>745</v>
      </c>
      <c r="P65" s="732"/>
    </row>
    <row r="66" spans="2:16">
      <c r="B66" s="1286" t="s">
        <v>440</v>
      </c>
      <c r="C66" s="1287"/>
      <c r="D66" s="1287"/>
      <c r="E66" s="1287"/>
      <c r="F66" s="1287"/>
      <c r="G66" s="1287"/>
      <c r="H66" s="1287"/>
      <c r="I66" s="1287"/>
      <c r="J66" s="1287"/>
      <c r="K66" s="1287"/>
      <c r="L66" s="1287"/>
      <c r="M66" s="1287"/>
      <c r="N66" s="1287"/>
      <c r="O66" s="1287"/>
      <c r="P66" s="1288"/>
    </row>
    <row r="67" spans="2:16" ht="44.25">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65.25" customHeight="1">
      <c r="B68" s="262" t="s">
        <v>216</v>
      </c>
      <c r="C68" s="1290" t="s">
        <v>446</v>
      </c>
      <c r="D68" s="1290"/>
      <c r="E68" s="1291"/>
      <c r="F68" s="746" t="s">
        <v>49</v>
      </c>
      <c r="G68" s="1251">
        <v>2051456</v>
      </c>
      <c r="H68" s="1252"/>
      <c r="I68" s="1209" t="s">
        <v>2572</v>
      </c>
      <c r="J68" s="1210"/>
      <c r="K68" s="2242" t="s">
        <v>2574</v>
      </c>
      <c r="L68" s="2243"/>
      <c r="M68" s="2243"/>
      <c r="N68" s="2244"/>
      <c r="O68" s="1184"/>
      <c r="P68" s="1184"/>
    </row>
    <row r="69" spans="2:16" ht="29.25" customHeight="1">
      <c r="B69" s="278"/>
      <c r="C69" s="1290" t="s">
        <v>447</v>
      </c>
      <c r="D69" s="1290"/>
      <c r="E69" s="1291"/>
      <c r="F69" s="1096" t="s">
        <v>2575</v>
      </c>
      <c r="G69" s="1097"/>
      <c r="H69" s="1097"/>
      <c r="I69" s="1097"/>
      <c r="J69" s="1097"/>
      <c r="K69" s="1275"/>
      <c r="L69" s="1276"/>
      <c r="M69" s="1276"/>
      <c r="N69" s="1277"/>
      <c r="O69" s="1184"/>
      <c r="P69" s="1184"/>
    </row>
    <row r="70" spans="2:16" ht="64.5" customHeight="1">
      <c r="B70" s="262" t="s">
        <v>218</v>
      </c>
      <c r="C70" s="1290" t="s">
        <v>448</v>
      </c>
      <c r="D70" s="1290"/>
      <c r="E70" s="1291"/>
      <c r="F70" s="746"/>
      <c r="G70" s="1251"/>
      <c r="H70" s="1252"/>
      <c r="I70" s="1209"/>
      <c r="J70" s="1210"/>
      <c r="K70" s="1275"/>
      <c r="L70" s="1276"/>
      <c r="M70" s="1276"/>
      <c r="N70" s="1277"/>
      <c r="O70" s="1184"/>
      <c r="P70" s="1184"/>
    </row>
    <row r="71" spans="2:16" ht="30.75" customHeight="1">
      <c r="B71" s="278"/>
      <c r="C71" s="1290" t="s">
        <v>449</v>
      </c>
      <c r="D71" s="1290"/>
      <c r="E71" s="1291"/>
      <c r="F71" s="1096"/>
      <c r="G71" s="1097"/>
      <c r="H71" s="1097"/>
      <c r="I71" s="1097"/>
      <c r="J71" s="1097"/>
      <c r="K71" s="1275"/>
      <c r="L71" s="1276"/>
      <c r="M71" s="1276"/>
      <c r="N71" s="1277"/>
      <c r="O71" s="1184"/>
      <c r="P71" s="1184"/>
    </row>
    <row r="72" spans="2:16" ht="40.5" customHeight="1" thickBot="1">
      <c r="B72" s="279" t="s">
        <v>220</v>
      </c>
      <c r="C72" s="1292" t="s">
        <v>450</v>
      </c>
      <c r="D72" s="1292"/>
      <c r="E72" s="1293"/>
      <c r="F72" s="280"/>
      <c r="G72" s="1294">
        <f>G68+G70</f>
        <v>2051456</v>
      </c>
      <c r="H72" s="1295"/>
      <c r="I72" s="1264"/>
      <c r="J72" s="1265"/>
      <c r="K72" s="1264"/>
      <c r="L72" s="1266"/>
      <c r="M72" s="1266"/>
      <c r="N72" s="1267"/>
      <c r="O72" s="1200"/>
      <c r="P72" s="1200"/>
    </row>
    <row r="73" spans="2:16" ht="60.75" customHeight="1">
      <c r="B73" s="1278" t="s">
        <v>451</v>
      </c>
      <c r="C73" s="1279"/>
      <c r="D73" s="1279"/>
      <c r="E73" s="1279"/>
      <c r="F73" s="1279"/>
      <c r="G73" s="1279"/>
      <c r="H73" s="1279"/>
      <c r="I73" s="1279"/>
      <c r="J73" s="1279"/>
      <c r="K73" s="1279"/>
      <c r="L73" s="1279"/>
      <c r="M73" s="1279"/>
      <c r="N73" s="1279"/>
      <c r="O73" s="1279"/>
      <c r="P73" s="1280"/>
    </row>
    <row r="74" spans="2:16" ht="30">
      <c r="B74" s="254" t="s">
        <v>452</v>
      </c>
      <c r="C74" s="864" t="s">
        <v>453</v>
      </c>
      <c r="D74" s="978"/>
      <c r="E74" s="1088"/>
      <c r="F74" s="281" t="s">
        <v>454</v>
      </c>
      <c r="G74" s="1241" t="s">
        <v>455</v>
      </c>
      <c r="H74" s="1281"/>
      <c r="I74" s="1240" t="s">
        <v>456</v>
      </c>
      <c r="J74" s="1281"/>
      <c r="K74" s="1240" t="s">
        <v>457</v>
      </c>
      <c r="L74" s="1241"/>
      <c r="M74" s="1241"/>
      <c r="N74" s="1242"/>
      <c r="O74" s="246" t="s">
        <v>755</v>
      </c>
      <c r="P74" s="247" t="s">
        <v>704</v>
      </c>
    </row>
    <row r="75" spans="2:16" s="282" customFormat="1" ht="35.25" customHeight="1">
      <c r="B75" s="262" t="s">
        <v>216</v>
      </c>
      <c r="C75" s="875" t="s">
        <v>118</v>
      </c>
      <c r="D75" s="875"/>
      <c r="E75" s="990"/>
      <c r="F75" s="746" t="s">
        <v>659</v>
      </c>
      <c r="G75" s="1251">
        <v>917979</v>
      </c>
      <c r="H75" s="1252"/>
      <c r="I75" s="1781" t="s">
        <v>2576</v>
      </c>
      <c r="J75" s="1210"/>
      <c r="K75" s="2301" t="s">
        <v>2577</v>
      </c>
      <c r="L75" s="2302"/>
      <c r="M75" s="2302"/>
      <c r="N75" s="2303"/>
      <c r="O75" s="1183"/>
      <c r="P75" s="1183"/>
    </row>
    <row r="76" spans="2:16" s="282" customFormat="1" ht="74.45" customHeight="1">
      <c r="B76" s="262" t="s">
        <v>218</v>
      </c>
      <c r="C76" s="875" t="s">
        <v>54</v>
      </c>
      <c r="D76" s="875"/>
      <c r="E76" s="990"/>
      <c r="F76" s="746" t="s">
        <v>659</v>
      </c>
      <c r="G76" s="1251">
        <v>1996874</v>
      </c>
      <c r="H76" s="1252"/>
      <c r="I76" s="1781" t="s">
        <v>2576</v>
      </c>
      <c r="J76" s="1210"/>
      <c r="K76" s="2298" t="s">
        <v>2578</v>
      </c>
      <c r="L76" s="2299"/>
      <c r="M76" s="2299"/>
      <c r="N76" s="2300"/>
      <c r="O76" s="1184"/>
      <c r="P76" s="1184"/>
    </row>
    <row r="77" spans="2:16" s="282" customFormat="1" ht="30">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0">
      <c r="B78" s="262" t="s">
        <v>222</v>
      </c>
      <c r="C78" s="875" t="s">
        <v>121</v>
      </c>
      <c r="D78" s="875"/>
      <c r="E78" s="990"/>
      <c r="F78" s="746" t="s">
        <v>663</v>
      </c>
      <c r="G78" s="1251">
        <v>0</v>
      </c>
      <c r="H78" s="1252"/>
      <c r="I78" s="1251" t="s">
        <v>60</v>
      </c>
      <c r="J78" s="1252"/>
      <c r="K78" s="1251"/>
      <c r="L78" s="1282"/>
      <c r="M78" s="1282"/>
      <c r="N78" s="1283"/>
      <c r="O78" s="1184"/>
      <c r="P78" s="1184"/>
    </row>
    <row r="79" spans="2:16" s="282" customFormat="1" ht="30">
      <c r="B79" s="262" t="s">
        <v>224</v>
      </c>
      <c r="C79" s="875" t="s">
        <v>122</v>
      </c>
      <c r="D79" s="875"/>
      <c r="E79" s="990"/>
      <c r="F79" s="746" t="s">
        <v>663</v>
      </c>
      <c r="G79" s="1251">
        <v>0</v>
      </c>
      <c r="H79" s="1252"/>
      <c r="I79" s="1209" t="s">
        <v>60</v>
      </c>
      <c r="J79" s="1210"/>
      <c r="K79" s="1211"/>
      <c r="L79" s="1212"/>
      <c r="M79" s="1212"/>
      <c r="N79" s="1213"/>
      <c r="O79" s="1184"/>
      <c r="P79" s="1184"/>
    </row>
    <row r="80" spans="2:16" ht="54.75" customHeight="1" thickBot="1">
      <c r="B80" s="248" t="s">
        <v>226</v>
      </c>
      <c r="C80" s="921" t="s">
        <v>458</v>
      </c>
      <c r="D80" s="921"/>
      <c r="E80" s="956"/>
      <c r="F80" s="283"/>
      <c r="G80" s="1262">
        <f>G75+G76+G77+G78+G79</f>
        <v>2914853</v>
      </c>
      <c r="H80" s="1263"/>
      <c r="I80" s="1264"/>
      <c r="J80" s="1265"/>
      <c r="K80" s="1264"/>
      <c r="L80" s="1266"/>
      <c r="M80" s="1266"/>
      <c r="N80" s="1267"/>
      <c r="O80" s="1200"/>
      <c r="P80" s="1200"/>
    </row>
    <row r="81" spans="1:16" ht="57.75" customHeight="1">
      <c r="A81" s="11"/>
      <c r="B81" s="1268" t="s">
        <v>459</v>
      </c>
      <c r="C81" s="1269"/>
      <c r="D81" s="1269"/>
      <c r="E81" s="1269"/>
      <c r="F81" s="1269"/>
      <c r="G81" s="1269"/>
      <c r="H81" s="1269"/>
      <c r="I81" s="1269"/>
      <c r="J81" s="1269"/>
      <c r="K81" s="1269"/>
      <c r="L81" s="1269"/>
      <c r="M81" s="1269"/>
      <c r="N81" s="1269"/>
      <c r="O81" s="1269"/>
      <c r="P81" s="1270"/>
    </row>
    <row r="82" spans="1:16" ht="65.25" customHeight="1">
      <c r="B82" s="284" t="s">
        <v>460</v>
      </c>
      <c r="C82" s="1271" t="s">
        <v>461</v>
      </c>
      <c r="D82" s="1271"/>
      <c r="E82" s="1271"/>
      <c r="F82" s="1271"/>
      <c r="G82" s="1272"/>
      <c r="H82" s="1255">
        <f>G72/(G72+G80)</f>
        <v>0.41307457912908763</v>
      </c>
      <c r="I82" s="1256"/>
      <c r="J82" s="1257"/>
      <c r="K82" s="1273" t="s">
        <v>462</v>
      </c>
      <c r="L82" s="1274"/>
      <c r="M82" s="1274"/>
      <c r="N82" s="1274"/>
      <c r="O82" s="246" t="s">
        <v>745</v>
      </c>
      <c r="P82" s="247"/>
    </row>
    <row r="83" spans="1:16" ht="66" customHeight="1">
      <c r="B83" s="285" t="s">
        <v>463</v>
      </c>
      <c r="C83" s="1253" t="s">
        <v>464</v>
      </c>
      <c r="D83" s="1253"/>
      <c r="E83" s="1253"/>
      <c r="F83" s="1253"/>
      <c r="G83" s="1254"/>
      <c r="H83" s="1255">
        <f>G68/G72</f>
        <v>1</v>
      </c>
      <c r="I83" s="1256"/>
      <c r="J83" s="1257"/>
      <c r="K83" s="1258" t="s">
        <v>465</v>
      </c>
      <c r="L83" s="1259"/>
      <c r="M83" s="1259"/>
      <c r="N83" s="1259"/>
      <c r="O83" s="246" t="s">
        <v>704</v>
      </c>
      <c r="P83" s="247"/>
    </row>
    <row r="84" spans="1:16" ht="53.25" customHeight="1">
      <c r="B84" s="286" t="s">
        <v>466</v>
      </c>
      <c r="C84" s="879" t="s">
        <v>467</v>
      </c>
      <c r="D84" s="879"/>
      <c r="E84" s="1260"/>
      <c r="F84" s="1260"/>
      <c r="G84" s="1261"/>
      <c r="H84" s="1255">
        <f>(G72+G80)/J26</f>
        <v>0.74167585614474418</v>
      </c>
      <c r="I84" s="1256"/>
      <c r="J84" s="1257"/>
      <c r="K84" s="2287" t="s">
        <v>2579</v>
      </c>
      <c r="L84" s="2288"/>
      <c r="M84" s="2288"/>
      <c r="N84" s="2289"/>
      <c r="O84" s="246" t="s">
        <v>468</v>
      </c>
      <c r="P84" s="247" t="s">
        <v>468</v>
      </c>
    </row>
    <row r="85" spans="1:16" ht="39.75" customHeight="1">
      <c r="B85" s="287" t="s">
        <v>469</v>
      </c>
      <c r="C85" s="1247" t="s">
        <v>470</v>
      </c>
      <c r="D85" s="1247"/>
      <c r="E85" s="1247"/>
      <c r="F85" s="1247"/>
      <c r="G85" s="1248"/>
      <c r="H85" s="1132" t="s">
        <v>49</v>
      </c>
      <c r="I85" s="1134"/>
      <c r="J85" s="1133"/>
      <c r="K85" s="2290"/>
      <c r="L85" s="2291"/>
      <c r="M85" s="2291"/>
      <c r="N85" s="2292"/>
      <c r="O85" s="246" t="s">
        <v>468</v>
      </c>
      <c r="P85" s="247" t="s">
        <v>468</v>
      </c>
    </row>
    <row r="86" spans="1:16" ht="109.15" customHeight="1">
      <c r="B86" s="242" t="s">
        <v>471</v>
      </c>
      <c r="C86" s="879" t="s">
        <v>472</v>
      </c>
      <c r="D86" s="879"/>
      <c r="E86" s="879"/>
      <c r="F86" s="879"/>
      <c r="G86" s="880"/>
      <c r="H86" s="2296" t="s">
        <v>910</v>
      </c>
      <c r="I86" s="2297"/>
      <c r="J86" s="2297"/>
      <c r="K86" s="2293"/>
      <c r="L86" s="2294"/>
      <c r="M86" s="2294"/>
      <c r="N86" s="2295"/>
      <c r="O86" s="1003" t="s">
        <v>2580</v>
      </c>
      <c r="P86" s="1003"/>
    </row>
    <row r="87" spans="1:16" ht="20.25" customHeight="1">
      <c r="B87" s="10" t="s">
        <v>216</v>
      </c>
      <c r="C87" s="879" t="s">
        <v>473</v>
      </c>
      <c r="D87" s="879"/>
      <c r="E87" s="879"/>
      <c r="F87" s="879"/>
      <c r="G87" s="879"/>
      <c r="H87" s="1426" t="s">
        <v>2581</v>
      </c>
      <c r="I87" s="1427"/>
      <c r="J87" s="1427"/>
      <c r="K87" s="1427"/>
      <c r="L87" s="1427"/>
      <c r="M87" s="1427"/>
      <c r="N87" s="1427"/>
      <c r="O87" s="1007"/>
      <c r="P87" s="1007"/>
    </row>
    <row r="88" spans="1:16" ht="21.75" customHeight="1">
      <c r="B88" s="249" t="s">
        <v>474</v>
      </c>
      <c r="C88" s="913" t="s">
        <v>475</v>
      </c>
      <c r="D88" s="913"/>
      <c r="E88" s="1006"/>
      <c r="F88" s="1084"/>
      <c r="G88" s="1085"/>
      <c r="H88" s="1085"/>
      <c r="I88" s="1085"/>
      <c r="J88" s="1085"/>
      <c r="K88" s="1085"/>
      <c r="L88" s="1085"/>
      <c r="M88" s="1085"/>
      <c r="N88" s="1085"/>
      <c r="O88" s="1245"/>
      <c r="P88" s="1246"/>
    </row>
    <row r="89" spans="1:16" ht="27.75" customHeight="1">
      <c r="B89" s="1223" t="s">
        <v>476</v>
      </c>
      <c r="C89" s="1224"/>
      <c r="D89" s="1224"/>
      <c r="E89" s="1224"/>
      <c r="F89" s="1224"/>
      <c r="G89" s="1224"/>
      <c r="H89" s="1224"/>
      <c r="I89" s="1224"/>
      <c r="J89" s="1224"/>
      <c r="K89" s="1224"/>
      <c r="L89" s="1224"/>
      <c r="M89" s="1224"/>
      <c r="N89" s="1224"/>
      <c r="O89" s="1224"/>
      <c r="P89" s="1225"/>
    </row>
    <row r="90" spans="1:16" ht="28.5" customHeight="1">
      <c r="B90" s="288" t="s">
        <v>477</v>
      </c>
      <c r="C90" s="1388" t="s">
        <v>478</v>
      </c>
      <c r="D90" s="879"/>
      <c r="E90" s="879"/>
      <c r="F90" s="879"/>
      <c r="G90" s="880"/>
      <c r="H90" s="289" t="s">
        <v>49</v>
      </c>
      <c r="I90" s="1226" t="s">
        <v>424</v>
      </c>
      <c r="J90" s="1227"/>
      <c r="K90" s="1418" t="s">
        <v>2582</v>
      </c>
      <c r="L90" s="1419"/>
      <c r="M90" s="1419"/>
      <c r="N90" s="1420"/>
      <c r="O90" s="246" t="s">
        <v>745</v>
      </c>
      <c r="P90" s="247"/>
    </row>
    <row r="91" spans="1:16">
      <c r="B91" s="1228" t="s">
        <v>479</v>
      </c>
      <c r="C91" s="1229"/>
      <c r="D91" s="1229"/>
      <c r="E91" s="1230"/>
      <c r="F91" s="1237" t="s">
        <v>480</v>
      </c>
      <c r="G91" s="1238"/>
      <c r="H91" s="1239"/>
      <c r="I91" s="1240" t="s">
        <v>481</v>
      </c>
      <c r="J91" s="1241"/>
      <c r="K91" s="1240" t="s">
        <v>384</v>
      </c>
      <c r="L91" s="1241"/>
      <c r="M91" s="1241"/>
      <c r="N91" s="1242"/>
      <c r="O91" s="1183"/>
      <c r="P91" s="1183"/>
    </row>
    <row r="92" spans="1:16">
      <c r="B92" s="1231"/>
      <c r="C92" s="1232"/>
      <c r="D92" s="1232"/>
      <c r="E92" s="1233"/>
      <c r="F92" s="1480" t="s">
        <v>2583</v>
      </c>
      <c r="G92" s="1481"/>
      <c r="H92" s="1766"/>
      <c r="I92" s="2282">
        <v>648544</v>
      </c>
      <c r="J92" s="2283"/>
      <c r="K92" s="2284" t="s">
        <v>128</v>
      </c>
      <c r="L92" s="2285"/>
      <c r="M92" s="2285"/>
      <c r="N92" s="2286"/>
      <c r="O92" s="1184"/>
      <c r="P92" s="1184"/>
    </row>
    <row r="93" spans="1:16">
      <c r="B93" s="1231"/>
      <c r="C93" s="1232"/>
      <c r="D93" s="1232"/>
      <c r="E93" s="1233"/>
      <c r="F93" s="1480" t="s">
        <v>2584</v>
      </c>
      <c r="G93" s="1481"/>
      <c r="H93" s="1766"/>
      <c r="I93" s="2282">
        <v>1320388</v>
      </c>
      <c r="J93" s="2283"/>
      <c r="K93" s="2284" t="s">
        <v>2585</v>
      </c>
      <c r="L93" s="2285"/>
      <c r="M93" s="2285"/>
      <c r="N93" s="2286"/>
      <c r="O93" s="1184"/>
      <c r="P93" s="1184"/>
    </row>
    <row r="94" spans="1:16">
      <c r="B94" s="1231"/>
      <c r="C94" s="1232"/>
      <c r="D94" s="1232"/>
      <c r="E94" s="1233"/>
      <c r="F94" s="986" t="s">
        <v>2586</v>
      </c>
      <c r="G94" s="987"/>
      <c r="H94" s="988"/>
      <c r="I94" s="2282">
        <v>8169903</v>
      </c>
      <c r="J94" s="2283"/>
      <c r="K94" s="2284" t="s">
        <v>2587</v>
      </c>
      <c r="L94" s="2285"/>
      <c r="M94" s="2285"/>
      <c r="N94" s="2286"/>
      <c r="O94" s="1184"/>
      <c r="P94" s="1184"/>
    </row>
    <row r="95" spans="1:16">
      <c r="B95" s="1231"/>
      <c r="C95" s="1232"/>
      <c r="D95" s="1232"/>
      <c r="E95" s="1233"/>
      <c r="F95" s="986" t="s">
        <v>2588</v>
      </c>
      <c r="G95" s="987"/>
      <c r="H95" s="988"/>
      <c r="I95" s="2282">
        <v>14757</v>
      </c>
      <c r="J95" s="2283"/>
      <c r="K95" s="2746" t="s">
        <v>2589</v>
      </c>
      <c r="L95" s="2750"/>
      <c r="M95" s="2750"/>
      <c r="N95" s="2751"/>
      <c r="O95" s="1184"/>
      <c r="P95" s="1184"/>
    </row>
    <row r="96" spans="1:16" ht="16.5" thickBot="1">
      <c r="B96" s="1234"/>
      <c r="C96" s="1235"/>
      <c r="D96" s="1235"/>
      <c r="E96" s="1236"/>
      <c r="F96" s="986" t="s">
        <v>2590</v>
      </c>
      <c r="G96" s="987"/>
      <c r="H96" s="988"/>
      <c r="I96" s="2277">
        <v>582524</v>
      </c>
      <c r="J96" s="2278"/>
      <c r="K96" s="2279" t="s">
        <v>133</v>
      </c>
      <c r="L96" s="2280"/>
      <c r="M96" s="2280"/>
      <c r="N96" s="2281"/>
      <c r="O96" s="1200"/>
      <c r="P96" s="1200"/>
    </row>
    <row r="97" spans="2:16" ht="16.5" thickBot="1">
      <c r="B97" s="845" t="s">
        <v>124</v>
      </c>
      <c r="C97" s="846"/>
      <c r="D97" s="846"/>
      <c r="E97" s="846"/>
      <c r="F97" s="846"/>
      <c r="G97" s="846"/>
      <c r="H97" s="846"/>
      <c r="I97" s="846"/>
      <c r="J97" s="846"/>
      <c r="K97" s="846"/>
      <c r="L97" s="846"/>
      <c r="M97" s="846"/>
      <c r="N97" s="846"/>
      <c r="O97" s="846"/>
      <c r="P97" s="847"/>
    </row>
    <row r="98" spans="2:16">
      <c r="B98" s="290" t="s">
        <v>482</v>
      </c>
      <c r="C98" s="1214" t="s">
        <v>483</v>
      </c>
      <c r="D98" s="1214"/>
      <c r="E98" s="1214"/>
      <c r="F98" s="1214"/>
      <c r="G98" s="1214"/>
      <c r="H98" s="1214"/>
      <c r="I98" s="1214"/>
      <c r="J98" s="1214"/>
      <c r="K98" s="1214"/>
      <c r="L98" s="1214"/>
      <c r="M98" s="1214"/>
      <c r="N98" s="1214"/>
      <c r="O98" s="1215" t="s">
        <v>704</v>
      </c>
      <c r="P98" s="1215"/>
    </row>
    <row r="99" spans="2:16">
      <c r="B99" s="1216" t="s">
        <v>484</v>
      </c>
      <c r="C99" s="1217"/>
      <c r="D99" s="1217"/>
      <c r="E99" s="1217"/>
      <c r="F99" s="1218"/>
      <c r="G99" s="1222" t="s">
        <v>485</v>
      </c>
      <c r="H99" s="1222"/>
      <c r="I99" s="1222"/>
      <c r="J99" s="1222"/>
      <c r="K99" s="1222"/>
      <c r="L99" s="1202"/>
      <c r="M99" s="1202"/>
      <c r="N99" s="1202"/>
      <c r="O99" s="1004"/>
      <c r="P99" s="1004"/>
    </row>
    <row r="100" spans="2:16">
      <c r="B100" s="1219"/>
      <c r="C100" s="1220"/>
      <c r="D100" s="1220"/>
      <c r="E100" s="1220"/>
      <c r="F100" s="1221"/>
      <c r="G100" s="1202" t="s">
        <v>127</v>
      </c>
      <c r="H100" s="1203"/>
      <c r="I100" s="1202" t="s">
        <v>141</v>
      </c>
      <c r="J100" s="1203"/>
      <c r="K100" s="749" t="s">
        <v>486</v>
      </c>
      <c r="L100" s="1204" t="s">
        <v>487</v>
      </c>
      <c r="M100" s="1204"/>
      <c r="N100" s="1205"/>
      <c r="O100" s="1007"/>
      <c r="P100" s="1007"/>
    </row>
    <row r="101" spans="2:16" ht="30"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30" customHeight="1">
      <c r="B102" s="291" t="s">
        <v>218</v>
      </c>
      <c r="C102" s="1065" t="s">
        <v>668</v>
      </c>
      <c r="D102" s="1065"/>
      <c r="E102" s="1065"/>
      <c r="F102" s="1066"/>
      <c r="G102" s="1032" t="s">
        <v>49</v>
      </c>
      <c r="H102" s="1199"/>
      <c r="I102" s="1032" t="s">
        <v>50</v>
      </c>
      <c r="J102" s="1199"/>
      <c r="K102" s="745" t="s">
        <v>50</v>
      </c>
      <c r="L102" s="1032" t="s">
        <v>664</v>
      </c>
      <c r="M102" s="1033"/>
      <c r="N102" s="1116"/>
      <c r="O102" s="1184"/>
      <c r="P102" s="1184"/>
    </row>
    <row r="103" spans="2:16" ht="30"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50</v>
      </c>
      <c r="H104" s="1199"/>
      <c r="I104" s="1032" t="s">
        <v>49</v>
      </c>
      <c r="J104" s="1199"/>
      <c r="K104" s="745" t="s">
        <v>50</v>
      </c>
      <c r="L104" s="1032" t="s">
        <v>49</v>
      </c>
      <c r="M104" s="1033"/>
      <c r="N104" s="1116"/>
      <c r="O104" s="1184"/>
      <c r="P104" s="1184"/>
    </row>
    <row r="105" spans="2:16" ht="30" customHeight="1">
      <c r="B105" s="291" t="s">
        <v>494</v>
      </c>
      <c r="C105" s="1065" t="s">
        <v>495</v>
      </c>
      <c r="D105" s="1065"/>
      <c r="E105" s="1065"/>
      <c r="F105" s="1066"/>
      <c r="G105" s="1032" t="s">
        <v>50</v>
      </c>
      <c r="H105" s="1199"/>
      <c r="I105" s="1032" t="s">
        <v>49</v>
      </c>
      <c r="J105" s="1199"/>
      <c r="K105" s="745" t="s">
        <v>50</v>
      </c>
      <c r="L105" s="1032" t="s">
        <v>49</v>
      </c>
      <c r="M105" s="1033"/>
      <c r="N105" s="1116"/>
      <c r="O105" s="1184"/>
      <c r="P105" s="1184"/>
    </row>
    <row r="106" spans="2:16" ht="30"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30" customHeight="1">
      <c r="B107" s="291" t="s">
        <v>228</v>
      </c>
      <c r="C107" s="1065" t="s">
        <v>134</v>
      </c>
      <c r="D107" s="1065"/>
      <c r="E107" s="1065"/>
      <c r="F107" s="1066"/>
      <c r="G107" s="1032" t="s">
        <v>664</v>
      </c>
      <c r="H107" s="1199"/>
      <c r="I107" s="1032" t="s">
        <v>50</v>
      </c>
      <c r="J107" s="1199"/>
      <c r="K107" s="745" t="s">
        <v>50</v>
      </c>
      <c r="L107" s="1032" t="s">
        <v>664</v>
      </c>
      <c r="M107" s="1033"/>
      <c r="N107" s="1116"/>
      <c r="O107" s="1184"/>
      <c r="P107" s="1184"/>
    </row>
    <row r="108" spans="2:16" ht="30" customHeight="1">
      <c r="B108" s="291" t="s">
        <v>229</v>
      </c>
      <c r="C108" s="1065" t="s">
        <v>496</v>
      </c>
      <c r="D108" s="1065"/>
      <c r="E108" s="1065"/>
      <c r="F108" s="1066"/>
      <c r="G108" s="1032" t="s">
        <v>49</v>
      </c>
      <c r="H108" s="1199"/>
      <c r="I108" s="1032" t="s">
        <v>50</v>
      </c>
      <c r="J108" s="1199"/>
      <c r="K108" s="745" t="s">
        <v>50</v>
      </c>
      <c r="L108" s="1032" t="s">
        <v>49</v>
      </c>
      <c r="M108" s="1033"/>
      <c r="N108" s="1116"/>
      <c r="O108" s="1184"/>
      <c r="P108" s="1184"/>
    </row>
    <row r="109" spans="2:16" ht="30" customHeight="1">
      <c r="B109" s="291" t="s">
        <v>230</v>
      </c>
      <c r="C109" s="1065" t="s">
        <v>497</v>
      </c>
      <c r="D109" s="1065"/>
      <c r="E109" s="1065"/>
      <c r="F109" s="1066"/>
      <c r="G109" s="1032" t="s">
        <v>49</v>
      </c>
      <c r="H109" s="1199"/>
      <c r="I109" s="1032" t="s">
        <v>49</v>
      </c>
      <c r="J109" s="1199"/>
      <c r="K109" s="745" t="s">
        <v>50</v>
      </c>
      <c r="L109" s="1032" t="s">
        <v>50</v>
      </c>
      <c r="M109" s="1033"/>
      <c r="N109" s="1116"/>
      <c r="O109" s="1184"/>
      <c r="P109" s="1184"/>
    </row>
    <row r="110" spans="2:16" ht="30" customHeight="1">
      <c r="B110" s="291" t="s">
        <v>231</v>
      </c>
      <c r="C110" s="1065" t="s">
        <v>498</v>
      </c>
      <c r="D110" s="1065"/>
      <c r="E110" s="1065"/>
      <c r="F110" s="1066"/>
      <c r="G110" s="1032" t="s">
        <v>49</v>
      </c>
      <c r="H110" s="1199"/>
      <c r="I110" s="1032" t="s">
        <v>49</v>
      </c>
      <c r="J110" s="1199"/>
      <c r="K110" s="745" t="s">
        <v>50</v>
      </c>
      <c r="L110" s="1032" t="s">
        <v>50</v>
      </c>
      <c r="M110" s="1033"/>
      <c r="N110" s="1116"/>
      <c r="O110" s="1184"/>
      <c r="P110" s="1184"/>
    </row>
    <row r="111" spans="2:16" ht="30" customHeight="1">
      <c r="B111" s="291" t="s">
        <v>233</v>
      </c>
      <c r="C111" s="1065" t="s">
        <v>499</v>
      </c>
      <c r="D111" s="1065"/>
      <c r="E111" s="1065"/>
      <c r="F111" s="1066"/>
      <c r="G111" s="1032" t="s">
        <v>50</v>
      </c>
      <c r="H111" s="1199"/>
      <c r="I111" s="1032" t="s">
        <v>50</v>
      </c>
      <c r="J111" s="1199"/>
      <c r="K111" s="745" t="s">
        <v>50</v>
      </c>
      <c r="L111" s="1032" t="s">
        <v>50</v>
      </c>
      <c r="M111" s="1033"/>
      <c r="N111" s="1116"/>
      <c r="O111" s="1184"/>
      <c r="P111" s="1184"/>
    </row>
    <row r="112" spans="2:16" ht="30" customHeight="1">
      <c r="B112" s="291" t="s">
        <v>500</v>
      </c>
      <c r="C112" s="1065" t="s">
        <v>501</v>
      </c>
      <c r="D112" s="1065"/>
      <c r="E112" s="1065"/>
      <c r="F112" s="1066"/>
      <c r="G112" s="1032" t="s">
        <v>50</v>
      </c>
      <c r="H112" s="1199"/>
      <c r="I112" s="1032" t="s">
        <v>50</v>
      </c>
      <c r="J112" s="1199"/>
      <c r="K112" s="745" t="s">
        <v>50</v>
      </c>
      <c r="L112" s="1032" t="s">
        <v>50</v>
      </c>
      <c r="M112" s="1033"/>
      <c r="N112" s="1116"/>
      <c r="O112" s="1184"/>
      <c r="P112" s="1184"/>
    </row>
    <row r="113" spans="2:16" ht="30" customHeight="1">
      <c r="B113" s="291" t="s">
        <v>236</v>
      </c>
      <c r="C113" s="1065" t="s">
        <v>502</v>
      </c>
      <c r="D113" s="1065"/>
      <c r="E113" s="1065"/>
      <c r="F113" s="1066"/>
      <c r="G113" s="1032" t="s">
        <v>664</v>
      </c>
      <c r="H113" s="1199"/>
      <c r="I113" s="1032" t="s">
        <v>50</v>
      </c>
      <c r="J113" s="1199"/>
      <c r="K113" s="745" t="s">
        <v>664</v>
      </c>
      <c r="L113" s="1032" t="s">
        <v>50</v>
      </c>
      <c r="M113" s="1033"/>
      <c r="N113" s="1116"/>
      <c r="O113" s="1184"/>
      <c r="P113" s="1184"/>
    </row>
    <row r="114" spans="2:16" ht="30" customHeight="1">
      <c r="B114" s="292" t="s">
        <v>503</v>
      </c>
      <c r="C114" s="1065" t="s">
        <v>504</v>
      </c>
      <c r="D114" s="1065"/>
      <c r="E114" s="1065"/>
      <c r="F114" s="1065"/>
      <c r="G114" s="1065"/>
      <c r="H114" s="1065"/>
      <c r="I114" s="1065"/>
      <c r="J114" s="1065"/>
      <c r="K114" s="1065"/>
      <c r="L114" s="1065"/>
      <c r="M114" s="1065"/>
      <c r="N114" s="1201"/>
      <c r="O114" s="1184"/>
      <c r="P114" s="1184"/>
    </row>
    <row r="115" spans="2:16">
      <c r="B115" s="292" t="s">
        <v>230</v>
      </c>
      <c r="C115" s="1197" t="s">
        <v>505</v>
      </c>
      <c r="D115" s="1197"/>
      <c r="E115" s="1198"/>
      <c r="F115" s="1198"/>
      <c r="G115" s="1032"/>
      <c r="H115" s="1199"/>
      <c r="I115" s="1032"/>
      <c r="J115" s="1199"/>
      <c r="K115" s="745"/>
      <c r="L115" s="1032"/>
      <c r="M115" s="1033"/>
      <c r="N115" s="1116"/>
      <c r="O115" s="1184"/>
      <c r="P115" s="1184"/>
    </row>
    <row r="116" spans="2:16">
      <c r="B116" s="292" t="s">
        <v>401</v>
      </c>
      <c r="C116" s="1197" t="s">
        <v>505</v>
      </c>
      <c r="D116" s="1197"/>
      <c r="E116" s="1198"/>
      <c r="F116" s="1198"/>
      <c r="G116" s="1032"/>
      <c r="H116" s="1199"/>
      <c r="I116" s="1032"/>
      <c r="J116" s="1199"/>
      <c r="K116" s="745"/>
      <c r="L116" s="1032"/>
      <c r="M116" s="1033"/>
      <c r="N116" s="1116"/>
      <c r="O116" s="1184"/>
      <c r="P116" s="1184"/>
    </row>
    <row r="117" spans="2:16">
      <c r="B117" s="292" t="s">
        <v>404</v>
      </c>
      <c r="C117" s="1197" t="s">
        <v>505</v>
      </c>
      <c r="D117" s="1197"/>
      <c r="E117" s="1198"/>
      <c r="F117" s="1198"/>
      <c r="G117" s="1032"/>
      <c r="H117" s="1199"/>
      <c r="I117" s="1032"/>
      <c r="J117" s="1199"/>
      <c r="K117" s="745"/>
      <c r="L117" s="1032"/>
      <c r="M117" s="1033"/>
      <c r="N117" s="1116"/>
      <c r="O117" s="1184"/>
      <c r="P117" s="1184"/>
    </row>
    <row r="118" spans="2:16" ht="24" customHeight="1" thickBot="1">
      <c r="B118" s="1190" t="s">
        <v>506</v>
      </c>
      <c r="C118" s="913"/>
      <c r="D118" s="913"/>
      <c r="E118" s="913"/>
      <c r="F118" s="1006"/>
      <c r="G118" s="971"/>
      <c r="H118" s="971"/>
      <c r="I118" s="971"/>
      <c r="J118" s="971"/>
      <c r="K118" s="971"/>
      <c r="L118" s="971"/>
      <c r="M118" s="971"/>
      <c r="N118" s="971"/>
      <c r="O118" s="1200"/>
      <c r="P118" s="1200"/>
    </row>
    <row r="119" spans="2:16" ht="21.75" customHeight="1" thickBot="1">
      <c r="B119" s="842" t="s">
        <v>147</v>
      </c>
      <c r="C119" s="843"/>
      <c r="D119" s="843"/>
      <c r="E119" s="843"/>
      <c r="F119" s="843"/>
      <c r="G119" s="843"/>
      <c r="H119" s="843"/>
      <c r="I119" s="843"/>
      <c r="J119" s="843"/>
      <c r="K119" s="843"/>
      <c r="L119" s="843"/>
      <c r="M119" s="843"/>
      <c r="N119" s="843"/>
      <c r="O119" s="843"/>
      <c r="P119" s="844"/>
    </row>
    <row r="120" spans="2:16" ht="39" customHeight="1">
      <c r="B120" s="254" t="s">
        <v>507</v>
      </c>
      <c r="C120" s="1191" t="s">
        <v>508</v>
      </c>
      <c r="D120" s="1191"/>
      <c r="E120" s="1191"/>
      <c r="F120" s="1191"/>
      <c r="G120" s="763" t="s">
        <v>49</v>
      </c>
      <c r="H120" s="1192" t="s">
        <v>509</v>
      </c>
      <c r="I120" s="1193"/>
      <c r="J120" s="1194" t="s">
        <v>2591</v>
      </c>
      <c r="K120" s="1195"/>
      <c r="L120" s="1195"/>
      <c r="M120" s="1195"/>
      <c r="N120" s="1196"/>
      <c r="O120" s="293" t="s">
        <v>778</v>
      </c>
      <c r="P120" s="734"/>
    </row>
    <row r="121" spans="2:16">
      <c r="B121" s="1176" t="s">
        <v>510</v>
      </c>
      <c r="C121" s="1177"/>
      <c r="D121" s="1177"/>
      <c r="E121" s="1177"/>
      <c r="F121" s="1177"/>
      <c r="G121" s="1177"/>
      <c r="H121" s="1177"/>
      <c r="I121" s="1177"/>
      <c r="J121" s="1177"/>
      <c r="K121" s="1177"/>
      <c r="L121" s="1177"/>
      <c r="M121" s="1177"/>
      <c r="N121" s="1177"/>
      <c r="O121" s="1177"/>
      <c r="P121" s="1178"/>
    </row>
    <row r="122" spans="2:16">
      <c r="B122" s="10" t="s">
        <v>511</v>
      </c>
      <c r="C122" s="879" t="s">
        <v>512</v>
      </c>
      <c r="D122" s="879"/>
      <c r="E122" s="879"/>
      <c r="F122" s="879"/>
      <c r="G122" s="879"/>
      <c r="H122" s="968" t="s">
        <v>2592</v>
      </c>
      <c r="I122" s="969"/>
      <c r="J122" s="969"/>
      <c r="K122" s="1179" t="s">
        <v>424</v>
      </c>
      <c r="L122" s="971"/>
      <c r="M122" s="971"/>
      <c r="N122" s="972"/>
      <c r="O122" s="1183"/>
      <c r="P122" s="1183"/>
    </row>
    <row r="123" spans="2:16">
      <c r="B123" s="10" t="s">
        <v>218</v>
      </c>
      <c r="C123" s="879" t="s">
        <v>513</v>
      </c>
      <c r="D123" s="879"/>
      <c r="E123" s="879"/>
      <c r="F123" s="879"/>
      <c r="G123" s="879"/>
      <c r="H123" s="968" t="s">
        <v>2593</v>
      </c>
      <c r="I123" s="969"/>
      <c r="J123" s="969"/>
      <c r="K123" s="1179"/>
      <c r="L123" s="1181"/>
      <c r="M123" s="1181"/>
      <c r="N123" s="1182"/>
      <c r="O123" s="1184"/>
      <c r="P123" s="1184"/>
    </row>
    <row r="124" spans="2:16">
      <c r="B124" s="10" t="s">
        <v>220</v>
      </c>
      <c r="C124" s="879" t="s">
        <v>514</v>
      </c>
      <c r="D124" s="879"/>
      <c r="E124" s="879"/>
      <c r="F124" s="879"/>
      <c r="G124" s="879"/>
      <c r="H124" s="968" t="s">
        <v>49</v>
      </c>
      <c r="I124" s="969"/>
      <c r="J124" s="969"/>
      <c r="K124" s="1179"/>
      <c r="L124" s="974"/>
      <c r="M124" s="974"/>
      <c r="N124" s="975"/>
      <c r="O124" s="1184"/>
      <c r="P124" s="1184"/>
    </row>
    <row r="125" spans="2:16" ht="19.5" customHeight="1">
      <c r="B125" s="10" t="s">
        <v>222</v>
      </c>
      <c r="C125" s="879" t="s">
        <v>515</v>
      </c>
      <c r="D125" s="879"/>
      <c r="E125" s="879"/>
      <c r="F125" s="879"/>
      <c r="G125" s="879"/>
      <c r="H125" s="879"/>
      <c r="I125" s="879"/>
      <c r="J125" s="879"/>
      <c r="K125" s="1179"/>
      <c r="L125" s="1167"/>
      <c r="M125" s="1168"/>
      <c r="N125" s="1169"/>
      <c r="O125" s="1184"/>
      <c r="P125" s="1184"/>
    </row>
    <row r="126" spans="2:16" ht="18" customHeight="1">
      <c r="B126" s="10"/>
      <c r="C126" s="716" t="s">
        <v>230</v>
      </c>
      <c r="D126" s="879" t="s">
        <v>516</v>
      </c>
      <c r="E126" s="879"/>
      <c r="F126" s="879"/>
      <c r="G126" s="880"/>
      <c r="H126" s="968" t="s">
        <v>49</v>
      </c>
      <c r="I126" s="969"/>
      <c r="J126" s="969"/>
      <c r="K126" s="1179"/>
      <c r="L126" s="1170"/>
      <c r="M126" s="1171"/>
      <c r="N126" s="1172"/>
      <c r="O126" s="1184"/>
      <c r="P126" s="1184"/>
    </row>
    <row r="127" spans="2:16" ht="32.25" customHeight="1">
      <c r="B127" s="10"/>
      <c r="C127" s="716" t="s">
        <v>401</v>
      </c>
      <c r="D127" s="879" t="s">
        <v>517</v>
      </c>
      <c r="E127" s="879"/>
      <c r="F127" s="879"/>
      <c r="G127" s="880"/>
      <c r="H127" s="968" t="s">
        <v>49</v>
      </c>
      <c r="I127" s="969"/>
      <c r="J127" s="969"/>
      <c r="K127" s="1179"/>
      <c r="L127" s="1173"/>
      <c r="M127" s="1174"/>
      <c r="N127" s="1175"/>
      <c r="O127" s="1185"/>
      <c r="P127" s="1185"/>
    </row>
    <row r="128" spans="2:16" ht="16.5" customHeight="1">
      <c r="B128" s="294" t="s">
        <v>518</v>
      </c>
      <c r="C128" s="879" t="s">
        <v>519</v>
      </c>
      <c r="D128" s="879"/>
      <c r="E128" s="879"/>
      <c r="F128" s="879"/>
      <c r="G128" s="880"/>
      <c r="H128" s="968" t="s">
        <v>50</v>
      </c>
      <c r="I128" s="969"/>
      <c r="J128" s="969"/>
      <c r="K128" s="1179"/>
      <c r="L128" s="1158"/>
      <c r="M128" s="1159"/>
      <c r="N128" s="1160"/>
      <c r="O128" s="1003" t="s">
        <v>704</v>
      </c>
      <c r="P128" s="1003"/>
    </row>
    <row r="129" spans="1:16">
      <c r="B129" s="10" t="s">
        <v>216</v>
      </c>
      <c r="C129" s="879" t="s">
        <v>520</v>
      </c>
      <c r="D129" s="879"/>
      <c r="E129" s="879"/>
      <c r="F129" s="879"/>
      <c r="G129" s="880"/>
      <c r="H129" s="1032" t="s">
        <v>663</v>
      </c>
      <c r="I129" s="1033"/>
      <c r="J129" s="1033"/>
      <c r="K129" s="1179"/>
      <c r="L129" s="1161"/>
      <c r="M129" s="1162"/>
      <c r="N129" s="1163"/>
      <c r="O129" s="1004"/>
      <c r="P129" s="1004"/>
    </row>
    <row r="130" spans="1:16">
      <c r="B130" s="10" t="s">
        <v>218</v>
      </c>
      <c r="C130" s="879" t="s">
        <v>521</v>
      </c>
      <c r="D130" s="879"/>
      <c r="E130" s="879"/>
      <c r="F130" s="879"/>
      <c r="G130" s="880"/>
      <c r="H130" s="1032" t="s">
        <v>663</v>
      </c>
      <c r="I130" s="1033"/>
      <c r="J130" s="1033"/>
      <c r="K130" s="1179"/>
      <c r="L130" s="1164"/>
      <c r="M130" s="1165"/>
      <c r="N130" s="1166"/>
      <c r="O130" s="1007"/>
      <c r="P130" s="1007"/>
    </row>
    <row r="131" spans="1:16" ht="39.75" customHeight="1">
      <c r="B131" s="294" t="s">
        <v>522</v>
      </c>
      <c r="C131" s="879" t="s">
        <v>523</v>
      </c>
      <c r="D131" s="879"/>
      <c r="E131" s="879"/>
      <c r="F131" s="879"/>
      <c r="G131" s="879"/>
      <c r="H131" s="968" t="s">
        <v>50</v>
      </c>
      <c r="I131" s="969"/>
      <c r="J131" s="969"/>
      <c r="K131" s="1179"/>
      <c r="L131" s="1186"/>
      <c r="M131" s="1186"/>
      <c r="N131" s="1187"/>
      <c r="O131" s="1003" t="s">
        <v>704</v>
      </c>
      <c r="P131" s="1003"/>
    </row>
    <row r="132" spans="1:16">
      <c r="B132" s="10" t="s">
        <v>216</v>
      </c>
      <c r="C132" s="879" t="s">
        <v>524</v>
      </c>
      <c r="D132" s="879"/>
      <c r="E132" s="879"/>
      <c r="F132" s="879"/>
      <c r="G132" s="880"/>
      <c r="H132" s="1032" t="s">
        <v>663</v>
      </c>
      <c r="I132" s="1033"/>
      <c r="J132" s="1033"/>
      <c r="K132" s="1179"/>
      <c r="L132" s="1188"/>
      <c r="M132" s="1188"/>
      <c r="N132" s="1189"/>
      <c r="O132" s="1007"/>
      <c r="P132" s="1007"/>
    </row>
    <row r="133" spans="1:16" ht="66" customHeight="1">
      <c r="B133" s="294" t="s">
        <v>525</v>
      </c>
      <c r="C133" s="879" t="s">
        <v>526</v>
      </c>
      <c r="D133" s="879"/>
      <c r="E133" s="879"/>
      <c r="F133" s="879"/>
      <c r="G133" s="879"/>
      <c r="H133" s="968" t="s">
        <v>49</v>
      </c>
      <c r="I133" s="969"/>
      <c r="J133" s="969"/>
      <c r="K133" s="1179"/>
      <c r="L133" s="1139"/>
      <c r="M133" s="1139"/>
      <c r="N133" s="1079"/>
      <c r="O133" s="1003" t="s">
        <v>704</v>
      </c>
      <c r="P133" s="1003"/>
    </row>
    <row r="134" spans="1:16">
      <c r="A134" s="295"/>
      <c r="B134" s="9" t="s">
        <v>216</v>
      </c>
      <c r="C134" s="913" t="s">
        <v>524</v>
      </c>
      <c r="D134" s="913"/>
      <c r="E134" s="913"/>
      <c r="F134" s="913"/>
      <c r="G134" s="1006"/>
      <c r="H134" s="968" t="s">
        <v>2591</v>
      </c>
      <c r="I134" s="969"/>
      <c r="J134" s="969"/>
      <c r="K134" s="1179"/>
      <c r="L134" s="1140"/>
      <c r="M134" s="1140"/>
      <c r="N134" s="1083"/>
      <c r="O134" s="1004"/>
      <c r="P134" s="1004"/>
    </row>
    <row r="135" spans="1:16" ht="49.5" customHeight="1" thickBot="1">
      <c r="B135" s="296" t="s">
        <v>527</v>
      </c>
      <c r="C135" s="1152" t="s">
        <v>528</v>
      </c>
      <c r="D135" s="1152"/>
      <c r="E135" s="1152"/>
      <c r="F135" s="1152"/>
      <c r="G135" s="1153"/>
      <c r="H135" s="1032" t="s">
        <v>663</v>
      </c>
      <c r="I135" s="1033"/>
      <c r="J135" s="1033"/>
      <c r="K135" s="1180"/>
      <c r="L135" s="1156"/>
      <c r="M135" s="1156"/>
      <c r="N135" s="1157"/>
      <c r="O135" s="1005"/>
      <c r="P135" s="1005"/>
    </row>
    <row r="136" spans="1:16" ht="40.5" customHeight="1">
      <c r="B136" s="1141" t="s">
        <v>529</v>
      </c>
      <c r="C136" s="1142"/>
      <c r="D136" s="1142"/>
      <c r="E136" s="1142"/>
      <c r="F136" s="1142"/>
      <c r="G136" s="1142"/>
      <c r="H136" s="1142"/>
      <c r="I136" s="1142"/>
      <c r="J136" s="1142"/>
      <c r="K136" s="1143"/>
      <c r="L136" s="1142"/>
      <c r="M136" s="1142"/>
      <c r="N136" s="1142"/>
      <c r="O136" s="1142"/>
      <c r="P136" s="1144"/>
    </row>
    <row r="137" spans="1:16" ht="36" customHeight="1">
      <c r="B137" s="297"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ht="44.25" customHeight="1">
      <c r="B138" s="298" t="s">
        <v>511</v>
      </c>
      <c r="C138" s="1065" t="s">
        <v>488</v>
      </c>
      <c r="D138" s="1065"/>
      <c r="E138" s="1065"/>
      <c r="F138" s="1066"/>
      <c r="G138" s="1132" t="s">
        <v>681</v>
      </c>
      <c r="H138" s="1134"/>
      <c r="I138" s="1133"/>
      <c r="J138" s="1132" t="s">
        <v>679</v>
      </c>
      <c r="K138" s="1134"/>
      <c r="L138" s="1133"/>
      <c r="M138" s="1138"/>
      <c r="N138" s="1136"/>
      <c r="O138" s="1043"/>
      <c r="P138" s="1043"/>
    </row>
    <row r="139" spans="1:16" ht="44.25" customHeight="1">
      <c r="B139" s="298" t="s">
        <v>218</v>
      </c>
      <c r="C139" s="1065" t="s">
        <v>668</v>
      </c>
      <c r="D139" s="1065"/>
      <c r="E139" s="1065"/>
      <c r="F139" s="1066"/>
      <c r="G139" s="1132" t="s">
        <v>663</v>
      </c>
      <c r="H139" s="1134"/>
      <c r="I139" s="1133"/>
      <c r="J139" s="1132" t="s">
        <v>664</v>
      </c>
      <c r="K139" s="1134"/>
      <c r="L139" s="1133"/>
      <c r="M139" s="1138"/>
      <c r="N139" s="1136"/>
      <c r="O139" s="1043"/>
      <c r="P139" s="1043"/>
    </row>
    <row r="140" spans="1:16" ht="44.25" customHeight="1">
      <c r="B140" s="298" t="s">
        <v>220</v>
      </c>
      <c r="C140" s="1065" t="s">
        <v>669</v>
      </c>
      <c r="D140" s="1065"/>
      <c r="E140" s="1065"/>
      <c r="F140" s="1066"/>
      <c r="G140" s="1132" t="s">
        <v>681</v>
      </c>
      <c r="H140" s="1134"/>
      <c r="I140" s="1133"/>
      <c r="J140" s="1132" t="s">
        <v>681</v>
      </c>
      <c r="K140" s="1134"/>
      <c r="L140" s="1133"/>
      <c r="M140" s="1138"/>
      <c r="N140" s="1136"/>
      <c r="O140" s="1043"/>
      <c r="P140" s="1043"/>
    </row>
    <row r="141" spans="1:16" ht="44.25" customHeight="1">
      <c r="B141" s="298" t="s">
        <v>222</v>
      </c>
      <c r="C141" s="1065" t="s">
        <v>493</v>
      </c>
      <c r="D141" s="1065"/>
      <c r="E141" s="1065"/>
      <c r="F141" s="1066"/>
      <c r="G141" s="1132" t="s">
        <v>681</v>
      </c>
      <c r="H141" s="1134"/>
      <c r="I141" s="1133"/>
      <c r="J141" s="1132" t="s">
        <v>663</v>
      </c>
      <c r="K141" s="1134"/>
      <c r="L141" s="1133"/>
      <c r="M141" s="1138"/>
      <c r="N141" s="1136"/>
      <c r="O141" s="1043"/>
      <c r="P141" s="1043"/>
    </row>
    <row r="142" spans="1:16" ht="30.75" customHeight="1">
      <c r="B142" s="298" t="s">
        <v>224</v>
      </c>
      <c r="C142" s="1065" t="s">
        <v>534</v>
      </c>
      <c r="D142" s="1065"/>
      <c r="E142" s="1065"/>
      <c r="F142" s="1066"/>
      <c r="G142" s="1132" t="s">
        <v>681</v>
      </c>
      <c r="H142" s="1134"/>
      <c r="I142" s="1133"/>
      <c r="J142" s="1132" t="s">
        <v>663</v>
      </c>
      <c r="K142" s="1134"/>
      <c r="L142" s="1133"/>
      <c r="M142" s="1138"/>
      <c r="N142" s="1136"/>
      <c r="O142" s="1043"/>
      <c r="P142" s="1043"/>
    </row>
    <row r="143" spans="1:16" ht="30.75"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0.75" customHeight="1">
      <c r="B144" s="298" t="s">
        <v>228</v>
      </c>
      <c r="C144" s="1065" t="s">
        <v>134</v>
      </c>
      <c r="D144" s="1065"/>
      <c r="E144" s="1065"/>
      <c r="F144" s="1066"/>
      <c r="G144" s="1132" t="s">
        <v>663</v>
      </c>
      <c r="H144" s="1134"/>
      <c r="I144" s="1133"/>
      <c r="J144" s="1132" t="s">
        <v>663</v>
      </c>
      <c r="K144" s="1134"/>
      <c r="L144" s="1133"/>
      <c r="M144" s="1138"/>
      <c r="N144" s="1136"/>
      <c r="O144" s="1043"/>
      <c r="P144" s="1043"/>
    </row>
    <row r="145" spans="1:16" ht="30.75" customHeight="1">
      <c r="B145" s="298" t="s">
        <v>229</v>
      </c>
      <c r="C145" s="1065" t="s">
        <v>535</v>
      </c>
      <c r="D145" s="1065"/>
      <c r="E145" s="1065"/>
      <c r="F145" s="1066"/>
      <c r="G145" s="1132" t="s">
        <v>663</v>
      </c>
      <c r="H145" s="1134"/>
      <c r="I145" s="1133"/>
      <c r="J145" s="1132" t="s">
        <v>681</v>
      </c>
      <c r="K145" s="1134"/>
      <c r="L145" s="1133"/>
      <c r="M145" s="1135"/>
      <c r="N145" s="1136"/>
      <c r="O145" s="1044"/>
      <c r="P145" s="1044"/>
    </row>
    <row r="146" spans="1:16" ht="30.75"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0.75"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0.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0.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28.5" customHeight="1">
      <c r="B150" s="299" t="s">
        <v>236</v>
      </c>
      <c r="C150" s="1065" t="s">
        <v>502</v>
      </c>
      <c r="D150" s="1065"/>
      <c r="E150" s="1065"/>
      <c r="F150" s="1066"/>
      <c r="G150" s="1132" t="s">
        <v>663</v>
      </c>
      <c r="H150" s="1134"/>
      <c r="I150" s="1133"/>
      <c r="J150" s="1132" t="s">
        <v>664</v>
      </c>
      <c r="K150" s="1134"/>
      <c r="L150" s="1133"/>
      <c r="M150" s="1135"/>
      <c r="N150" s="1136"/>
      <c r="O150" s="1044"/>
      <c r="P150" s="1044"/>
    </row>
    <row r="151" spans="1:16" ht="50.25" customHeight="1">
      <c r="B151" s="299" t="s">
        <v>503</v>
      </c>
      <c r="C151" s="1065" t="s">
        <v>536</v>
      </c>
      <c r="D151" s="1065"/>
      <c r="E151" s="1065"/>
      <c r="F151" s="300" t="s">
        <v>537</v>
      </c>
      <c r="G151" s="301"/>
      <c r="H151" s="1132"/>
      <c r="I151" s="1133"/>
      <c r="J151" s="1132" t="s">
        <v>664</v>
      </c>
      <c r="K151" s="1134"/>
      <c r="L151" s="1133"/>
      <c r="M151" s="1135"/>
      <c r="N151" s="1136"/>
      <c r="O151" s="1044"/>
      <c r="P151" s="1044"/>
    </row>
    <row r="152" spans="1:16" ht="35.2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1448</v>
      </c>
      <c r="P152" s="1003"/>
    </row>
    <row r="153" spans="1:16">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6.5" customHeight="1">
      <c r="A156" s="11"/>
      <c r="B156" s="796" t="s">
        <v>543</v>
      </c>
      <c r="C156" s="879" t="s">
        <v>544</v>
      </c>
      <c r="D156" s="879"/>
      <c r="E156" s="880"/>
      <c r="F156" s="125" t="s">
        <v>540</v>
      </c>
      <c r="G156" s="1126" t="s">
        <v>541</v>
      </c>
      <c r="H156" s="1127"/>
      <c r="I156" s="1127"/>
      <c r="J156" s="1127"/>
      <c r="K156" s="1128"/>
      <c r="L156" s="1129" t="s">
        <v>542</v>
      </c>
      <c r="M156" s="1130"/>
      <c r="N156" s="1131"/>
      <c r="O156" s="1003" t="s">
        <v>1448</v>
      </c>
      <c r="P156" s="1003"/>
    </row>
    <row r="157" spans="1:16">
      <c r="B157" s="244" t="s">
        <v>216</v>
      </c>
      <c r="C157" s="1011" t="s">
        <v>198</v>
      </c>
      <c r="D157" s="1011"/>
      <c r="E157" s="1011"/>
      <c r="F157" s="304" t="s">
        <v>50</v>
      </c>
      <c r="G157" s="1113"/>
      <c r="H157" s="1114"/>
      <c r="I157" s="1114"/>
      <c r="J157" s="1114"/>
      <c r="K157" s="1115"/>
      <c r="L157" s="1032" t="s">
        <v>663</v>
      </c>
      <c r="M157" s="1033"/>
      <c r="N157" s="1116"/>
      <c r="O157" s="1004"/>
      <c r="P157" s="1004"/>
    </row>
    <row r="158" spans="1:16">
      <c r="B158" s="10" t="s">
        <v>218</v>
      </c>
      <c r="C158" s="879" t="s">
        <v>200</v>
      </c>
      <c r="D158" s="879"/>
      <c r="E158" s="879"/>
      <c r="F158" s="304" t="s">
        <v>50</v>
      </c>
      <c r="G158" s="1113"/>
      <c r="H158" s="1114"/>
      <c r="I158" s="1114"/>
      <c r="J158" s="1114"/>
      <c r="K158" s="1115"/>
      <c r="L158" s="1032" t="s">
        <v>663</v>
      </c>
      <c r="M158" s="1033"/>
      <c r="N158" s="1116"/>
      <c r="O158" s="1004"/>
      <c r="P158" s="1004"/>
    </row>
    <row r="159" spans="1:16">
      <c r="B159" s="9" t="s">
        <v>220</v>
      </c>
      <c r="C159" s="913" t="s">
        <v>122</v>
      </c>
      <c r="D159" s="913"/>
      <c r="E159" s="913"/>
      <c r="F159" s="304" t="s">
        <v>50</v>
      </c>
      <c r="G159" s="1123"/>
      <c r="H159" s="1124"/>
      <c r="I159" s="1124"/>
      <c r="J159" s="1124"/>
      <c r="K159" s="1125"/>
      <c r="L159" s="1032" t="s">
        <v>663</v>
      </c>
      <c r="M159" s="1033"/>
      <c r="N159" s="1116"/>
      <c r="O159" s="1007"/>
      <c r="P159" s="1007"/>
    </row>
    <row r="160" spans="1:16" ht="30">
      <c r="B160" s="294" t="s">
        <v>545</v>
      </c>
      <c r="C160" s="879" t="s">
        <v>546</v>
      </c>
      <c r="D160" s="879"/>
      <c r="E160" s="879"/>
      <c r="F160" s="879"/>
      <c r="G160" s="879"/>
      <c r="H160" s="879"/>
      <c r="I160" s="879"/>
      <c r="J160" s="879"/>
      <c r="K160" s="879"/>
      <c r="L160" s="879"/>
      <c r="M160" s="879"/>
      <c r="N160" s="879"/>
      <c r="O160" s="1001" t="s">
        <v>704</v>
      </c>
      <c r="P160" s="1001"/>
    </row>
    <row r="161" spans="2:16">
      <c r="B161" s="10" t="s">
        <v>216</v>
      </c>
      <c r="C161" s="879" t="s">
        <v>547</v>
      </c>
      <c r="D161" s="879"/>
      <c r="E161" s="880"/>
      <c r="F161" s="1099" t="s">
        <v>50</v>
      </c>
      <c r="G161" s="1100"/>
      <c r="H161" s="1100"/>
      <c r="I161" s="1100"/>
      <c r="J161" s="1101"/>
      <c r="K161" s="1103" t="s">
        <v>424</v>
      </c>
      <c r="L161" s="1104"/>
      <c r="M161" s="1105"/>
      <c r="N161" s="1106"/>
      <c r="O161" s="1102"/>
      <c r="P161" s="1102"/>
    </row>
    <row r="162" spans="2:16">
      <c r="B162" s="10" t="s">
        <v>218</v>
      </c>
      <c r="C162" s="879" t="s">
        <v>548</v>
      </c>
      <c r="D162" s="879"/>
      <c r="E162" s="880"/>
      <c r="F162" s="1099" t="s">
        <v>50</v>
      </c>
      <c r="G162" s="1100"/>
      <c r="H162" s="1100"/>
      <c r="I162" s="1100"/>
      <c r="J162" s="1101"/>
      <c r="K162" s="1103"/>
      <c r="L162" s="1107"/>
      <c r="M162" s="1108"/>
      <c r="N162" s="1109"/>
      <c r="O162" s="1102"/>
      <c r="P162" s="1102"/>
    </row>
    <row r="163" spans="2:16" ht="20.25" customHeight="1">
      <c r="B163" s="10" t="s">
        <v>220</v>
      </c>
      <c r="C163" s="879" t="s">
        <v>549</v>
      </c>
      <c r="D163" s="879"/>
      <c r="E163" s="880"/>
      <c r="F163" s="1099" t="s">
        <v>50</v>
      </c>
      <c r="G163" s="1100"/>
      <c r="H163" s="1100"/>
      <c r="I163" s="1100"/>
      <c r="J163" s="1101"/>
      <c r="K163" s="1103"/>
      <c r="L163" s="1107"/>
      <c r="M163" s="1108"/>
      <c r="N163" s="1109"/>
      <c r="O163" s="1102"/>
      <c r="P163" s="1102"/>
    </row>
    <row r="164" spans="2:16">
      <c r="B164" s="294"/>
      <c r="C164" s="879" t="s">
        <v>550</v>
      </c>
      <c r="D164" s="879"/>
      <c r="E164" s="880"/>
      <c r="F164" s="1096"/>
      <c r="G164" s="1097"/>
      <c r="H164" s="1097"/>
      <c r="I164" s="1097"/>
      <c r="J164" s="1098"/>
      <c r="K164" s="1103"/>
      <c r="L164" s="1107"/>
      <c r="M164" s="1108"/>
      <c r="N164" s="1109"/>
      <c r="O164" s="1002"/>
      <c r="P164" s="1002"/>
    </row>
    <row r="165" spans="2:16" ht="34.5" customHeight="1">
      <c r="B165" s="10" t="s">
        <v>222</v>
      </c>
      <c r="C165" s="879" t="s">
        <v>551</v>
      </c>
      <c r="D165" s="879"/>
      <c r="E165" s="880"/>
      <c r="F165" s="1378"/>
      <c r="G165" s="1379"/>
      <c r="H165" s="1379"/>
      <c r="I165" s="1379"/>
      <c r="J165" s="1380"/>
      <c r="K165" s="1103"/>
      <c r="L165" s="1107"/>
      <c r="M165" s="1108"/>
      <c r="N165" s="1108"/>
      <c r="O165" s="1003" t="s">
        <v>704</v>
      </c>
      <c r="P165" s="1003"/>
    </row>
    <row r="166" spans="2:16" ht="18.75" customHeight="1">
      <c r="B166" s="294"/>
      <c r="C166" s="879" t="s">
        <v>552</v>
      </c>
      <c r="D166" s="879"/>
      <c r="E166" s="880"/>
      <c r="F166" s="1381"/>
      <c r="G166" s="1382"/>
      <c r="H166" s="1382"/>
      <c r="I166" s="1382"/>
      <c r="J166" s="1383"/>
      <c r="K166" s="1103"/>
      <c r="L166" s="1107"/>
      <c r="M166" s="1108"/>
      <c r="N166" s="1108"/>
      <c r="O166" s="1007"/>
      <c r="P166" s="1007"/>
    </row>
    <row r="167" spans="2:16" ht="37.5" customHeight="1">
      <c r="B167" s="269" t="s">
        <v>553</v>
      </c>
      <c r="C167" s="1093" t="s">
        <v>554</v>
      </c>
      <c r="D167" s="1093"/>
      <c r="E167" s="1093"/>
      <c r="F167" s="1093"/>
      <c r="G167" s="1093"/>
      <c r="H167" s="957" t="s">
        <v>663</v>
      </c>
      <c r="I167" s="958"/>
      <c r="J167" s="977"/>
      <c r="K167" s="1103"/>
      <c r="L167" s="1107"/>
      <c r="M167" s="1108"/>
      <c r="N167" s="1109"/>
      <c r="O167" s="1004" t="s">
        <v>704</v>
      </c>
      <c r="P167" s="1004"/>
    </row>
    <row r="168" spans="2:16" ht="19.5" customHeight="1">
      <c r="B168" s="9" t="s">
        <v>216</v>
      </c>
      <c r="C168" s="879" t="s">
        <v>555</v>
      </c>
      <c r="D168" s="879"/>
      <c r="E168" s="879"/>
      <c r="F168" s="879"/>
      <c r="G168" s="879"/>
      <c r="H168" s="1091"/>
      <c r="I168" s="1094"/>
      <c r="J168" s="1095"/>
      <c r="K168" s="1103"/>
      <c r="L168" s="1110"/>
      <c r="M168" s="1111"/>
      <c r="N168" s="1112"/>
      <c r="O168" s="1007"/>
      <c r="P168" s="1007"/>
    </row>
    <row r="169" spans="2:16" ht="30">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c r="B170" s="1087"/>
      <c r="C170" s="978"/>
      <c r="D170" s="978"/>
      <c r="E170" s="978"/>
      <c r="F170" s="978"/>
      <c r="G170" s="978"/>
      <c r="H170" s="1088"/>
      <c r="I170" s="306">
        <v>43</v>
      </c>
      <c r="J170" s="306">
        <v>41.7</v>
      </c>
      <c r="K170" s="306">
        <v>42.6</v>
      </c>
      <c r="L170" s="306">
        <v>44.8</v>
      </c>
      <c r="M170" s="1091">
        <v>41.8</v>
      </c>
      <c r="N170" s="1092"/>
      <c r="O170" s="1007"/>
      <c r="P170" s="1007"/>
    </row>
    <row r="171" spans="2:16">
      <c r="B171" s="294" t="s">
        <v>563</v>
      </c>
      <c r="C171" s="879" t="s">
        <v>564</v>
      </c>
      <c r="D171" s="879"/>
      <c r="E171" s="879"/>
      <c r="F171" s="879"/>
      <c r="G171" s="879"/>
      <c r="H171" s="1011"/>
      <c r="I171" s="1011"/>
      <c r="J171" s="1011"/>
      <c r="K171" s="1011"/>
      <c r="L171" s="1011"/>
      <c r="M171" s="1011"/>
      <c r="N171" s="1011"/>
      <c r="O171" s="960" t="s">
        <v>871</v>
      </c>
      <c r="P171" s="960"/>
    </row>
    <row r="172" spans="2:16">
      <c r="B172" s="33" t="s">
        <v>216</v>
      </c>
      <c r="C172" s="1065" t="s">
        <v>488</v>
      </c>
      <c r="D172" s="1065"/>
      <c r="E172" s="1065"/>
      <c r="F172" s="1065"/>
      <c r="G172" s="1065"/>
      <c r="H172" s="1065"/>
      <c r="I172" s="1065"/>
      <c r="J172" s="1066"/>
      <c r="K172" s="745" t="s">
        <v>49</v>
      </c>
      <c r="L172" s="1075" t="s">
        <v>424</v>
      </c>
      <c r="M172" s="1078"/>
      <c r="N172" s="1079"/>
      <c r="O172" s="1044"/>
      <c r="P172" s="1044"/>
    </row>
    <row r="173" spans="2:16">
      <c r="B173" s="33" t="s">
        <v>218</v>
      </c>
      <c r="C173" s="1065" t="s">
        <v>668</v>
      </c>
      <c r="D173" s="1065"/>
      <c r="E173" s="1065"/>
      <c r="F173" s="1065"/>
      <c r="G173" s="1065"/>
      <c r="H173" s="1065"/>
      <c r="I173" s="1065"/>
      <c r="J173" s="1066"/>
      <c r="K173" s="745" t="s">
        <v>50</v>
      </c>
      <c r="L173" s="1076"/>
      <c r="M173" s="1080"/>
      <c r="N173" s="1081"/>
      <c r="O173" s="1044"/>
      <c r="P173" s="1044"/>
    </row>
    <row r="174" spans="2:16">
      <c r="B174" s="33" t="s">
        <v>220</v>
      </c>
      <c r="C174" s="1065" t="s">
        <v>686</v>
      </c>
      <c r="D174" s="1065"/>
      <c r="E174" s="1065"/>
      <c r="F174" s="1065"/>
      <c r="G174" s="1065"/>
      <c r="H174" s="1065"/>
      <c r="I174" s="1065"/>
      <c r="J174" s="1066"/>
      <c r="K174" s="745" t="s">
        <v>49</v>
      </c>
      <c r="L174" s="1076"/>
      <c r="M174" s="1080"/>
      <c r="N174" s="1081"/>
      <c r="O174" s="1044"/>
      <c r="P174" s="1044"/>
    </row>
    <row r="175" spans="2:16">
      <c r="B175" s="33" t="s">
        <v>222</v>
      </c>
      <c r="C175" s="1065" t="s">
        <v>493</v>
      </c>
      <c r="D175" s="1065"/>
      <c r="E175" s="1065"/>
      <c r="F175" s="1065"/>
      <c r="G175" s="1065"/>
      <c r="H175" s="1065"/>
      <c r="I175" s="1065"/>
      <c r="J175" s="1066"/>
      <c r="K175" s="745" t="s">
        <v>49</v>
      </c>
      <c r="L175" s="1076"/>
      <c r="M175" s="1080"/>
      <c r="N175" s="1081"/>
      <c r="O175" s="1044"/>
      <c r="P175" s="1044"/>
    </row>
    <row r="176" spans="2:16">
      <c r="B176" s="33" t="s">
        <v>224</v>
      </c>
      <c r="C176" s="1065" t="s">
        <v>566</v>
      </c>
      <c r="D176" s="1065"/>
      <c r="E176" s="1065"/>
      <c r="F176" s="1065"/>
      <c r="G176" s="1065"/>
      <c r="H176" s="1065"/>
      <c r="I176" s="1065"/>
      <c r="J176" s="1066"/>
      <c r="K176" s="745" t="s">
        <v>49</v>
      </c>
      <c r="L176" s="1076"/>
      <c r="M176" s="1080"/>
      <c r="N176" s="1081"/>
      <c r="O176" s="1044"/>
      <c r="P176" s="1044"/>
    </row>
    <row r="177" spans="2:16">
      <c r="B177" s="33" t="s">
        <v>226</v>
      </c>
      <c r="C177" s="1065" t="s">
        <v>567</v>
      </c>
      <c r="D177" s="1065"/>
      <c r="E177" s="1065"/>
      <c r="F177" s="1065"/>
      <c r="G177" s="1065"/>
      <c r="H177" s="1065"/>
      <c r="I177" s="1065"/>
      <c r="J177" s="1066"/>
      <c r="K177" s="745" t="s">
        <v>50</v>
      </c>
      <c r="L177" s="1076"/>
      <c r="M177" s="1080"/>
      <c r="N177" s="1081"/>
      <c r="O177" s="1044"/>
      <c r="P177" s="1044"/>
    </row>
    <row r="178" spans="2:16">
      <c r="B178" s="33" t="s">
        <v>228</v>
      </c>
      <c r="C178" s="1065" t="s">
        <v>133</v>
      </c>
      <c r="D178" s="1065"/>
      <c r="E178" s="1065"/>
      <c r="F178" s="1065"/>
      <c r="G178" s="1065"/>
      <c r="H178" s="1065"/>
      <c r="I178" s="1065"/>
      <c r="J178" s="1066"/>
      <c r="K178" s="745" t="s">
        <v>49</v>
      </c>
      <c r="L178" s="1076"/>
      <c r="M178" s="1080"/>
      <c r="N178" s="1081"/>
      <c r="O178" s="1044"/>
      <c r="P178" s="1044"/>
    </row>
    <row r="179" spans="2:16">
      <c r="B179" s="33" t="s">
        <v>229</v>
      </c>
      <c r="C179" s="1065" t="s">
        <v>134</v>
      </c>
      <c r="D179" s="1065"/>
      <c r="E179" s="1065"/>
      <c r="F179" s="1065"/>
      <c r="G179" s="1065"/>
      <c r="H179" s="1065"/>
      <c r="I179" s="1065"/>
      <c r="J179" s="1066"/>
      <c r="K179" s="745" t="s">
        <v>50</v>
      </c>
      <c r="L179" s="1076"/>
      <c r="M179" s="1080"/>
      <c r="N179" s="1081"/>
      <c r="O179" s="1044"/>
      <c r="P179" s="1044"/>
    </row>
    <row r="180" spans="2:16">
      <c r="B180" s="33" t="s">
        <v>230</v>
      </c>
      <c r="C180" s="1065" t="s">
        <v>568</v>
      </c>
      <c r="D180" s="1065"/>
      <c r="E180" s="1065"/>
      <c r="F180" s="1065"/>
      <c r="G180" s="1065"/>
      <c r="H180" s="1065"/>
      <c r="I180" s="1065"/>
      <c r="J180" s="1066"/>
      <c r="K180" s="745" t="s">
        <v>50</v>
      </c>
      <c r="L180" s="1076"/>
      <c r="M180" s="1080"/>
      <c r="N180" s="1081"/>
      <c r="O180" s="1044"/>
      <c r="P180" s="1044"/>
    </row>
    <row r="181" spans="2:16">
      <c r="B181" s="33" t="s">
        <v>231</v>
      </c>
      <c r="C181" s="1065" t="s">
        <v>499</v>
      </c>
      <c r="D181" s="1065"/>
      <c r="E181" s="1065"/>
      <c r="F181" s="1065"/>
      <c r="G181" s="1065"/>
      <c r="H181" s="1065"/>
      <c r="I181" s="1065"/>
      <c r="J181" s="1066"/>
      <c r="K181" s="745" t="s">
        <v>50</v>
      </c>
      <c r="L181" s="1076"/>
      <c r="M181" s="1080"/>
      <c r="N181" s="1081"/>
      <c r="O181" s="1044"/>
      <c r="P181" s="1044"/>
    </row>
    <row r="182" spans="2:16">
      <c r="B182" s="33" t="s">
        <v>233</v>
      </c>
      <c r="C182" s="1065" t="s">
        <v>569</v>
      </c>
      <c r="D182" s="1065"/>
      <c r="E182" s="1065"/>
      <c r="F182" s="1065"/>
      <c r="G182" s="1065"/>
      <c r="H182" s="1065"/>
      <c r="I182" s="1065"/>
      <c r="J182" s="1066"/>
      <c r="K182" s="745" t="s">
        <v>50</v>
      </c>
      <c r="L182" s="1076"/>
      <c r="M182" s="1080"/>
      <c r="N182" s="1081"/>
      <c r="O182" s="1044"/>
      <c r="P182" s="1044"/>
    </row>
    <row r="183" spans="2:16">
      <c r="B183" s="33" t="s">
        <v>234</v>
      </c>
      <c r="C183" s="1065" t="s">
        <v>502</v>
      </c>
      <c r="D183" s="1065"/>
      <c r="E183" s="1065"/>
      <c r="F183" s="1065"/>
      <c r="G183" s="1065"/>
      <c r="H183" s="1065"/>
      <c r="I183" s="1065"/>
      <c r="J183" s="1066"/>
      <c r="K183" s="745" t="s">
        <v>50</v>
      </c>
      <c r="L183" s="1076"/>
      <c r="M183" s="1080"/>
      <c r="N183" s="1081"/>
      <c r="O183" s="1044"/>
      <c r="P183" s="1044"/>
    </row>
    <row r="184" spans="2:16">
      <c r="B184" s="33" t="s">
        <v>236</v>
      </c>
      <c r="C184" s="879" t="s">
        <v>570</v>
      </c>
      <c r="D184" s="879"/>
      <c r="E184" s="879"/>
      <c r="F184" s="879"/>
      <c r="G184" s="879"/>
      <c r="H184" s="879"/>
      <c r="I184" s="879"/>
      <c r="J184" s="880"/>
      <c r="K184" s="745" t="s">
        <v>50</v>
      </c>
      <c r="L184" s="1076"/>
      <c r="M184" s="1080"/>
      <c r="N184" s="1081"/>
      <c r="O184" s="1044"/>
      <c r="P184" s="1044"/>
    </row>
    <row r="185" spans="2:16">
      <c r="B185" s="33"/>
      <c r="C185" s="936" t="s">
        <v>571</v>
      </c>
      <c r="D185" s="936"/>
      <c r="E185" s="936"/>
      <c r="F185" s="1067"/>
      <c r="G185" s="1068"/>
      <c r="H185" s="1068"/>
      <c r="I185" s="1068"/>
      <c r="J185" s="1068"/>
      <c r="K185" s="1069"/>
      <c r="L185" s="1076"/>
      <c r="M185" s="1080"/>
      <c r="N185" s="1081"/>
      <c r="O185" s="1044"/>
      <c r="P185" s="1044"/>
    </row>
    <row r="186" spans="2:16">
      <c r="B186" s="307" t="s">
        <v>572</v>
      </c>
      <c r="C186" s="1070" t="s">
        <v>573</v>
      </c>
      <c r="D186" s="1070"/>
      <c r="E186" s="1070"/>
      <c r="F186" s="1071"/>
      <c r="G186" s="1071"/>
      <c r="H186" s="1071"/>
      <c r="I186" s="1071"/>
      <c r="J186" s="1072"/>
      <c r="K186" s="496">
        <v>2016</v>
      </c>
      <c r="L186" s="1077"/>
      <c r="M186" s="1082"/>
      <c r="N186" s="1083"/>
      <c r="O186" s="1044"/>
      <c r="P186" s="1044"/>
    </row>
    <row r="187" spans="2:16" ht="27.75" customHeight="1">
      <c r="B187" s="294" t="s">
        <v>574</v>
      </c>
      <c r="C187" s="879" t="s">
        <v>575</v>
      </c>
      <c r="D187" s="879"/>
      <c r="E187" s="880"/>
      <c r="F187" s="1073" t="s">
        <v>2594</v>
      </c>
      <c r="G187" s="1074"/>
      <c r="H187" s="1074"/>
      <c r="I187" s="1074"/>
      <c r="J187" s="1074"/>
      <c r="K187" s="1074"/>
      <c r="L187" s="1074"/>
      <c r="M187" s="1074"/>
      <c r="N187" s="1074"/>
      <c r="O187" s="1044"/>
      <c r="P187" s="1044"/>
    </row>
    <row r="188" spans="2:16" ht="25.5" customHeight="1">
      <c r="B188" s="309" t="s">
        <v>576</v>
      </c>
      <c r="C188" s="913" t="s">
        <v>577</v>
      </c>
      <c r="D188" s="913"/>
      <c r="E188" s="1006"/>
      <c r="F188" s="1084"/>
      <c r="G188" s="1085"/>
      <c r="H188" s="1085"/>
      <c r="I188" s="1085"/>
      <c r="J188" s="1085"/>
      <c r="K188" s="1085"/>
      <c r="L188" s="1085"/>
      <c r="M188" s="1085"/>
      <c r="N188" s="1085"/>
      <c r="O188" s="976"/>
      <c r="P188" s="976"/>
    </row>
    <row r="189" spans="2:16" ht="30">
      <c r="B189" s="294" t="s">
        <v>578</v>
      </c>
      <c r="C189" s="879" t="s">
        <v>579</v>
      </c>
      <c r="D189" s="879"/>
      <c r="E189" s="879"/>
      <c r="F189" s="879"/>
      <c r="G189" s="879"/>
      <c r="H189" s="879"/>
      <c r="I189" s="879"/>
      <c r="J189" s="879"/>
      <c r="K189" s="879"/>
      <c r="L189" s="879"/>
      <c r="M189" s="716"/>
      <c r="N189" s="132" t="s">
        <v>49</v>
      </c>
      <c r="O189" s="1058" t="s">
        <v>688</v>
      </c>
      <c r="P189" s="1060"/>
    </row>
    <row r="190" spans="2:16" ht="18.75" customHeight="1">
      <c r="B190" s="9" t="s">
        <v>216</v>
      </c>
      <c r="C190" s="879" t="s">
        <v>580</v>
      </c>
      <c r="D190" s="879"/>
      <c r="E190" s="879"/>
      <c r="F190" s="879"/>
      <c r="G190" s="879"/>
      <c r="H190" s="879"/>
      <c r="I190" s="879"/>
      <c r="J190" s="879"/>
      <c r="K190" s="1062" t="s">
        <v>2595</v>
      </c>
      <c r="L190" s="1063"/>
      <c r="M190" s="1063"/>
      <c r="N190" s="1064"/>
      <c r="O190" s="1059"/>
      <c r="P190" s="1061"/>
    </row>
    <row r="191" spans="2:16" ht="21" customHeight="1" thickBot="1">
      <c r="B191" s="310" t="s">
        <v>581</v>
      </c>
      <c r="C191" s="879" t="s">
        <v>582</v>
      </c>
      <c r="D191" s="879"/>
      <c r="E191" s="879"/>
      <c r="F191" s="879"/>
      <c r="G191" s="879"/>
      <c r="H191" s="879"/>
      <c r="I191" s="879"/>
      <c r="J191" s="880"/>
      <c r="K191" s="1032" t="s">
        <v>50</v>
      </c>
      <c r="L191" s="1033"/>
      <c r="M191" s="1033"/>
      <c r="N191" s="1033"/>
      <c r="O191" s="733" t="s">
        <v>805</v>
      </c>
      <c r="P191" s="733"/>
    </row>
    <row r="192" spans="2:16" ht="16.5" thickBot="1">
      <c r="B192" s="845" t="s">
        <v>242</v>
      </c>
      <c r="C192" s="846"/>
      <c r="D192" s="846"/>
      <c r="E192" s="846"/>
      <c r="F192" s="846"/>
      <c r="G192" s="846"/>
      <c r="H192" s="846"/>
      <c r="I192" s="846"/>
      <c r="J192" s="846"/>
      <c r="K192" s="846"/>
      <c r="L192" s="846"/>
      <c r="M192" s="846"/>
      <c r="N192" s="846"/>
      <c r="O192" s="846"/>
      <c r="P192" s="847"/>
    </row>
    <row r="193" spans="2:16">
      <c r="B193" s="1034" t="s">
        <v>583</v>
      </c>
      <c r="C193" s="1036" t="s">
        <v>584</v>
      </c>
      <c r="D193" s="1036"/>
      <c r="E193" s="1036"/>
      <c r="F193" s="1036"/>
      <c r="G193" s="1037"/>
      <c r="H193" s="1038" t="s">
        <v>585</v>
      </c>
      <c r="I193" s="1039"/>
      <c r="J193" s="1040"/>
      <c r="K193" s="1038" t="s">
        <v>690</v>
      </c>
      <c r="L193" s="1039"/>
      <c r="M193" s="1039"/>
      <c r="N193" s="1041"/>
      <c r="O193" s="1042" t="s">
        <v>874</v>
      </c>
      <c r="P193" s="1042"/>
    </row>
    <row r="194" spans="2:16" ht="118.5">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c r="B195" s="315" t="s">
        <v>216</v>
      </c>
      <c r="C195" s="1046" t="s">
        <v>593</v>
      </c>
      <c r="D195" s="1046"/>
      <c r="E195" s="1046"/>
      <c r="F195" s="1046"/>
      <c r="G195" s="1046"/>
      <c r="H195" s="1046"/>
      <c r="I195" s="1046"/>
      <c r="J195" s="1046"/>
      <c r="K195" s="1046"/>
      <c r="L195" s="1046"/>
      <c r="M195" s="1046"/>
      <c r="N195" s="1047"/>
      <c r="O195" s="1043"/>
      <c r="P195" s="1043"/>
    </row>
    <row r="196" spans="2:16" ht="25.5" customHeight="1">
      <c r="B196" s="244" t="s">
        <v>230</v>
      </c>
      <c r="C196" s="1050" t="s">
        <v>2096</v>
      </c>
      <c r="D196" s="1050"/>
      <c r="E196" s="1050"/>
      <c r="F196" s="1050"/>
      <c r="G196" s="1051"/>
      <c r="H196" s="316">
        <v>0</v>
      </c>
      <c r="I196" s="317">
        <v>4</v>
      </c>
      <c r="J196" s="350">
        <f>MIN(H196/I196,1)</f>
        <v>0</v>
      </c>
      <c r="K196" s="316">
        <v>1174</v>
      </c>
      <c r="L196" s="316">
        <v>14050</v>
      </c>
      <c r="M196" s="363">
        <f>MIN(K196/L196,1)</f>
        <v>8.3558718861209968E-2</v>
      </c>
      <c r="N196" s="2274" t="s">
        <v>2596</v>
      </c>
      <c r="O196" s="1044"/>
      <c r="P196" s="1044"/>
    </row>
    <row r="197" spans="2:16" ht="25.5" customHeight="1">
      <c r="B197" s="244" t="s">
        <v>401</v>
      </c>
      <c r="C197" s="1050" t="s">
        <v>595</v>
      </c>
      <c r="D197" s="1050"/>
      <c r="E197" s="1050"/>
      <c r="F197" s="1050"/>
      <c r="G197" s="1051"/>
      <c r="H197" s="316" t="s">
        <v>60</v>
      </c>
      <c r="I197" s="317" t="s">
        <v>60</v>
      </c>
      <c r="J197" s="318" t="s">
        <v>71</v>
      </c>
      <c r="K197" s="316" t="s">
        <v>60</v>
      </c>
      <c r="L197" s="317" t="s">
        <v>60</v>
      </c>
      <c r="M197" s="318" t="s">
        <v>71</v>
      </c>
      <c r="N197" s="2275"/>
      <c r="O197" s="1044"/>
      <c r="P197" s="1044"/>
    </row>
    <row r="198" spans="2:16" ht="36" customHeight="1">
      <c r="B198" s="244" t="s">
        <v>404</v>
      </c>
      <c r="C198" s="1050" t="s">
        <v>596</v>
      </c>
      <c r="D198" s="1050"/>
      <c r="E198" s="1050"/>
      <c r="F198" s="1055"/>
      <c r="G198" s="1056"/>
      <c r="H198" s="316" t="s">
        <v>60</v>
      </c>
      <c r="I198" s="317" t="s">
        <v>60</v>
      </c>
      <c r="J198" s="318" t="s">
        <v>71</v>
      </c>
      <c r="K198" s="316" t="s">
        <v>60</v>
      </c>
      <c r="L198" s="317" t="s">
        <v>60</v>
      </c>
      <c r="M198" s="318" t="s">
        <v>71</v>
      </c>
      <c r="N198" s="2275"/>
      <c r="O198" s="1044"/>
      <c r="P198" s="1044"/>
    </row>
    <row r="199" spans="2:16" ht="21" customHeight="1">
      <c r="B199" s="319" t="s">
        <v>218</v>
      </c>
      <c r="C199" s="1031" t="s">
        <v>597</v>
      </c>
      <c r="D199" s="1031"/>
      <c r="E199" s="1031"/>
      <c r="F199" s="1031"/>
      <c r="G199" s="1057"/>
      <c r="H199" s="316" t="s">
        <v>60</v>
      </c>
      <c r="I199" s="317" t="s">
        <v>60</v>
      </c>
      <c r="J199" s="318" t="s">
        <v>71</v>
      </c>
      <c r="K199" s="316" t="s">
        <v>60</v>
      </c>
      <c r="L199" s="317" t="s">
        <v>60</v>
      </c>
      <c r="M199" s="318" t="s">
        <v>71</v>
      </c>
      <c r="N199" s="2276"/>
      <c r="O199" s="1044"/>
      <c r="P199" s="1044"/>
    </row>
    <row r="200" spans="2:16" ht="21" customHeight="1">
      <c r="B200" s="319" t="s">
        <v>220</v>
      </c>
      <c r="C200" s="1031" t="s">
        <v>221</v>
      </c>
      <c r="D200" s="1031"/>
      <c r="E200" s="1031"/>
      <c r="F200" s="1031"/>
      <c r="G200" s="1031"/>
      <c r="H200" s="1031"/>
      <c r="I200" s="1031"/>
      <c r="J200" s="1031"/>
      <c r="K200" s="1031"/>
      <c r="L200" s="1031"/>
      <c r="M200" s="1031"/>
      <c r="N200" s="1048"/>
      <c r="O200" s="1044"/>
      <c r="P200" s="1044"/>
    </row>
    <row r="201" spans="2:16" ht="24" customHeight="1">
      <c r="B201" s="10" t="s">
        <v>230</v>
      </c>
      <c r="C201" s="1009" t="s">
        <v>598</v>
      </c>
      <c r="D201" s="1009"/>
      <c r="E201" s="1009"/>
      <c r="F201" s="1009"/>
      <c r="G201" s="1028"/>
      <c r="H201" s="316" t="s">
        <v>60</v>
      </c>
      <c r="I201" s="317" t="s">
        <v>60</v>
      </c>
      <c r="J201" s="318" t="s">
        <v>71</v>
      </c>
      <c r="K201" s="316" t="s">
        <v>60</v>
      </c>
      <c r="L201" s="317" t="s">
        <v>60</v>
      </c>
      <c r="M201" s="318" t="s">
        <v>71</v>
      </c>
      <c r="N201" s="2271" t="s">
        <v>2596</v>
      </c>
      <c r="O201" s="1044"/>
      <c r="P201" s="1044"/>
    </row>
    <row r="202" spans="2:16" ht="24" customHeight="1">
      <c r="B202" s="10" t="s">
        <v>401</v>
      </c>
      <c r="C202" s="1009" t="s">
        <v>599</v>
      </c>
      <c r="D202" s="1009"/>
      <c r="E202" s="1009"/>
      <c r="F202" s="1009"/>
      <c r="G202" s="766"/>
      <c r="H202" s="316">
        <v>0</v>
      </c>
      <c r="I202" s="317">
        <v>4</v>
      </c>
      <c r="J202" s="350">
        <f t="shared" ref="J202:J215" si="1">MIN(H202/I202,1)</f>
        <v>0</v>
      </c>
      <c r="K202" s="316">
        <v>664</v>
      </c>
      <c r="L202" s="316">
        <v>14050</v>
      </c>
      <c r="M202" s="363">
        <f>MIN(K202/L202,1)</f>
        <v>4.7259786476868328E-2</v>
      </c>
      <c r="N202" s="2272"/>
      <c r="O202" s="1044"/>
      <c r="P202" s="1044"/>
    </row>
    <row r="203" spans="2:16" ht="24" customHeight="1">
      <c r="B203" s="10" t="s">
        <v>404</v>
      </c>
      <c r="C203" s="1009" t="s">
        <v>600</v>
      </c>
      <c r="D203" s="1009"/>
      <c r="E203" s="1009"/>
      <c r="F203" s="1009"/>
      <c r="G203" s="1028"/>
      <c r="H203" s="316" t="s">
        <v>60</v>
      </c>
      <c r="I203" s="317" t="s">
        <v>60</v>
      </c>
      <c r="J203" s="318" t="s">
        <v>71</v>
      </c>
      <c r="K203" s="316" t="s">
        <v>60</v>
      </c>
      <c r="L203" s="317" t="s">
        <v>60</v>
      </c>
      <c r="M203" s="318" t="s">
        <v>71</v>
      </c>
      <c r="N203" s="2272"/>
      <c r="O203" s="1044"/>
      <c r="P203" s="1044"/>
    </row>
    <row r="204" spans="2:16">
      <c r="B204" s="319" t="s">
        <v>222</v>
      </c>
      <c r="C204" s="1031" t="s">
        <v>256</v>
      </c>
      <c r="D204" s="1031"/>
      <c r="E204" s="1031"/>
      <c r="F204" s="1031"/>
      <c r="G204" s="1031"/>
      <c r="H204" s="1031"/>
      <c r="I204" s="1031"/>
      <c r="J204" s="1031"/>
      <c r="K204" s="1031"/>
      <c r="L204" s="1031"/>
      <c r="M204" s="1031"/>
      <c r="N204" s="1048"/>
      <c r="O204" s="1043"/>
      <c r="P204" s="1043"/>
    </row>
    <row r="205" spans="2:16" ht="15.75">
      <c r="B205" s="10" t="s">
        <v>230</v>
      </c>
      <c r="C205" s="1009" t="s">
        <v>601</v>
      </c>
      <c r="D205" s="1009"/>
      <c r="E205" s="1009"/>
      <c r="F205" s="1009"/>
      <c r="G205" s="1028"/>
      <c r="H205" s="316">
        <v>0</v>
      </c>
      <c r="I205" s="317">
        <v>4</v>
      </c>
      <c r="J205" s="350">
        <f t="shared" si="1"/>
        <v>0</v>
      </c>
      <c r="K205" s="316" t="s">
        <v>60</v>
      </c>
      <c r="L205" s="317" t="s">
        <v>60</v>
      </c>
      <c r="M205" s="318" t="s">
        <v>71</v>
      </c>
      <c r="N205" s="2271" t="s">
        <v>2596</v>
      </c>
      <c r="O205" s="1043"/>
      <c r="P205" s="1043"/>
    </row>
    <row r="206" spans="2:16" ht="15.75">
      <c r="B206" s="10" t="s">
        <v>401</v>
      </c>
      <c r="C206" s="1009" t="s">
        <v>602</v>
      </c>
      <c r="D206" s="1009"/>
      <c r="E206" s="1009"/>
      <c r="F206" s="1009"/>
      <c r="G206" s="1028"/>
      <c r="H206" s="316" t="s">
        <v>60</v>
      </c>
      <c r="I206" s="317" t="s">
        <v>60</v>
      </c>
      <c r="J206" s="318" t="s">
        <v>71</v>
      </c>
      <c r="K206" s="316" t="s">
        <v>60</v>
      </c>
      <c r="L206" s="317" t="s">
        <v>60</v>
      </c>
      <c r="M206" s="318" t="s">
        <v>71</v>
      </c>
      <c r="N206" s="2272"/>
      <c r="O206" s="1043"/>
      <c r="P206" s="1043"/>
    </row>
    <row r="207" spans="2:16" ht="15.75">
      <c r="B207" s="319" t="s">
        <v>224</v>
      </c>
      <c r="C207" s="1031" t="s">
        <v>414</v>
      </c>
      <c r="D207" s="1031"/>
      <c r="E207" s="1031"/>
      <c r="F207" s="1031"/>
      <c r="G207" s="1031"/>
      <c r="H207" s="316">
        <v>0</v>
      </c>
      <c r="I207" s="317">
        <v>4</v>
      </c>
      <c r="J207" s="350">
        <f t="shared" si="1"/>
        <v>0</v>
      </c>
      <c r="K207" s="316" t="s">
        <v>60</v>
      </c>
      <c r="L207" s="317" t="s">
        <v>60</v>
      </c>
      <c r="M207" s="318" t="s">
        <v>71</v>
      </c>
      <c r="N207" s="2272"/>
      <c r="O207" s="1043"/>
      <c r="P207" s="1043"/>
    </row>
    <row r="208" spans="2:16" ht="15.75">
      <c r="B208" s="319" t="s">
        <v>226</v>
      </c>
      <c r="C208" s="1031" t="s">
        <v>603</v>
      </c>
      <c r="D208" s="1031"/>
      <c r="E208" s="1031"/>
      <c r="F208" s="1031"/>
      <c r="G208" s="1031"/>
      <c r="H208" s="316" t="s">
        <v>60</v>
      </c>
      <c r="I208" s="317" t="s">
        <v>60</v>
      </c>
      <c r="J208" s="318" t="s">
        <v>71</v>
      </c>
      <c r="K208" s="316" t="s">
        <v>60</v>
      </c>
      <c r="L208" s="317" t="s">
        <v>60</v>
      </c>
      <c r="M208" s="318" t="s">
        <v>71</v>
      </c>
      <c r="N208" s="2272"/>
      <c r="O208" s="1043"/>
      <c r="P208" s="1043"/>
    </row>
    <row r="209" spans="2:16" ht="15.75">
      <c r="B209" s="319" t="s">
        <v>228</v>
      </c>
      <c r="C209" s="1031" t="s">
        <v>133</v>
      </c>
      <c r="D209" s="1031"/>
      <c r="E209" s="1031"/>
      <c r="F209" s="1031"/>
      <c r="G209" s="1031"/>
      <c r="H209" s="316">
        <v>0</v>
      </c>
      <c r="I209" s="317">
        <v>4</v>
      </c>
      <c r="J209" s="350">
        <f t="shared" si="1"/>
        <v>0</v>
      </c>
      <c r="K209" s="316">
        <v>948</v>
      </c>
      <c r="L209" s="316">
        <v>14050</v>
      </c>
      <c r="M209" s="363">
        <f t="shared" ref="M209" si="2">MIN(K209/L209,1)</f>
        <v>6.7473309608540921E-2</v>
      </c>
      <c r="N209" s="2272"/>
      <c r="O209" s="1043"/>
      <c r="P209" s="1043"/>
    </row>
    <row r="210" spans="2:16" ht="15.75">
      <c r="B210" s="319" t="s">
        <v>229</v>
      </c>
      <c r="C210" s="1031" t="s">
        <v>134</v>
      </c>
      <c r="D210" s="1031"/>
      <c r="E210" s="1031"/>
      <c r="F210" s="1031"/>
      <c r="G210" s="1031"/>
      <c r="H210" s="316" t="s">
        <v>60</v>
      </c>
      <c r="I210" s="317" t="s">
        <v>60</v>
      </c>
      <c r="J210" s="318" t="s">
        <v>71</v>
      </c>
      <c r="K210" s="316" t="s">
        <v>60</v>
      </c>
      <c r="L210" s="317" t="s">
        <v>60</v>
      </c>
      <c r="M210" s="318" t="s">
        <v>71</v>
      </c>
      <c r="N210" s="2273"/>
      <c r="O210" s="1043"/>
      <c r="P210" s="1043"/>
    </row>
    <row r="211" spans="2:16" ht="21.75" customHeight="1">
      <c r="B211" s="319" t="s">
        <v>230</v>
      </c>
      <c r="C211" s="1031" t="s">
        <v>262</v>
      </c>
      <c r="D211" s="1031"/>
      <c r="E211" s="1031"/>
      <c r="F211" s="1031"/>
      <c r="G211" s="1031"/>
      <c r="H211" s="1031"/>
      <c r="I211" s="1031"/>
      <c r="J211" s="1031"/>
      <c r="K211" s="1031"/>
      <c r="L211" s="1031"/>
      <c r="M211" s="1031"/>
      <c r="N211" s="1048"/>
      <c r="O211" s="1043"/>
      <c r="P211" s="1043"/>
    </row>
    <row r="212" spans="2:16" ht="21.75" customHeight="1">
      <c r="B212" s="10" t="s">
        <v>230</v>
      </c>
      <c r="C212" s="1009" t="s">
        <v>263</v>
      </c>
      <c r="D212" s="1009"/>
      <c r="E212" s="1009"/>
      <c r="F212" s="1009"/>
      <c r="G212" s="1028"/>
      <c r="H212" s="316" t="s">
        <v>60</v>
      </c>
      <c r="I212" s="317" t="s">
        <v>60</v>
      </c>
      <c r="J212" s="318" t="s">
        <v>71</v>
      </c>
      <c r="K212" s="316" t="s">
        <v>60</v>
      </c>
      <c r="L212" s="317" t="s">
        <v>60</v>
      </c>
      <c r="M212" s="318" t="s">
        <v>71</v>
      </c>
      <c r="N212" s="1029"/>
      <c r="O212" s="1043"/>
      <c r="P212" s="1043"/>
    </row>
    <row r="213" spans="2:16" ht="20.25" customHeight="1">
      <c r="B213" s="10" t="s">
        <v>401</v>
      </c>
      <c r="C213" s="1009" t="s">
        <v>264</v>
      </c>
      <c r="D213" s="1009"/>
      <c r="E213" s="1009"/>
      <c r="F213" s="1009"/>
      <c r="G213" s="1028"/>
      <c r="H213" s="316" t="s">
        <v>60</v>
      </c>
      <c r="I213" s="317" t="s">
        <v>60</v>
      </c>
      <c r="J213" s="318" t="s">
        <v>71</v>
      </c>
      <c r="K213" s="316" t="s">
        <v>60</v>
      </c>
      <c r="L213" s="317" t="s">
        <v>60</v>
      </c>
      <c r="M213" s="318" t="s">
        <v>71</v>
      </c>
      <c r="N213" s="1030"/>
      <c r="O213" s="1043"/>
      <c r="P213" s="1043"/>
    </row>
    <row r="214" spans="2:16" ht="23.25" customHeight="1">
      <c r="B214" s="319" t="s">
        <v>231</v>
      </c>
      <c r="C214" s="1031" t="s">
        <v>604</v>
      </c>
      <c r="D214" s="1031"/>
      <c r="E214" s="1031"/>
      <c r="F214" s="1031"/>
      <c r="G214" s="1031"/>
      <c r="H214" s="316" t="s">
        <v>60</v>
      </c>
      <c r="I214" s="317" t="s">
        <v>60</v>
      </c>
      <c r="J214" s="318" t="s">
        <v>71</v>
      </c>
      <c r="K214" s="316" t="s">
        <v>60</v>
      </c>
      <c r="L214" s="317" t="s">
        <v>60</v>
      </c>
      <c r="M214" s="318" t="s">
        <v>71</v>
      </c>
      <c r="N214" s="411"/>
      <c r="O214" s="1043"/>
      <c r="P214" s="1043"/>
    </row>
    <row r="215" spans="2:16" ht="18.75" customHeight="1">
      <c r="B215" s="9" t="s">
        <v>233</v>
      </c>
      <c r="C215" s="879" t="s">
        <v>605</v>
      </c>
      <c r="D215" s="879"/>
      <c r="E215" s="879"/>
      <c r="F215" s="879"/>
      <c r="G215" s="880"/>
      <c r="H215" s="364">
        <f>SUM(H196+H202+H205+H207+H209)</f>
        <v>0</v>
      </c>
      <c r="I215" s="364">
        <f>SUM(I196+I202+I205+I207+I209)</f>
        <v>20</v>
      </c>
      <c r="J215" s="350">
        <f t="shared" si="1"/>
        <v>0</v>
      </c>
      <c r="K215" s="364">
        <f>SUM(K196+K202+K209)</f>
        <v>2786</v>
      </c>
      <c r="L215" s="364">
        <f>SUM(L196+L202+L209)</f>
        <v>42150</v>
      </c>
      <c r="M215" s="363">
        <f>MIN(K215/L215,1)</f>
        <v>6.6097271648873065E-2</v>
      </c>
      <c r="N215" s="321"/>
      <c r="O215" s="1045"/>
      <c r="P215" s="1045"/>
    </row>
    <row r="216" spans="2:16" ht="61.9" customHeight="1" thickBot="1">
      <c r="B216" s="309" t="s">
        <v>606</v>
      </c>
      <c r="C216" s="913" t="s">
        <v>607</v>
      </c>
      <c r="D216" s="913"/>
      <c r="E216" s="913"/>
      <c r="F216" s="913"/>
      <c r="G216" s="913"/>
      <c r="H216" s="2268" t="s">
        <v>2597</v>
      </c>
      <c r="I216" s="2269"/>
      <c r="J216" s="2269"/>
      <c r="K216" s="2269"/>
      <c r="L216" s="2269"/>
      <c r="M216" s="2269"/>
      <c r="N216" s="2270"/>
      <c r="O216" s="1019"/>
      <c r="P216" s="1020"/>
    </row>
    <row r="217" spans="2:16" ht="16.5" thickBot="1">
      <c r="B217" s="845" t="s">
        <v>270</v>
      </c>
      <c r="C217" s="846"/>
      <c r="D217" s="846"/>
      <c r="E217" s="846"/>
      <c r="F217" s="846"/>
      <c r="G217" s="846"/>
      <c r="H217" s="846"/>
      <c r="I217" s="846"/>
      <c r="J217" s="846"/>
      <c r="K217" s="846"/>
      <c r="L217" s="846"/>
      <c r="M217" s="846"/>
      <c r="N217" s="846"/>
      <c r="O217" s="846"/>
      <c r="P217" s="847"/>
    </row>
    <row r="218" spans="2:16" ht="19.5" customHeight="1">
      <c r="B218" s="254" t="s">
        <v>608</v>
      </c>
      <c r="C218" s="978" t="s">
        <v>609</v>
      </c>
      <c r="D218" s="978"/>
      <c r="E218" s="978"/>
      <c r="F218" s="978"/>
      <c r="G218" s="978"/>
      <c r="H218" s="1021" t="s">
        <v>2598</v>
      </c>
      <c r="I218" s="1022"/>
      <c r="J218" s="1022"/>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789</v>
      </c>
      <c r="P219" s="324"/>
    </row>
    <row r="220" spans="2:16" ht="19.5" customHeight="1">
      <c r="B220" s="1008" t="s">
        <v>612</v>
      </c>
      <c r="C220" s="1009"/>
      <c r="D220" s="1009"/>
      <c r="E220" s="1009"/>
      <c r="F220" s="1009"/>
      <c r="G220" s="1009"/>
      <c r="H220" s="1009"/>
      <c r="I220" s="1009"/>
      <c r="J220" s="1009"/>
      <c r="K220" s="1009"/>
      <c r="L220" s="1009"/>
      <c r="M220" s="1009"/>
      <c r="N220" s="1009"/>
      <c r="O220" s="1009"/>
      <c r="P220" s="1010"/>
    </row>
    <row r="221" spans="2:16" ht="19.5" customHeight="1">
      <c r="B221" s="244" t="s">
        <v>216</v>
      </c>
      <c r="C221" s="1011" t="s">
        <v>613</v>
      </c>
      <c r="D221" s="1011"/>
      <c r="E221" s="1011"/>
      <c r="F221" s="1011"/>
      <c r="G221" s="1012"/>
      <c r="H221" s="968" t="s">
        <v>49</v>
      </c>
      <c r="I221" s="969"/>
      <c r="J221" s="969"/>
      <c r="K221" s="980" t="s">
        <v>424</v>
      </c>
      <c r="L221" s="995"/>
      <c r="M221" s="996"/>
      <c r="N221" s="997"/>
      <c r="O221" s="1004" t="s">
        <v>789</v>
      </c>
      <c r="P221" s="1004"/>
    </row>
    <row r="222" spans="2:16" ht="19.5" customHeight="1">
      <c r="B222" s="10" t="s">
        <v>218</v>
      </c>
      <c r="C222" s="879" t="s">
        <v>614</v>
      </c>
      <c r="D222" s="879"/>
      <c r="E222" s="879"/>
      <c r="F222" s="879"/>
      <c r="G222" s="880"/>
      <c r="H222" s="968" t="s">
        <v>49</v>
      </c>
      <c r="I222" s="969"/>
      <c r="J222" s="969"/>
      <c r="K222" s="981"/>
      <c r="L222" s="1013"/>
      <c r="M222" s="1014"/>
      <c r="N222" s="1015"/>
      <c r="O222" s="1007"/>
      <c r="P222" s="1007"/>
    </row>
    <row r="223" spans="2:16" ht="24.75" customHeight="1">
      <c r="B223" s="809" t="s">
        <v>615</v>
      </c>
      <c r="C223" s="875" t="s">
        <v>616</v>
      </c>
      <c r="D223" s="875"/>
      <c r="E223" s="875"/>
      <c r="F223" s="875"/>
      <c r="G223" s="875"/>
      <c r="H223" s="875"/>
      <c r="I223" s="875"/>
      <c r="J223" s="875"/>
      <c r="K223" s="921"/>
      <c r="L223" s="921"/>
      <c r="M223" s="921"/>
      <c r="N223" s="921"/>
      <c r="O223" s="875"/>
      <c r="P223" s="876"/>
    </row>
    <row r="224" spans="2:16" ht="19.5" customHeight="1">
      <c r="B224" s="10" t="s">
        <v>216</v>
      </c>
      <c r="C224" s="879" t="s">
        <v>613</v>
      </c>
      <c r="D224" s="879"/>
      <c r="E224" s="879"/>
      <c r="F224" s="879"/>
      <c r="G224" s="880"/>
      <c r="H224" s="968" t="s">
        <v>49</v>
      </c>
      <c r="I224" s="969"/>
      <c r="J224" s="969"/>
      <c r="K224" s="979" t="s">
        <v>424</v>
      </c>
      <c r="L224" s="992"/>
      <c r="M224" s="993"/>
      <c r="N224" s="994"/>
      <c r="O224" s="1001" t="s">
        <v>1458</v>
      </c>
      <c r="P224" s="1001"/>
    </row>
    <row r="225" spans="1:16" ht="19.5" customHeight="1">
      <c r="B225" s="10" t="s">
        <v>218</v>
      </c>
      <c r="C225" s="879" t="s">
        <v>614</v>
      </c>
      <c r="D225" s="879"/>
      <c r="E225" s="879"/>
      <c r="F225" s="879"/>
      <c r="G225" s="880"/>
      <c r="H225" s="968" t="s">
        <v>49</v>
      </c>
      <c r="I225" s="969"/>
      <c r="J225" s="969"/>
      <c r="K225" s="980"/>
      <c r="L225" s="995"/>
      <c r="M225" s="996"/>
      <c r="N225" s="997"/>
      <c r="O225" s="1002"/>
      <c r="P225" s="1002"/>
    </row>
    <row r="226" spans="1:16" ht="19.5" customHeight="1">
      <c r="B226" s="809" t="s">
        <v>617</v>
      </c>
      <c r="C226" s="879" t="s">
        <v>618</v>
      </c>
      <c r="D226" s="879"/>
      <c r="E226" s="879"/>
      <c r="F226" s="879"/>
      <c r="G226" s="880"/>
      <c r="H226" s="968" t="s">
        <v>50</v>
      </c>
      <c r="I226" s="969"/>
      <c r="J226" s="969"/>
      <c r="K226" s="980"/>
      <c r="L226" s="995"/>
      <c r="M226" s="996"/>
      <c r="N226" s="997"/>
      <c r="O226" s="1004" t="s">
        <v>789</v>
      </c>
      <c r="P226" s="1004"/>
    </row>
    <row r="227" spans="1:16" ht="19.5" customHeight="1">
      <c r="B227" s="10" t="s">
        <v>216</v>
      </c>
      <c r="C227" s="879" t="s">
        <v>619</v>
      </c>
      <c r="D227" s="879"/>
      <c r="E227" s="879"/>
      <c r="F227" s="879"/>
      <c r="G227" s="880"/>
      <c r="H227" s="968" t="s">
        <v>663</v>
      </c>
      <c r="I227" s="969"/>
      <c r="J227" s="969"/>
      <c r="K227" s="980"/>
      <c r="L227" s="995"/>
      <c r="M227" s="996"/>
      <c r="N227" s="997"/>
      <c r="O227" s="1007"/>
      <c r="P227" s="1007"/>
    </row>
    <row r="228" spans="1:16" ht="33.75" customHeight="1">
      <c r="B228" s="809" t="s">
        <v>620</v>
      </c>
      <c r="C228" s="879" t="s">
        <v>697</v>
      </c>
      <c r="D228" s="879"/>
      <c r="E228" s="879"/>
      <c r="F228" s="879"/>
      <c r="G228" s="880"/>
      <c r="H228" s="968" t="s">
        <v>50</v>
      </c>
      <c r="I228" s="969"/>
      <c r="J228" s="969"/>
      <c r="K228" s="980"/>
      <c r="L228" s="995"/>
      <c r="M228" s="996"/>
      <c r="N228" s="997"/>
      <c r="O228" s="246" t="s">
        <v>704</v>
      </c>
      <c r="P228" s="247"/>
    </row>
    <row r="229" spans="1:16" ht="24.75" customHeight="1">
      <c r="B229" s="803" t="s">
        <v>622</v>
      </c>
      <c r="C229" s="875" t="s">
        <v>623</v>
      </c>
      <c r="D229" s="875"/>
      <c r="E229" s="875"/>
      <c r="F229" s="875"/>
      <c r="G229" s="990"/>
      <c r="H229" s="968" t="s">
        <v>49</v>
      </c>
      <c r="I229" s="969"/>
      <c r="J229" s="969"/>
      <c r="K229" s="980"/>
      <c r="L229" s="995"/>
      <c r="M229" s="996"/>
      <c r="N229" s="997"/>
      <c r="O229" s="1003" t="s">
        <v>704</v>
      </c>
      <c r="P229" s="1003"/>
    </row>
    <row r="230" spans="1:16" ht="19.5" customHeight="1">
      <c r="B230" s="10" t="s">
        <v>216</v>
      </c>
      <c r="C230" s="879" t="s">
        <v>624</v>
      </c>
      <c r="D230" s="879"/>
      <c r="E230" s="879"/>
      <c r="F230" s="879"/>
      <c r="G230" s="880"/>
      <c r="H230" s="968" t="s">
        <v>49</v>
      </c>
      <c r="I230" s="969"/>
      <c r="J230" s="969"/>
      <c r="K230" s="980"/>
      <c r="L230" s="995"/>
      <c r="M230" s="996"/>
      <c r="N230" s="997"/>
      <c r="O230" s="1004"/>
      <c r="P230" s="1004"/>
    </row>
    <row r="231" spans="1:16" ht="19.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6.5" thickBot="1">
      <c r="B232" s="845" t="s">
        <v>293</v>
      </c>
      <c r="C232" s="846"/>
      <c r="D232" s="846"/>
      <c r="E232" s="846"/>
      <c r="F232" s="846"/>
      <c r="G232" s="846"/>
      <c r="H232" s="846"/>
      <c r="I232" s="846"/>
      <c r="J232" s="846"/>
      <c r="K232" s="848"/>
      <c r="L232" s="846"/>
      <c r="M232" s="846"/>
      <c r="N232" s="846"/>
      <c r="O232" s="846"/>
      <c r="P232" s="847"/>
    </row>
    <row r="233" spans="1:16" ht="32.25" customHeight="1">
      <c r="B233" s="760" t="s">
        <v>627</v>
      </c>
      <c r="C233" s="978" t="s">
        <v>698</v>
      </c>
      <c r="D233" s="978"/>
      <c r="E233" s="978"/>
      <c r="F233" s="978"/>
      <c r="G233" s="978"/>
      <c r="H233" s="968" t="s">
        <v>49</v>
      </c>
      <c r="I233" s="969"/>
      <c r="J233" s="969"/>
      <c r="K233" s="979" t="s">
        <v>424</v>
      </c>
      <c r="L233" s="982"/>
      <c r="M233" s="983"/>
      <c r="N233" s="984"/>
      <c r="O233" s="985" t="s">
        <v>1495</v>
      </c>
      <c r="P233" s="985"/>
    </row>
    <row r="234" spans="1:16" ht="22.5" customHeight="1">
      <c r="B234" s="10" t="s">
        <v>216</v>
      </c>
      <c r="C234" s="879" t="s">
        <v>629</v>
      </c>
      <c r="D234" s="879"/>
      <c r="E234" s="879"/>
      <c r="F234" s="879"/>
      <c r="G234" s="880"/>
      <c r="H234" s="986" t="s">
        <v>2599</v>
      </c>
      <c r="I234" s="987"/>
      <c r="J234" s="988"/>
      <c r="K234" s="980"/>
      <c r="L234" s="973"/>
      <c r="M234" s="974"/>
      <c r="N234" s="975"/>
      <c r="O234" s="976"/>
      <c r="P234" s="976"/>
    </row>
    <row r="235" spans="1:16" ht="24.75" customHeight="1">
      <c r="B235" s="760" t="s">
        <v>630</v>
      </c>
      <c r="C235" s="989" t="s">
        <v>631</v>
      </c>
      <c r="D235" s="875"/>
      <c r="E235" s="875"/>
      <c r="F235" s="875"/>
      <c r="G235" s="990"/>
      <c r="H235" s="968" t="s">
        <v>50</v>
      </c>
      <c r="I235" s="969"/>
      <c r="J235" s="969"/>
      <c r="K235" s="980"/>
      <c r="L235" s="970"/>
      <c r="M235" s="971"/>
      <c r="N235" s="972"/>
      <c r="O235" s="1490" t="s">
        <v>704</v>
      </c>
      <c r="P235" s="960"/>
    </row>
    <row r="236" spans="1:16">
      <c r="B236" s="325" t="s">
        <v>216</v>
      </c>
      <c r="C236" s="879" t="s">
        <v>629</v>
      </c>
      <c r="D236" s="879"/>
      <c r="E236" s="879"/>
      <c r="F236" s="879"/>
      <c r="G236" s="880"/>
      <c r="H236" s="957"/>
      <c r="I236" s="958"/>
      <c r="J236" s="977"/>
      <c r="K236" s="981"/>
      <c r="L236" s="973"/>
      <c r="M236" s="974"/>
      <c r="N236" s="975"/>
      <c r="O236" s="1491"/>
      <c r="P236" s="976"/>
    </row>
    <row r="237" spans="1:16" ht="34.5" customHeight="1">
      <c r="B237" s="759" t="s">
        <v>632</v>
      </c>
      <c r="C237" s="921" t="s">
        <v>633</v>
      </c>
      <c r="D237" s="921"/>
      <c r="E237" s="921"/>
      <c r="F237" s="921"/>
      <c r="G237" s="956"/>
      <c r="H237" s="1421" t="s">
        <v>2600</v>
      </c>
      <c r="I237" s="1422"/>
      <c r="J237" s="1422"/>
      <c r="K237" s="1422"/>
      <c r="L237" s="1422"/>
      <c r="M237" s="1422"/>
      <c r="N237" s="2266"/>
      <c r="O237" s="773" t="s">
        <v>704</v>
      </c>
      <c r="P237" s="761"/>
    </row>
    <row r="238" spans="1:16" ht="71.25" customHeight="1">
      <c r="A238" s="11"/>
      <c r="B238" s="720" t="s">
        <v>634</v>
      </c>
      <c r="C238" s="921" t="s">
        <v>635</v>
      </c>
      <c r="D238" s="921"/>
      <c r="E238" s="921"/>
      <c r="F238" s="921"/>
      <c r="G238" s="956"/>
      <c r="H238" s="160" t="s">
        <v>50</v>
      </c>
      <c r="I238" s="753" t="s">
        <v>424</v>
      </c>
      <c r="J238" s="958"/>
      <c r="K238" s="958"/>
      <c r="L238" s="958"/>
      <c r="M238" s="958"/>
      <c r="N238" s="959"/>
      <c r="O238" s="1490" t="s">
        <v>704</v>
      </c>
      <c r="P238" s="960"/>
    </row>
    <row r="239" spans="1:16" ht="15.75" thickBot="1">
      <c r="A239" s="11"/>
      <c r="B239" s="326"/>
      <c r="C239" s="962" t="s">
        <v>636</v>
      </c>
      <c r="D239" s="963"/>
      <c r="E239" s="963"/>
      <c r="F239" s="963"/>
      <c r="G239" s="963"/>
      <c r="H239" s="964"/>
      <c r="I239" s="965"/>
      <c r="J239" s="964"/>
      <c r="K239" s="964"/>
      <c r="L239" s="964"/>
      <c r="M239" s="966"/>
      <c r="N239" s="967"/>
      <c r="O239" s="2267"/>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dataConsolidate/>
  <mergeCells count="614">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C78:E78"/>
    <mergeCell ref="B73:P73"/>
    <mergeCell ref="C74:E74"/>
    <mergeCell ref="G74:H74"/>
    <mergeCell ref="I74:J74"/>
    <mergeCell ref="K74:N74"/>
    <mergeCell ref="C75:E75"/>
    <mergeCell ref="G75:H75"/>
    <mergeCell ref="I75:J75"/>
    <mergeCell ref="K75:N75"/>
    <mergeCell ref="O75:O80"/>
    <mergeCell ref="C80:E80"/>
    <mergeCell ref="G80:H80"/>
    <mergeCell ref="I80:J80"/>
    <mergeCell ref="K80:N80"/>
    <mergeCell ref="B81:P81"/>
    <mergeCell ref="C82:G82"/>
    <mergeCell ref="H82:J82"/>
    <mergeCell ref="K82:N82"/>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O86:O87"/>
    <mergeCell ref="P86:P87"/>
    <mergeCell ref="C87:G87"/>
    <mergeCell ref="H87:N87"/>
    <mergeCell ref="C88:E88"/>
    <mergeCell ref="F88:N88"/>
    <mergeCell ref="O88:P88"/>
    <mergeCell ref="C83:G83"/>
    <mergeCell ref="H83:J83"/>
    <mergeCell ref="K83:N83"/>
    <mergeCell ref="C84:G84"/>
    <mergeCell ref="H84:J84"/>
    <mergeCell ref="K84:N86"/>
    <mergeCell ref="C85:G85"/>
    <mergeCell ref="H85:J85"/>
    <mergeCell ref="C86:G86"/>
    <mergeCell ref="H86:J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9"/>
    <mergeCell ref="C197:G197"/>
    <mergeCell ref="C198:E198"/>
    <mergeCell ref="F198:G198"/>
    <mergeCell ref="C199:G199"/>
    <mergeCell ref="C211:N211"/>
    <mergeCell ref="C212:G212"/>
    <mergeCell ref="N212:N213"/>
    <mergeCell ref="C213:G213"/>
    <mergeCell ref="C214:G214"/>
    <mergeCell ref="C215:G215"/>
    <mergeCell ref="C205:G205"/>
    <mergeCell ref="N205:N210"/>
    <mergeCell ref="C206:G206"/>
    <mergeCell ref="C207:G207"/>
    <mergeCell ref="C208:G208"/>
    <mergeCell ref="C209:G209"/>
    <mergeCell ref="C210:G210"/>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2030" priority="142">
      <formula>$H$134="Don't know"</formula>
    </cfRule>
    <cfRule type="expression" dxfId="2029" priority="143">
      <formula>$H$134="no"</formula>
    </cfRule>
  </conditionalFormatting>
  <conditionalFormatting sqref="H134">
    <cfRule type="expression" dxfId="2028" priority="140">
      <formula>$H$141="Don't know"</formula>
    </cfRule>
    <cfRule type="expression" dxfId="2027" priority="141">
      <formula>$H$141="No"</formula>
    </cfRule>
  </conditionalFormatting>
  <conditionalFormatting sqref="H122:H124 K122">
    <cfRule type="expression" dxfId="2026" priority="138">
      <formula>$N$128="Don't know"</formula>
    </cfRule>
    <cfRule type="expression" dxfId="2025" priority="139">
      <formula>$N$128="No"</formula>
    </cfRule>
  </conditionalFormatting>
  <conditionalFormatting sqref="H11:N11">
    <cfRule type="expression" dxfId="2024" priority="135">
      <formula>$F$17="Not applicable"</formula>
    </cfRule>
    <cfRule type="expression" dxfId="2023" priority="136">
      <formula>$F$17="Don't know"</formula>
    </cfRule>
    <cfRule type="expression" dxfId="2022" priority="137">
      <formula>$F$17="No"</formula>
    </cfRule>
  </conditionalFormatting>
  <conditionalFormatting sqref="H12:N19">
    <cfRule type="expression" dxfId="2021" priority="132">
      <formula>$F12="Not applicable"</formula>
    </cfRule>
    <cfRule type="expression" dxfId="2020" priority="133">
      <formula>$F12="Don't know"</formula>
    </cfRule>
    <cfRule type="expression" dxfId="2019" priority="134">
      <formula>$F12="No"</formula>
    </cfRule>
  </conditionalFormatting>
  <conditionalFormatting sqref="H11:N19 N20 F9:N9 F11:F19">
    <cfRule type="expression" dxfId="2018" priority="131">
      <formula>$N$14="Don't know"</formula>
    </cfRule>
  </conditionalFormatting>
  <conditionalFormatting sqref="H11:N19 N20 F9:N9 F11:F19">
    <cfRule type="expression" dxfId="2017" priority="130">
      <formula>$N$14="Not applicable"</formula>
    </cfRule>
  </conditionalFormatting>
  <conditionalFormatting sqref="H11:N19 N20 F9:N9 F11:F19">
    <cfRule type="expression" dxfId="2016" priority="129">
      <formula>$N$14="No"</formula>
    </cfRule>
  </conditionalFormatting>
  <conditionalFormatting sqref="L21:L22">
    <cfRule type="expression" dxfId="2015" priority="126">
      <formula>$N$14="No"</formula>
    </cfRule>
  </conditionalFormatting>
  <conditionalFormatting sqref="L21:L22">
    <cfRule type="expression" dxfId="2014" priority="128">
      <formula>$N$14="Don't know"</formula>
    </cfRule>
  </conditionalFormatting>
  <conditionalFormatting sqref="L21:L22">
    <cfRule type="expression" dxfId="2013" priority="127">
      <formula>$N$14="Not applicable"</formula>
    </cfRule>
  </conditionalFormatting>
  <conditionalFormatting sqref="I23:J23 H25 G61:H61 F68:J68 H87:N87 H90 K196:L196 K202:L202 H202:I202 H205:I205 F11:F19 F23 L21:L23 L8 F69 G101:N113 H27:H29 F75:J76 H196:I199 H207:I207 H209:I209 K209:L209 O193:O215">
    <cfRule type="containsBlanks" dxfId="2012" priority="125">
      <formula>LEN(TRIM(F8))=0</formula>
    </cfRule>
  </conditionalFormatting>
  <conditionalFormatting sqref="F9:N9">
    <cfRule type="containsBlanks" dxfId="2011" priority="124">
      <formula>LEN(TRIM(F9))=0</formula>
    </cfRule>
  </conditionalFormatting>
  <conditionalFormatting sqref="O10 O58 O74 O86 O90 O98 O120 O128 O131 O133 O160 O167:O168 O191 O229:O231 O56 O233:O235 O224:O225 O218:O219 O171 O137:O152 O82:O83 J33:K34 J41:K41 J45:K45 O20:O23 O237:O238 J48:K48 J50:K50">
    <cfRule type="containsBlanks" dxfId="2010" priority="123">
      <formula>LEN(TRIM(J10))=0</formula>
    </cfRule>
  </conditionalFormatting>
  <conditionalFormatting sqref="I61:J61">
    <cfRule type="containsBlanks" dxfId="2009" priority="122">
      <formula>LEN(TRIM(I61))=0</formula>
    </cfRule>
  </conditionalFormatting>
  <conditionalFormatting sqref="H85:J85">
    <cfRule type="containsBlanks" dxfId="2008" priority="121">
      <formula>LEN(TRIM(H85))=0</formula>
    </cfRule>
  </conditionalFormatting>
  <conditionalFormatting sqref="I170:L170 F187:N187 N189 K191:N191 G138 H129:H130 H122:H124 K122 H218:H219 H134 F157:F159 F153:F155 K161 F161:F163 H167 K172:K184 H237:H238">
    <cfRule type="containsBlanks" dxfId="2007" priority="120">
      <formula>LEN(TRIM(F122))=0</formula>
    </cfRule>
  </conditionalFormatting>
  <conditionalFormatting sqref="M170:N170">
    <cfRule type="containsBlanks" dxfId="2006" priority="119">
      <formula>LEN(TRIM(M170))=0</formula>
    </cfRule>
  </conditionalFormatting>
  <conditionalFormatting sqref="O228">
    <cfRule type="containsBlanks" dxfId="2005" priority="118">
      <formula>LEN(TRIM(O228))=0</formula>
    </cfRule>
  </conditionalFormatting>
  <conditionalFormatting sqref="G120">
    <cfRule type="containsBlanks" dxfId="2004" priority="117">
      <formula>LEN(TRIM(G120))=0</formula>
    </cfRule>
  </conditionalFormatting>
  <conditionalFormatting sqref="J140">
    <cfRule type="containsBlanks" dxfId="2003" priority="64">
      <formula>LEN(TRIM(J140))=0</formula>
    </cfRule>
  </conditionalFormatting>
  <conditionalFormatting sqref="J26">
    <cfRule type="containsBlanks" dxfId="2002" priority="116">
      <formula>LEN(TRIM(J26))=0</formula>
    </cfRule>
  </conditionalFormatting>
  <conditionalFormatting sqref="O169">
    <cfRule type="containsBlanks" dxfId="2001" priority="115">
      <formula>LEN(TRIM(O169))=0</formula>
    </cfRule>
  </conditionalFormatting>
  <conditionalFormatting sqref="J56">
    <cfRule type="containsBlanks" dxfId="2000" priority="114">
      <formula>LEN(TRIM(J56))=0</formula>
    </cfRule>
  </conditionalFormatting>
  <conditionalFormatting sqref="J144">
    <cfRule type="containsBlanks" dxfId="1999" priority="60">
      <formula>LEN(TRIM(J144))=0</formula>
    </cfRule>
  </conditionalFormatting>
  <conditionalFormatting sqref="F23">
    <cfRule type="expression" dxfId="1998" priority="113">
      <formula>$N$14="Don't know"</formula>
    </cfRule>
  </conditionalFormatting>
  <conditionalFormatting sqref="F23">
    <cfRule type="expression" dxfId="1997" priority="112">
      <formula>$N$14="Not applicable"</formula>
    </cfRule>
  </conditionalFormatting>
  <conditionalFormatting sqref="F23">
    <cfRule type="expression" dxfId="1996" priority="111">
      <formula>$N$14="No"</formula>
    </cfRule>
  </conditionalFormatting>
  <conditionalFormatting sqref="L20">
    <cfRule type="containsBlanks" dxfId="1995" priority="107">
      <formula>LEN(TRIM(L20))=0</formula>
    </cfRule>
    <cfRule type="expression" dxfId="1994" priority="110">
      <formula>$M$14="Don't know"</formula>
    </cfRule>
  </conditionalFormatting>
  <conditionalFormatting sqref="L20">
    <cfRule type="expression" dxfId="1993" priority="109">
      <formula>$M$14="Not applicable"</formula>
    </cfRule>
  </conditionalFormatting>
  <conditionalFormatting sqref="L20">
    <cfRule type="expression" dxfId="1992" priority="108">
      <formula>$M$14="No"</formula>
    </cfRule>
  </conditionalFormatting>
  <conditionalFormatting sqref="L21">
    <cfRule type="expression" dxfId="1991" priority="106">
      <formula>$N$14="Don't know"</formula>
    </cfRule>
  </conditionalFormatting>
  <conditionalFormatting sqref="L21">
    <cfRule type="expression" dxfId="1990" priority="105">
      <formula>$N$14="Not applicable"</formula>
    </cfRule>
  </conditionalFormatting>
  <conditionalFormatting sqref="L21">
    <cfRule type="expression" dxfId="1989" priority="104">
      <formula>$N$14="No"</formula>
    </cfRule>
  </conditionalFormatting>
  <conditionalFormatting sqref="L22">
    <cfRule type="expression" dxfId="1988" priority="103">
      <formula>$N$14="Don't know"</formula>
    </cfRule>
  </conditionalFormatting>
  <conditionalFormatting sqref="L22">
    <cfRule type="expression" dxfId="1987" priority="102">
      <formula>$N$14="Not applicable"</formula>
    </cfRule>
  </conditionalFormatting>
  <conditionalFormatting sqref="L22">
    <cfRule type="expression" dxfId="1986" priority="101">
      <formula>$N$14="No"</formula>
    </cfRule>
  </conditionalFormatting>
  <conditionalFormatting sqref="L8">
    <cfRule type="expression" dxfId="1985" priority="100">
      <formula>$N$14="Don't know"</formula>
    </cfRule>
  </conditionalFormatting>
  <conditionalFormatting sqref="L8">
    <cfRule type="expression" dxfId="1984" priority="99">
      <formula>$N$14="Not applicable"</formula>
    </cfRule>
  </conditionalFormatting>
  <conditionalFormatting sqref="L8">
    <cfRule type="expression" dxfId="1983" priority="98">
      <formula>$N$14="No"</formula>
    </cfRule>
  </conditionalFormatting>
  <conditionalFormatting sqref="J25">
    <cfRule type="containsBlanks" dxfId="1982" priority="97">
      <formula>LEN(TRIM(J25))=0</formula>
    </cfRule>
  </conditionalFormatting>
  <conditionalFormatting sqref="J58">
    <cfRule type="containsBlanks" dxfId="1981" priority="96">
      <formula>LEN(TRIM(J58))=0</formula>
    </cfRule>
  </conditionalFormatting>
  <conditionalFormatting sqref="N65">
    <cfRule type="containsBlanks" dxfId="1980" priority="95">
      <formula>LEN(TRIM(N65))=0</formula>
    </cfRule>
  </conditionalFormatting>
  <conditionalFormatting sqref="H86:J86">
    <cfRule type="containsBlanks" dxfId="1979" priority="94">
      <formula>LEN(TRIM(H86))=0</formula>
    </cfRule>
  </conditionalFormatting>
  <conditionalFormatting sqref="K186">
    <cfRule type="containsBlanks" dxfId="1978" priority="51">
      <formula>LEN(TRIM(K186))=0</formula>
    </cfRule>
  </conditionalFormatting>
  <conditionalFormatting sqref="H126">
    <cfRule type="expression" dxfId="1977" priority="92">
      <formula>$N$128="Don't know"</formula>
    </cfRule>
    <cfRule type="expression" dxfId="1976" priority="93">
      <formula>$N$128="No"</formula>
    </cfRule>
  </conditionalFormatting>
  <conditionalFormatting sqref="H126">
    <cfRule type="containsBlanks" dxfId="1975" priority="91">
      <formula>LEN(TRIM(H126))=0</formula>
    </cfRule>
  </conditionalFormatting>
  <conditionalFormatting sqref="H127">
    <cfRule type="expression" dxfId="1974" priority="89">
      <formula>$N$128="Don't know"</formula>
    </cfRule>
    <cfRule type="expression" dxfId="1973" priority="90">
      <formula>$N$128="No"</formula>
    </cfRule>
  </conditionalFormatting>
  <conditionalFormatting sqref="H127">
    <cfRule type="containsBlanks" dxfId="1972" priority="88">
      <formula>LEN(TRIM(H127))=0</formula>
    </cfRule>
  </conditionalFormatting>
  <conditionalFormatting sqref="H128">
    <cfRule type="expression" dxfId="1971" priority="86">
      <formula>$N$128="Don't know"</formula>
    </cfRule>
    <cfRule type="expression" dxfId="1970" priority="87">
      <formula>$N$128="No"</formula>
    </cfRule>
  </conditionalFormatting>
  <conditionalFormatting sqref="H128">
    <cfRule type="containsBlanks" dxfId="1969" priority="85">
      <formula>LEN(TRIM(H128))=0</formula>
    </cfRule>
  </conditionalFormatting>
  <conditionalFormatting sqref="H133">
    <cfRule type="expression" dxfId="1968" priority="83">
      <formula>$N$128="Don't know"</formula>
    </cfRule>
    <cfRule type="expression" dxfId="1967" priority="84">
      <formula>$N$128="No"</formula>
    </cfRule>
  </conditionalFormatting>
  <conditionalFormatting sqref="H133">
    <cfRule type="containsBlanks" dxfId="1966" priority="82">
      <formula>LEN(TRIM(H133))=0</formula>
    </cfRule>
  </conditionalFormatting>
  <conditionalFormatting sqref="H131">
    <cfRule type="expression" dxfId="1965" priority="80">
      <formula>$N$128="Don't know"</formula>
    </cfRule>
    <cfRule type="expression" dxfId="1964" priority="81">
      <formula>$N$128="No"</formula>
    </cfRule>
  </conditionalFormatting>
  <conditionalFormatting sqref="H131">
    <cfRule type="containsBlanks" dxfId="1963" priority="79">
      <formula>LEN(TRIM(H131))=0</formula>
    </cfRule>
  </conditionalFormatting>
  <conditionalFormatting sqref="G139">
    <cfRule type="containsBlanks" dxfId="1962" priority="78">
      <formula>LEN(TRIM(G139))=0</formula>
    </cfRule>
  </conditionalFormatting>
  <conditionalFormatting sqref="G140">
    <cfRule type="containsBlanks" dxfId="1961" priority="77">
      <formula>LEN(TRIM(G140))=0</formula>
    </cfRule>
  </conditionalFormatting>
  <conditionalFormatting sqref="G141">
    <cfRule type="containsBlanks" dxfId="1960" priority="76">
      <formula>LEN(TRIM(G141))=0</formula>
    </cfRule>
  </conditionalFormatting>
  <conditionalFormatting sqref="G142">
    <cfRule type="containsBlanks" dxfId="1959" priority="75">
      <formula>LEN(TRIM(G142))=0</formula>
    </cfRule>
  </conditionalFormatting>
  <conditionalFormatting sqref="G143">
    <cfRule type="containsBlanks" dxfId="1958" priority="74">
      <formula>LEN(TRIM(G143))=0</formula>
    </cfRule>
  </conditionalFormatting>
  <conditionalFormatting sqref="G144">
    <cfRule type="containsBlanks" dxfId="1957" priority="73">
      <formula>LEN(TRIM(G144))=0</formula>
    </cfRule>
  </conditionalFormatting>
  <conditionalFormatting sqref="G145">
    <cfRule type="containsBlanks" dxfId="1956" priority="72">
      <formula>LEN(TRIM(G145))=0</formula>
    </cfRule>
  </conditionalFormatting>
  <conditionalFormatting sqref="G146">
    <cfRule type="containsBlanks" dxfId="1955" priority="71">
      <formula>LEN(TRIM(G146))=0</formula>
    </cfRule>
  </conditionalFormatting>
  <conditionalFormatting sqref="G147">
    <cfRule type="containsBlanks" dxfId="1954" priority="70">
      <formula>LEN(TRIM(G147))=0</formula>
    </cfRule>
  </conditionalFormatting>
  <conditionalFormatting sqref="G148">
    <cfRule type="containsBlanks" dxfId="1953" priority="69">
      <formula>LEN(TRIM(G148))=0</formula>
    </cfRule>
  </conditionalFormatting>
  <conditionalFormatting sqref="G149">
    <cfRule type="containsBlanks" dxfId="1952" priority="68">
      <formula>LEN(TRIM(G149))=0</formula>
    </cfRule>
  </conditionalFormatting>
  <conditionalFormatting sqref="G150">
    <cfRule type="containsBlanks" dxfId="1951" priority="67">
      <formula>LEN(TRIM(G150))=0</formula>
    </cfRule>
  </conditionalFormatting>
  <conditionalFormatting sqref="J138">
    <cfRule type="containsBlanks" dxfId="1950" priority="66">
      <formula>LEN(TRIM(J138))=0</formula>
    </cfRule>
  </conditionalFormatting>
  <conditionalFormatting sqref="J139">
    <cfRule type="containsBlanks" dxfId="1949" priority="65">
      <formula>LEN(TRIM(J139))=0</formula>
    </cfRule>
  </conditionalFormatting>
  <conditionalFormatting sqref="J142">
    <cfRule type="containsBlanks" dxfId="1948" priority="62">
      <formula>LEN(TRIM(J142))=0</formula>
    </cfRule>
  </conditionalFormatting>
  <conditionalFormatting sqref="J141">
    <cfRule type="containsBlanks" dxfId="1947" priority="63">
      <formula>LEN(TRIM(J141))=0</formula>
    </cfRule>
  </conditionalFormatting>
  <conditionalFormatting sqref="J143">
    <cfRule type="containsBlanks" dxfId="1946" priority="61">
      <formula>LEN(TRIM(J143))=0</formula>
    </cfRule>
  </conditionalFormatting>
  <conditionalFormatting sqref="J146">
    <cfRule type="containsBlanks" dxfId="1945" priority="58">
      <formula>LEN(TRIM(J146))=0</formula>
    </cfRule>
  </conditionalFormatting>
  <conditionalFormatting sqref="J145">
    <cfRule type="containsBlanks" dxfId="1944" priority="59">
      <formula>LEN(TRIM(J145))=0</formula>
    </cfRule>
  </conditionalFormatting>
  <conditionalFormatting sqref="J147">
    <cfRule type="containsBlanks" dxfId="1943" priority="57">
      <formula>LEN(TRIM(J147))=0</formula>
    </cfRule>
  </conditionalFormatting>
  <conditionalFormatting sqref="J148">
    <cfRule type="containsBlanks" dxfId="1942" priority="56">
      <formula>LEN(TRIM(J148))=0</formula>
    </cfRule>
  </conditionalFormatting>
  <conditionalFormatting sqref="J149">
    <cfRule type="containsBlanks" dxfId="1941" priority="55">
      <formula>LEN(TRIM(J149))=0</formula>
    </cfRule>
  </conditionalFormatting>
  <conditionalFormatting sqref="J150">
    <cfRule type="containsBlanks" dxfId="1940" priority="54">
      <formula>LEN(TRIM(J150))=0</formula>
    </cfRule>
  </conditionalFormatting>
  <conditionalFormatting sqref="J151">
    <cfRule type="containsBlanks" dxfId="1939" priority="53">
      <formula>LEN(TRIM(J151))=0</formula>
    </cfRule>
  </conditionalFormatting>
  <conditionalFormatting sqref="H221">
    <cfRule type="containsBlanks" dxfId="1938" priority="50">
      <formula>LEN(TRIM(H221))=0</formula>
    </cfRule>
  </conditionalFormatting>
  <conditionalFormatting sqref="H222">
    <cfRule type="containsBlanks" dxfId="1937" priority="49">
      <formula>LEN(TRIM(H222))=0</formula>
    </cfRule>
  </conditionalFormatting>
  <conditionalFormatting sqref="H224">
    <cfRule type="containsBlanks" dxfId="1936" priority="48">
      <formula>LEN(TRIM(H224))=0</formula>
    </cfRule>
  </conditionalFormatting>
  <conditionalFormatting sqref="H225">
    <cfRule type="containsBlanks" dxfId="1935" priority="47">
      <formula>LEN(TRIM(H225))=0</formula>
    </cfRule>
  </conditionalFormatting>
  <conditionalFormatting sqref="H226">
    <cfRule type="containsBlanks" dxfId="1934" priority="46">
      <formula>LEN(TRIM(H226))=0</formula>
    </cfRule>
  </conditionalFormatting>
  <conditionalFormatting sqref="H228">
    <cfRule type="containsBlanks" dxfId="1933" priority="45">
      <formula>LEN(TRIM(H228))=0</formula>
    </cfRule>
  </conditionalFormatting>
  <conditionalFormatting sqref="H229">
    <cfRule type="containsBlanks" dxfId="1932" priority="44">
      <formula>LEN(TRIM(H229))=0</formula>
    </cfRule>
  </conditionalFormatting>
  <conditionalFormatting sqref="H231">
    <cfRule type="containsBlanks" dxfId="1931" priority="43">
      <formula>LEN(TRIM(H231))=0</formula>
    </cfRule>
  </conditionalFormatting>
  <conditionalFormatting sqref="H233">
    <cfRule type="containsBlanks" dxfId="1930" priority="42">
      <formula>LEN(TRIM(H233))=0</formula>
    </cfRule>
  </conditionalFormatting>
  <conditionalFormatting sqref="H235">
    <cfRule type="containsBlanks" dxfId="1929" priority="41">
      <formula>LEN(TRIM(H235))=0</formula>
    </cfRule>
  </conditionalFormatting>
  <conditionalFormatting sqref="O8">
    <cfRule type="containsBlanks" dxfId="1928" priority="40">
      <formula>LEN(TRIM(O8))=0</formula>
    </cfRule>
  </conditionalFormatting>
  <conditionalFormatting sqref="O65">
    <cfRule type="containsBlanks" dxfId="1927" priority="39">
      <formula>LEN(TRIM(O65))=0</formula>
    </cfRule>
  </conditionalFormatting>
  <conditionalFormatting sqref="O221:O222">
    <cfRule type="containsBlanks" dxfId="1926" priority="35">
      <formula>LEN(TRIM(O221))=0</formula>
    </cfRule>
  </conditionalFormatting>
  <conditionalFormatting sqref="O226:O227">
    <cfRule type="containsBlanks" dxfId="1925" priority="34">
      <formula>LEN(TRIM(O226))=0</formula>
    </cfRule>
  </conditionalFormatting>
  <conditionalFormatting sqref="O156">
    <cfRule type="containsBlanks" dxfId="1924" priority="38">
      <formula>LEN(TRIM(O156))=0</formula>
    </cfRule>
  </conditionalFormatting>
  <conditionalFormatting sqref="O165:O166">
    <cfRule type="containsBlanks" dxfId="1923" priority="37">
      <formula>LEN(TRIM(O165))=0</formula>
    </cfRule>
  </conditionalFormatting>
  <conditionalFormatting sqref="O189:O190">
    <cfRule type="containsBlanks" dxfId="1922" priority="36">
      <formula>LEN(TRIM(O189))=0</formula>
    </cfRule>
  </conditionalFormatting>
  <conditionalFormatting sqref="H132">
    <cfRule type="expression" dxfId="1921" priority="32">
      <formula>$H$134="Don't know"</formula>
    </cfRule>
    <cfRule type="expression" dxfId="1920" priority="33">
      <formula>$H$134="no"</formula>
    </cfRule>
  </conditionalFormatting>
  <conditionalFormatting sqref="H132">
    <cfRule type="containsBlanks" dxfId="1919" priority="31">
      <formula>LEN(TRIM(H132))=0</formula>
    </cfRule>
  </conditionalFormatting>
  <conditionalFormatting sqref="H135">
    <cfRule type="expression" dxfId="1918" priority="29">
      <formula>$H$134="Don't know"</formula>
    </cfRule>
    <cfRule type="expression" dxfId="1917" priority="30">
      <formula>$H$134="no"</formula>
    </cfRule>
  </conditionalFormatting>
  <conditionalFormatting sqref="H135">
    <cfRule type="containsBlanks" dxfId="1916" priority="28">
      <formula>LEN(TRIM(H135))=0</formula>
    </cfRule>
  </conditionalFormatting>
  <conditionalFormatting sqref="J35:K35">
    <cfRule type="containsBlanks" dxfId="1915" priority="27">
      <formula>LEN(TRIM(J35))=0</formula>
    </cfRule>
  </conditionalFormatting>
  <conditionalFormatting sqref="J37:K37">
    <cfRule type="containsBlanks" dxfId="1914" priority="26">
      <formula>LEN(TRIM(J37))=0</formula>
    </cfRule>
  </conditionalFormatting>
  <conditionalFormatting sqref="J38:K38">
    <cfRule type="containsBlanks" dxfId="1913" priority="25">
      <formula>LEN(TRIM(J38))=0</formula>
    </cfRule>
  </conditionalFormatting>
  <conditionalFormatting sqref="J40:K40">
    <cfRule type="containsBlanks" dxfId="1912" priority="24">
      <formula>LEN(TRIM(J40))=0</formula>
    </cfRule>
  </conditionalFormatting>
  <conditionalFormatting sqref="J42:K42">
    <cfRule type="containsBlanks" dxfId="1911" priority="23">
      <formula>LEN(TRIM(J42))=0</formula>
    </cfRule>
  </conditionalFormatting>
  <conditionalFormatting sqref="J43:K43">
    <cfRule type="containsBlanks" dxfId="1910" priority="22">
      <formula>LEN(TRIM(J43))=0</formula>
    </cfRule>
  </conditionalFormatting>
  <conditionalFormatting sqref="J46:K46">
    <cfRule type="containsBlanks" dxfId="1909" priority="21">
      <formula>LEN(TRIM(J46))=0</formula>
    </cfRule>
  </conditionalFormatting>
  <conditionalFormatting sqref="J47:K47">
    <cfRule type="containsBlanks" dxfId="1908" priority="20">
      <formula>LEN(TRIM(J47))=0</formula>
    </cfRule>
  </conditionalFormatting>
  <conditionalFormatting sqref="J49:K49">
    <cfRule type="containsBlanks" dxfId="1907" priority="19">
      <formula>LEN(TRIM(J49))=0</formula>
    </cfRule>
  </conditionalFormatting>
  <conditionalFormatting sqref="J51:K51">
    <cfRule type="containsBlanks" dxfId="1906" priority="18">
      <formula>LEN(TRIM(J51))=0</formula>
    </cfRule>
  </conditionalFormatting>
  <conditionalFormatting sqref="J53:K53">
    <cfRule type="containsBlanks" dxfId="1905" priority="17">
      <formula>LEN(TRIM(J53))=0</formula>
    </cfRule>
  </conditionalFormatting>
  <conditionalFormatting sqref="J54:K54">
    <cfRule type="containsBlanks" dxfId="1904" priority="16">
      <formula>LEN(TRIM(J54))=0</formula>
    </cfRule>
  </conditionalFormatting>
  <conditionalFormatting sqref="J55:K55">
    <cfRule type="containsBlanks" dxfId="1903" priority="15">
      <formula>LEN(TRIM(J55))=0</formula>
    </cfRule>
  </conditionalFormatting>
  <conditionalFormatting sqref="J27">
    <cfRule type="containsBlanks" dxfId="1902" priority="14">
      <formula>LEN(TRIM(J27))=0</formula>
    </cfRule>
  </conditionalFormatting>
  <conditionalFormatting sqref="K197:L199">
    <cfRule type="containsBlanks" dxfId="1901" priority="13">
      <formula>LEN(TRIM(K197))=0</formula>
    </cfRule>
  </conditionalFormatting>
  <conditionalFormatting sqref="H201:I201">
    <cfRule type="containsBlanks" dxfId="1900" priority="12">
      <formula>LEN(TRIM(H201))=0</formula>
    </cfRule>
  </conditionalFormatting>
  <conditionalFormatting sqref="H203:I203">
    <cfRule type="containsBlanks" dxfId="1899" priority="11">
      <formula>LEN(TRIM(H203))=0</formula>
    </cfRule>
  </conditionalFormatting>
  <conditionalFormatting sqref="K201:L201">
    <cfRule type="containsBlanks" dxfId="1898" priority="10">
      <formula>LEN(TRIM(K201))=0</formula>
    </cfRule>
  </conditionalFormatting>
  <conditionalFormatting sqref="K203:L203">
    <cfRule type="containsBlanks" dxfId="1897" priority="9">
      <formula>LEN(TRIM(K203))=0</formula>
    </cfRule>
  </conditionalFormatting>
  <conditionalFormatting sqref="H206:I206">
    <cfRule type="containsBlanks" dxfId="1896" priority="8">
      <formula>LEN(TRIM(H206))=0</formula>
    </cfRule>
  </conditionalFormatting>
  <conditionalFormatting sqref="H208:I208">
    <cfRule type="containsBlanks" dxfId="1895" priority="7">
      <formula>LEN(TRIM(H208))=0</formula>
    </cfRule>
  </conditionalFormatting>
  <conditionalFormatting sqref="H210:I210">
    <cfRule type="containsBlanks" dxfId="1894" priority="6">
      <formula>LEN(TRIM(H210))=0</formula>
    </cfRule>
  </conditionalFormatting>
  <conditionalFormatting sqref="K205:L206">
    <cfRule type="containsBlanks" dxfId="1893" priority="5">
      <formula>LEN(TRIM(K205))=0</formula>
    </cfRule>
  </conditionalFormatting>
  <conditionalFormatting sqref="K207:L208">
    <cfRule type="containsBlanks" dxfId="1892" priority="4">
      <formula>LEN(TRIM(K207))=0</formula>
    </cfRule>
  </conditionalFormatting>
  <conditionalFormatting sqref="K210:L210">
    <cfRule type="containsBlanks" dxfId="1891" priority="3">
      <formula>LEN(TRIM(K210))=0</formula>
    </cfRule>
  </conditionalFormatting>
  <conditionalFormatting sqref="K212:L214">
    <cfRule type="containsBlanks" dxfId="1890" priority="2">
      <formula>LEN(TRIM(K212))=0</formula>
    </cfRule>
  </conditionalFormatting>
  <conditionalFormatting sqref="H212:I214">
    <cfRule type="containsBlanks" dxfId="1889" priority="1">
      <formula>LEN(TRIM(H212))=0</formula>
    </cfRule>
  </conditionalFormatting>
  <dataValidations count="11">
    <dataValidation type="list" allowBlank="1" showInputMessage="1" showErrorMessage="1" sqref="F77:F79" xr:uid="{F8D38981-E52F-4B1A-B6D1-1E82D4FE505F}">
      <formula1>"In-kind, Cash, Don't know, Not applicable"</formula1>
    </dataValidation>
    <dataValidation type="list" allowBlank="1" showInputMessage="1" showErrorMessage="1" sqref="F11:F19 F23 L21:L22 L8 H238 H124:J124 H126:J127 F161:F163 H167 F165 K191:N191 G101:N113 G115:N117 L153:N155 L157:N159" xr:uid="{374B42BE-7EE2-4965-9D2E-A011B6760725}">
      <formula1>"Yes, No, Don't know, Not applicable"</formula1>
    </dataValidation>
    <dataValidation type="list" allowBlank="1" showInputMessage="1" showErrorMessage="1" error="Please choose from the dropdown list." sqref="L20" xr:uid="{4DC89527-BBBF-45D8-B757-A06E22EF8A5F}">
      <formula1>"0 times, 1-2 times, 3-5 times, 6 or more times, Don't know"</formula1>
    </dataValidation>
    <dataValidation type="list" allowBlank="1" showInputMessage="1" showErrorMessage="1" sqref="H25 J25" xr:uid="{365766EE-133A-43C9-84D9-B5662BC44525}">
      <formula1>"January, February, March, April, May, June, July, August, September, October, November, December"</formula1>
    </dataValidation>
    <dataValidation type="list" allowBlank="1" showInputMessage="1" showErrorMessage="1" sqref="H29:J29" xr:uid="{B188F7AC-D5F4-4C91-9B78-A63E8ADE6E32}">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59796E6A-37AC-4F55-8FCB-7B030927A711}">
      <formula1>"Yes, No, Don't know"</formula1>
    </dataValidation>
    <dataValidation type="list" allowBlank="1" showInputMessage="1" showErrorMessage="1" sqref="F75:F76" xr:uid="{B05F649D-A088-463A-92F1-5CEE78185EEC}">
      <formula1>"In-kind, Cash, Don't know"</formula1>
    </dataValidation>
    <dataValidation type="list" allowBlank="1" showInputMessage="1" showErrorMessage="1" error="Please choose from the dropdown list." prompt="Please select from the dropdown list" sqref="H86:J86" xr:uid="{25F94A25-9396-4296-B769-27519C093FF5}">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C44A4B2D-6FE5-41F5-B6AD-B53DA9E7B9D1}">
      <formula1>"Yes, No, Don't Know"</formula1>
    </dataValidation>
    <dataValidation type="list" allowBlank="1" showInputMessage="1" showErrorMessage="1" sqref="I138:I150 J138:L151 H138:H151 G138:G150" xr:uid="{A43FE14C-9D2C-45B5-A8CE-EE9CAAB2B800}">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25BF0866-F4C3-4CC4-898F-1FD3BB98FFCF}">
      <formula1>"Yes, No, Don’t know, Not applicable"</formula1>
    </dataValidation>
  </dataValidations>
  <hyperlinks>
    <hyperlink ref="F1:G1" location="'All Countries - Summary (2017)'!A1" display="Summary Page" xr:uid="{871EA764-AE91-4459-BB0F-BB8AE60F6379}"/>
  </hyperlink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1F8A3-5A48-4766-9E0A-E2DF2E79C85A}">
  <sheetPr>
    <tabColor theme="3" tint="0.39997558519241921"/>
  </sheetPr>
  <dimension ref="A1:Q241"/>
  <sheetViews>
    <sheetView showGridLines="0" zoomScaleNormal="100" workbookViewId="0">
      <selection activeCell="H167" sqref="H167:J167"/>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9.140625" style="382" customWidth="1"/>
    <col min="13" max="13" width="17" style="382" customWidth="1"/>
    <col min="14" max="14" width="23.7109375" style="382" customWidth="1"/>
    <col min="15" max="15" width="60.28515625" style="382" customWidth="1"/>
    <col min="16" max="16" width="60.42578125" style="382" customWidth="1"/>
    <col min="17" max="16384" width="9.140625" style="382"/>
  </cols>
  <sheetData>
    <row r="1" spans="2:16" ht="59.25" customHeight="1" thickBot="1">
      <c r="F1" s="638"/>
      <c r="G1" s="638"/>
      <c r="H1" s="638"/>
      <c r="I1" s="638"/>
      <c r="J1" s="1415" t="s">
        <v>638</v>
      </c>
      <c r="K1" s="1416"/>
      <c r="L1" s="638"/>
      <c r="M1" s="638"/>
      <c r="N1" s="638"/>
    </row>
    <row r="2" spans="2:16" ht="37.5" customHeight="1" thickBot="1">
      <c r="B2" s="1" t="s">
        <v>945</v>
      </c>
      <c r="C2" s="2"/>
      <c r="D2" s="2"/>
      <c r="E2" s="2"/>
      <c r="F2" s="3"/>
      <c r="G2" s="4"/>
      <c r="H2" s="3"/>
      <c r="I2" s="3"/>
      <c r="J2" s="3"/>
      <c r="K2" s="235"/>
      <c r="L2" s="235"/>
      <c r="M2" s="235"/>
      <c r="N2" s="236"/>
    </row>
    <row r="3" spans="2:16" ht="22.5" customHeight="1" thickBot="1">
      <c r="B3" s="1"/>
      <c r="C3" s="5"/>
      <c r="D3" s="6" t="s">
        <v>946</v>
      </c>
      <c r="E3" s="7" t="s">
        <v>31</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8.75" customHeight="1" thickBot="1">
      <c r="B5" s="934"/>
      <c r="C5" s="935"/>
      <c r="D5" s="935"/>
      <c r="E5" s="935"/>
      <c r="F5" s="935"/>
      <c r="G5" s="935"/>
      <c r="H5" s="935"/>
      <c r="I5" s="935"/>
      <c r="J5" s="935"/>
      <c r="K5" s="935"/>
      <c r="L5" s="935"/>
      <c r="M5" s="935"/>
      <c r="N5" s="935"/>
    </row>
    <row r="6" spans="2:16" ht="36.75" customHeight="1" thickBot="1">
      <c r="B6" s="1370"/>
      <c r="C6" s="1370"/>
      <c r="D6" s="1370"/>
      <c r="E6" s="1370"/>
      <c r="F6" s="1370"/>
      <c r="G6" s="1370"/>
      <c r="H6" s="1370"/>
      <c r="I6" s="1370"/>
      <c r="J6" s="1370"/>
      <c r="K6" s="1370"/>
      <c r="L6" s="1370"/>
      <c r="M6" s="237"/>
      <c r="N6" s="715"/>
      <c r="O6" s="238" t="s">
        <v>949</v>
      </c>
      <c r="P6" s="239" t="s">
        <v>2601</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957</v>
      </c>
      <c r="P8" s="1215" t="s">
        <v>956</v>
      </c>
    </row>
    <row r="9" spans="2:16" ht="33.75" customHeight="1">
      <c r="B9" s="9" t="s">
        <v>216</v>
      </c>
      <c r="C9" s="879" t="s">
        <v>2602</v>
      </c>
      <c r="D9" s="879"/>
      <c r="E9" s="880"/>
      <c r="F9" s="1113" t="s">
        <v>2603</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957</v>
      </c>
      <c r="P10" s="1003" t="s">
        <v>957</v>
      </c>
    </row>
    <row r="11" spans="2:16" ht="46.5" customHeight="1">
      <c r="B11" s="244" t="s">
        <v>216</v>
      </c>
      <c r="C11" s="1011" t="s">
        <v>963</v>
      </c>
      <c r="D11" s="1011"/>
      <c r="E11" s="1369"/>
      <c r="F11" s="797" t="s">
        <v>954</v>
      </c>
      <c r="G11" s="245" t="s">
        <v>964</v>
      </c>
      <c r="H11" s="1073" t="s">
        <v>2604</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2605</v>
      </c>
      <c r="I12" s="1074"/>
      <c r="J12" s="1074"/>
      <c r="K12" s="1074"/>
      <c r="L12" s="1074"/>
      <c r="M12" s="1074"/>
      <c r="N12" s="1074"/>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969</v>
      </c>
      <c r="G14" s="739" t="s">
        <v>971</v>
      </c>
      <c r="H14" s="1073"/>
      <c r="I14" s="1074"/>
      <c r="J14" s="1074"/>
      <c r="K14" s="1074"/>
      <c r="L14" s="1074"/>
      <c r="M14" s="1074"/>
      <c r="N14" s="1074"/>
      <c r="O14" s="1004"/>
      <c r="P14" s="1004"/>
    </row>
    <row r="15" spans="2:16" ht="46.5" customHeight="1">
      <c r="B15" s="10" t="s">
        <v>224</v>
      </c>
      <c r="C15" s="879" t="s">
        <v>972</v>
      </c>
      <c r="D15" s="879"/>
      <c r="E15" s="880"/>
      <c r="F15" s="797" t="s">
        <v>954</v>
      </c>
      <c r="G15" s="739" t="s">
        <v>973</v>
      </c>
      <c r="H15" s="1073" t="s">
        <v>2606</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2607</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2608</v>
      </c>
      <c r="I17" s="1074"/>
      <c r="J17" s="1074"/>
      <c r="K17" s="1074"/>
      <c r="L17" s="1074"/>
      <c r="M17" s="1074"/>
      <c r="N17" s="1074"/>
      <c r="O17" s="1004"/>
      <c r="P17" s="1004"/>
    </row>
    <row r="18" spans="2:16" ht="46.5" customHeight="1">
      <c r="B18" s="10" t="s">
        <v>229</v>
      </c>
      <c r="C18" s="1011" t="s">
        <v>981</v>
      </c>
      <c r="D18" s="1011"/>
      <c r="E18" s="1011"/>
      <c r="F18" s="797" t="s">
        <v>954</v>
      </c>
      <c r="G18" s="739" t="s">
        <v>979</v>
      </c>
      <c r="H18" s="1073" t="s">
        <v>2609</v>
      </c>
      <c r="I18" s="1074"/>
      <c r="J18" s="1074"/>
      <c r="K18" s="1074"/>
      <c r="L18" s="1074"/>
      <c r="M18" s="1074"/>
      <c r="N18" s="1074"/>
      <c r="O18" s="1004"/>
      <c r="P18" s="1004"/>
    </row>
    <row r="19" spans="2:16" ht="46.5" customHeight="1">
      <c r="B19" s="10" t="s">
        <v>230</v>
      </c>
      <c r="C19" s="1011" t="s">
        <v>982</v>
      </c>
      <c r="D19" s="1011"/>
      <c r="E19" s="1011"/>
      <c r="F19" s="797" t="s">
        <v>954</v>
      </c>
      <c r="G19" s="739" t="s">
        <v>979</v>
      </c>
      <c r="H19" s="1073" t="s">
        <v>2610</v>
      </c>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985</v>
      </c>
      <c r="M20" s="1359" t="s">
        <v>1271</v>
      </c>
      <c r="N20" s="1362" t="s">
        <v>2611</v>
      </c>
      <c r="O20" s="246" t="s">
        <v>957</v>
      </c>
      <c r="P20" s="247"/>
    </row>
    <row r="21" spans="2:16" ht="34.5" customHeight="1">
      <c r="B21" s="242" t="s">
        <v>373</v>
      </c>
      <c r="C21" s="879" t="s">
        <v>1273</v>
      </c>
      <c r="D21" s="879"/>
      <c r="E21" s="879"/>
      <c r="F21" s="879"/>
      <c r="G21" s="879"/>
      <c r="H21" s="879"/>
      <c r="I21" s="879"/>
      <c r="J21" s="879"/>
      <c r="K21" s="879"/>
      <c r="L21" s="797" t="s">
        <v>954</v>
      </c>
      <c r="M21" s="1360"/>
      <c r="N21" s="1363"/>
      <c r="O21" s="246" t="s">
        <v>2612</v>
      </c>
      <c r="P21" s="247"/>
    </row>
    <row r="22" spans="2:16" ht="33.75" customHeight="1">
      <c r="B22" s="248" t="s">
        <v>216</v>
      </c>
      <c r="C22" s="879" t="s">
        <v>988</v>
      </c>
      <c r="D22" s="879"/>
      <c r="E22" s="879"/>
      <c r="F22" s="879"/>
      <c r="G22" s="879"/>
      <c r="H22" s="879"/>
      <c r="I22" s="879"/>
      <c r="J22" s="879"/>
      <c r="K22" s="879"/>
      <c r="L22" s="797" t="s">
        <v>954</v>
      </c>
      <c r="M22" s="1360"/>
      <c r="N22" s="1363"/>
      <c r="O22" s="246" t="s">
        <v>1262</v>
      </c>
      <c r="P22" s="247"/>
    </row>
    <row r="23" spans="2:16" ht="47.25" customHeight="1" thickBot="1">
      <c r="B23" s="249" t="s">
        <v>376</v>
      </c>
      <c r="C23" s="913" t="s">
        <v>989</v>
      </c>
      <c r="D23" s="913"/>
      <c r="E23" s="1006"/>
      <c r="F23" s="797" t="s">
        <v>954</v>
      </c>
      <c r="G23" s="1365" t="s">
        <v>990</v>
      </c>
      <c r="H23" s="1366"/>
      <c r="I23" s="1367" t="s">
        <v>78</v>
      </c>
      <c r="J23" s="1368"/>
      <c r="K23" s="250" t="s">
        <v>991</v>
      </c>
      <c r="L23" s="251" t="s">
        <v>2613</v>
      </c>
      <c r="M23" s="1361"/>
      <c r="N23" s="1364"/>
      <c r="O23" s="252"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1636"/>
      <c r="M25" s="1637"/>
      <c r="N25" s="1638"/>
      <c r="O25" s="258" t="s">
        <v>1277</v>
      </c>
      <c r="P25" s="738"/>
    </row>
    <row r="26" spans="2:16" ht="94.5" customHeight="1">
      <c r="B26" s="242" t="s">
        <v>385</v>
      </c>
      <c r="C26" s="879" t="s">
        <v>1278</v>
      </c>
      <c r="D26" s="879"/>
      <c r="E26" s="879"/>
      <c r="F26" s="879"/>
      <c r="G26" s="879"/>
      <c r="H26" s="879"/>
      <c r="I26" s="880"/>
      <c r="J26" s="416">
        <v>2237272</v>
      </c>
      <c r="K26" s="1343"/>
      <c r="L26" s="1639"/>
      <c r="M26" s="1640"/>
      <c r="N26" s="1641"/>
      <c r="O26" s="810" t="s">
        <v>1839</v>
      </c>
      <c r="P26" s="247"/>
    </row>
    <row r="27" spans="2:16" ht="34.5" customHeight="1">
      <c r="B27" s="242" t="s">
        <v>387</v>
      </c>
      <c r="C27" s="879" t="s">
        <v>1003</v>
      </c>
      <c r="D27" s="879"/>
      <c r="E27" s="879"/>
      <c r="F27" s="880"/>
      <c r="G27" s="259" t="s">
        <v>1004</v>
      </c>
      <c r="H27" s="260">
        <v>42370</v>
      </c>
      <c r="I27" s="259" t="s">
        <v>1005</v>
      </c>
      <c r="J27" s="260">
        <v>42705</v>
      </c>
      <c r="K27" s="1343"/>
      <c r="L27" s="1639"/>
      <c r="M27" s="1640"/>
      <c r="N27" s="1641"/>
      <c r="O27" s="810" t="s">
        <v>1303</v>
      </c>
      <c r="P27" s="247"/>
    </row>
    <row r="28" spans="2:16" ht="43.5" customHeight="1">
      <c r="B28" s="262" t="s">
        <v>216</v>
      </c>
      <c r="C28" s="875" t="s">
        <v>1006</v>
      </c>
      <c r="D28" s="875"/>
      <c r="E28" s="875"/>
      <c r="F28" s="875"/>
      <c r="G28" s="990"/>
      <c r="H28" s="1354" t="s">
        <v>2614</v>
      </c>
      <c r="I28" s="1355"/>
      <c r="J28" s="1356"/>
      <c r="K28" s="1343"/>
      <c r="L28" s="1639"/>
      <c r="M28" s="1640"/>
      <c r="N28" s="1641"/>
      <c r="O28" s="810" t="s">
        <v>1279</v>
      </c>
      <c r="P28" s="247"/>
    </row>
    <row r="29" spans="2:16" ht="30" customHeight="1">
      <c r="B29" s="262" t="s">
        <v>218</v>
      </c>
      <c r="C29" s="875" t="s">
        <v>1008</v>
      </c>
      <c r="D29" s="875"/>
      <c r="E29" s="875"/>
      <c r="F29" s="875"/>
      <c r="G29" s="990"/>
      <c r="H29" s="1091" t="s">
        <v>1009</v>
      </c>
      <c r="I29" s="1094"/>
      <c r="J29" s="1095"/>
      <c r="K29" s="1344"/>
      <c r="L29" s="1642"/>
      <c r="M29" s="1643"/>
      <c r="N29" s="1644"/>
      <c r="O29" s="810" t="s">
        <v>1282</v>
      </c>
      <c r="P29" s="247"/>
    </row>
    <row r="30" spans="2:16" ht="68.25" customHeight="1">
      <c r="B30" s="262" t="s">
        <v>220</v>
      </c>
      <c r="C30" s="879" t="s">
        <v>1010</v>
      </c>
      <c r="D30" s="879"/>
      <c r="E30" s="879"/>
      <c r="F30" s="879"/>
      <c r="G30" s="879"/>
      <c r="H30" s="879"/>
      <c r="I30" s="879"/>
      <c r="J30" s="879"/>
      <c r="K30" s="879"/>
      <c r="L30" s="879"/>
      <c r="M30" s="879"/>
      <c r="N30" s="885"/>
      <c r="O30" s="1325" t="s">
        <v>1283</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2615</v>
      </c>
      <c r="D33" s="1317"/>
      <c r="E33" s="1317"/>
      <c r="F33" s="1317"/>
      <c r="G33" s="1317"/>
      <c r="H33" s="1317"/>
      <c r="I33" s="1318"/>
      <c r="J33" s="332">
        <v>2632320</v>
      </c>
      <c r="K33" s="335">
        <v>2881740</v>
      </c>
      <c r="L33" s="1580">
        <f>ABS(J33-K33)/J33</f>
        <v>9.4752917578409923E-2</v>
      </c>
      <c r="M33" s="1581"/>
      <c r="N33" s="1582"/>
      <c r="O33" s="1335"/>
      <c r="P33" s="1335"/>
    </row>
    <row r="34" spans="2:16" ht="21" customHeight="1">
      <c r="B34" s="248"/>
      <c r="C34" s="1317" t="s">
        <v>1017</v>
      </c>
      <c r="D34" s="1317"/>
      <c r="E34" s="1317"/>
      <c r="F34" s="1317"/>
      <c r="G34" s="1317"/>
      <c r="H34" s="1317"/>
      <c r="I34" s="1318"/>
      <c r="J34" s="332" t="s">
        <v>71</v>
      </c>
      <c r="K34" s="335" t="s">
        <v>71</v>
      </c>
      <c r="L34" s="1580" t="s">
        <v>71</v>
      </c>
      <c r="M34" s="1581"/>
      <c r="N34" s="1582"/>
      <c r="O34" s="1335"/>
      <c r="P34" s="1335"/>
    </row>
    <row r="35" spans="2:16" ht="31.5" customHeight="1">
      <c r="B35" s="248"/>
      <c r="C35" s="1317" t="s">
        <v>1018</v>
      </c>
      <c r="D35" s="1317"/>
      <c r="E35" s="1317"/>
      <c r="F35" s="197" t="s">
        <v>1019</v>
      </c>
      <c r="G35" s="1337"/>
      <c r="H35" s="1338"/>
      <c r="I35" s="1339"/>
      <c r="J35" s="332" t="s">
        <v>71</v>
      </c>
      <c r="K35" s="335" t="s">
        <v>71</v>
      </c>
      <c r="L35" s="1580" t="s">
        <v>71</v>
      </c>
      <c r="M35" s="1581"/>
      <c r="N35" s="1582"/>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35">
        <v>1499955</v>
      </c>
      <c r="K37" s="335">
        <v>1619761</v>
      </c>
      <c r="L37" s="1630">
        <f>ABS(J37-K37)/J37</f>
        <v>7.9873062858552418E-2</v>
      </c>
      <c r="M37" s="1631"/>
      <c r="N37" s="1632"/>
      <c r="O37" s="1335"/>
      <c r="P37" s="1335"/>
    </row>
    <row r="38" spans="2:16" ht="27.75" customHeight="1">
      <c r="B38" s="248"/>
      <c r="C38" s="1317" t="s">
        <v>1021</v>
      </c>
      <c r="D38" s="1317"/>
      <c r="E38" s="1317"/>
      <c r="F38" s="197" t="s">
        <v>1019</v>
      </c>
      <c r="G38" s="1337"/>
      <c r="H38" s="1338"/>
      <c r="I38" s="1339"/>
      <c r="J38" s="332" t="s">
        <v>71</v>
      </c>
      <c r="K38" s="335" t="s">
        <v>71</v>
      </c>
      <c r="L38" s="1580" t="s">
        <v>71</v>
      </c>
      <c r="M38" s="1581"/>
      <c r="N38" s="1582"/>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32" t="s">
        <v>71</v>
      </c>
      <c r="K40" s="335" t="s">
        <v>71</v>
      </c>
      <c r="L40" s="1580" t="s">
        <v>71</v>
      </c>
      <c r="M40" s="1581"/>
      <c r="N40" s="1582"/>
      <c r="O40" s="1335"/>
      <c r="P40" s="1335"/>
    </row>
    <row r="41" spans="2:16" ht="21" customHeight="1">
      <c r="B41" s="248"/>
      <c r="C41" s="1009" t="s">
        <v>1024</v>
      </c>
      <c r="D41" s="1009"/>
      <c r="E41" s="1009"/>
      <c r="F41" s="1009"/>
      <c r="G41" s="1009"/>
      <c r="H41" s="1009"/>
      <c r="I41" s="1028"/>
      <c r="J41" s="332">
        <v>978082</v>
      </c>
      <c r="K41" s="335">
        <v>1045246</v>
      </c>
      <c r="L41" s="1580">
        <f t="shared" ref="L41:L51" si="0">ABS(J41-K41)/J41</f>
        <v>6.8669089094779368E-2</v>
      </c>
      <c r="M41" s="1581"/>
      <c r="N41" s="1582"/>
      <c r="O41" s="1335"/>
      <c r="P41" s="1335"/>
    </row>
    <row r="42" spans="2:16" ht="21" customHeight="1">
      <c r="B42" s="248"/>
      <c r="C42" s="1317" t="s">
        <v>1025</v>
      </c>
      <c r="D42" s="1317"/>
      <c r="E42" s="1317"/>
      <c r="F42" s="1317"/>
      <c r="G42" s="1317"/>
      <c r="H42" s="1317"/>
      <c r="I42" s="1318"/>
      <c r="J42" s="332" t="s">
        <v>71</v>
      </c>
      <c r="K42" s="335" t="s">
        <v>71</v>
      </c>
      <c r="L42" s="1580" t="s">
        <v>71</v>
      </c>
      <c r="M42" s="1581"/>
      <c r="N42" s="1582"/>
      <c r="O42" s="1335"/>
      <c r="P42" s="1335"/>
    </row>
    <row r="43" spans="2:16" ht="32.25" customHeight="1">
      <c r="B43" s="248"/>
      <c r="C43" s="1317" t="s">
        <v>1026</v>
      </c>
      <c r="D43" s="1317"/>
      <c r="E43" s="1317"/>
      <c r="F43" s="197" t="s">
        <v>1027</v>
      </c>
      <c r="G43" s="1337"/>
      <c r="H43" s="1338"/>
      <c r="I43" s="1339"/>
      <c r="J43" s="332" t="s">
        <v>71</v>
      </c>
      <c r="K43" s="335" t="s">
        <v>71</v>
      </c>
      <c r="L43" s="1580" t="s">
        <v>71</v>
      </c>
      <c r="M43" s="1581"/>
      <c r="N43" s="1582"/>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32">
        <v>15896</v>
      </c>
      <c r="K45" s="335">
        <v>17397</v>
      </c>
      <c r="L45" s="1580">
        <f t="shared" si="0"/>
        <v>9.4426270759939604E-2</v>
      </c>
      <c r="M45" s="1581"/>
      <c r="N45" s="1582"/>
      <c r="O45" s="1335"/>
      <c r="P45" s="1335"/>
    </row>
    <row r="46" spans="2:16" ht="21" customHeight="1">
      <c r="B46" s="248"/>
      <c r="C46" s="1317" t="s">
        <v>1030</v>
      </c>
      <c r="D46" s="1317"/>
      <c r="E46" s="1317"/>
      <c r="F46" s="1317"/>
      <c r="G46" s="1317"/>
      <c r="H46" s="1317"/>
      <c r="I46" s="1318"/>
      <c r="J46" s="332">
        <v>37091</v>
      </c>
      <c r="K46" s="335">
        <v>40591</v>
      </c>
      <c r="L46" s="1580">
        <f t="shared" si="0"/>
        <v>9.4362513817368099E-2</v>
      </c>
      <c r="M46" s="1581"/>
      <c r="N46" s="1582"/>
      <c r="O46" s="1335"/>
      <c r="P46" s="1335"/>
    </row>
    <row r="47" spans="2:16" ht="30" customHeight="1">
      <c r="B47" s="248"/>
      <c r="C47" s="1317" t="s">
        <v>1031</v>
      </c>
      <c r="D47" s="1317"/>
      <c r="E47" s="1317"/>
      <c r="F47" s="197" t="s">
        <v>1027</v>
      </c>
      <c r="G47" s="1067"/>
      <c r="H47" s="1068"/>
      <c r="I47" s="1069"/>
      <c r="J47" s="332" t="s">
        <v>71</v>
      </c>
      <c r="K47" s="335" t="s">
        <v>71</v>
      </c>
      <c r="L47" s="1580" t="s">
        <v>71</v>
      </c>
      <c r="M47" s="1581"/>
      <c r="N47" s="1582"/>
      <c r="O47" s="1335"/>
      <c r="P47" s="1335"/>
    </row>
    <row r="48" spans="2:16" ht="21" customHeight="1">
      <c r="B48" s="248" t="s">
        <v>413</v>
      </c>
      <c r="C48" s="1317" t="s">
        <v>1032</v>
      </c>
      <c r="D48" s="1317"/>
      <c r="E48" s="1317"/>
      <c r="F48" s="1317"/>
      <c r="G48" s="1317"/>
      <c r="H48" s="1317"/>
      <c r="I48" s="1318"/>
      <c r="J48" s="332">
        <v>1515</v>
      </c>
      <c r="K48" s="335">
        <v>1970</v>
      </c>
      <c r="L48" s="1580">
        <f t="shared" si="0"/>
        <v>0.30033003300330036</v>
      </c>
      <c r="M48" s="1581"/>
      <c r="N48" s="1582"/>
      <c r="O48" s="1335"/>
      <c r="P48" s="1335"/>
    </row>
    <row r="49" spans="2:17" ht="21" customHeight="1">
      <c r="B49" s="248" t="s">
        <v>415</v>
      </c>
      <c r="C49" s="1317" t="s">
        <v>1033</v>
      </c>
      <c r="D49" s="1317"/>
      <c r="E49" s="1317"/>
      <c r="F49" s="1317"/>
      <c r="G49" s="1317"/>
      <c r="H49" s="1317"/>
      <c r="I49" s="1318"/>
      <c r="J49" s="332" t="s">
        <v>71</v>
      </c>
      <c r="K49" s="335" t="s">
        <v>71</v>
      </c>
      <c r="L49" s="1580" t="s">
        <v>71</v>
      </c>
      <c r="M49" s="1581"/>
      <c r="N49" s="1582"/>
      <c r="O49" s="1335"/>
      <c r="P49" s="1335"/>
    </row>
    <row r="50" spans="2:17" ht="21" customHeight="1">
      <c r="B50" s="248" t="s">
        <v>417</v>
      </c>
      <c r="C50" s="1317" t="s">
        <v>1034</v>
      </c>
      <c r="D50" s="1317"/>
      <c r="E50" s="1317"/>
      <c r="F50" s="1317"/>
      <c r="G50" s="1317"/>
      <c r="H50" s="1317"/>
      <c r="I50" s="1318"/>
      <c r="J50" s="332">
        <v>321901</v>
      </c>
      <c r="K50" s="335">
        <v>359873</v>
      </c>
      <c r="L50" s="1580">
        <f t="shared" si="0"/>
        <v>0.11796173357647227</v>
      </c>
      <c r="M50" s="1581"/>
      <c r="N50" s="1582"/>
      <c r="O50" s="1335"/>
      <c r="P50" s="1335"/>
    </row>
    <row r="51" spans="2:17" ht="21" customHeight="1">
      <c r="B51" s="248" t="s">
        <v>418</v>
      </c>
      <c r="C51" s="1317" t="s">
        <v>1035</v>
      </c>
      <c r="D51" s="1317"/>
      <c r="E51" s="1317"/>
      <c r="F51" s="1317"/>
      <c r="G51" s="1317"/>
      <c r="H51" s="1317"/>
      <c r="I51" s="1318"/>
      <c r="J51" s="332">
        <v>16942</v>
      </c>
      <c r="K51" s="335">
        <v>18941</v>
      </c>
      <c r="L51" s="1580">
        <f t="shared" si="0"/>
        <v>0.11799079211427223</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32" t="s">
        <v>71</v>
      </c>
      <c r="K53" s="335" t="s">
        <v>71</v>
      </c>
      <c r="L53" s="1580" t="s">
        <v>71</v>
      </c>
      <c r="M53" s="1581"/>
      <c r="N53" s="1582"/>
      <c r="O53" s="1335"/>
      <c r="P53" s="1335"/>
    </row>
    <row r="54" spans="2:17" ht="21" customHeight="1">
      <c r="B54" s="248"/>
      <c r="C54" s="1317" t="s">
        <v>1038</v>
      </c>
      <c r="D54" s="1317"/>
      <c r="E54" s="1317"/>
      <c r="F54" s="1317"/>
      <c r="G54" s="1317"/>
      <c r="H54" s="1317"/>
      <c r="I54" s="1318"/>
      <c r="J54" s="332" t="s">
        <v>71</v>
      </c>
      <c r="K54" s="335" t="s">
        <v>71</v>
      </c>
      <c r="L54" s="1580" t="s">
        <v>71</v>
      </c>
      <c r="M54" s="1581"/>
      <c r="N54" s="1582"/>
      <c r="O54" s="1335"/>
      <c r="P54" s="1335"/>
    </row>
    <row r="55" spans="2:17" ht="21" customHeight="1">
      <c r="B55" s="248" t="s">
        <v>420</v>
      </c>
      <c r="C55" s="1317" t="s">
        <v>1039</v>
      </c>
      <c r="D55" s="1317"/>
      <c r="E55" s="1317"/>
      <c r="F55" s="1317"/>
      <c r="G55" s="1317"/>
      <c r="H55" s="1317"/>
      <c r="I55" s="1318"/>
      <c r="J55" s="332" t="s">
        <v>71</v>
      </c>
      <c r="K55" s="335" t="s">
        <v>71</v>
      </c>
      <c r="L55" s="1580" t="s">
        <v>71</v>
      </c>
      <c r="M55" s="1581"/>
      <c r="N55" s="1582"/>
      <c r="O55" s="1336"/>
      <c r="P55" s="1336"/>
    </row>
    <row r="56" spans="2:17" ht="46.5" customHeight="1" thickBot="1">
      <c r="B56" s="265" t="s">
        <v>422</v>
      </c>
      <c r="C56" s="1309" t="s">
        <v>1286</v>
      </c>
      <c r="D56" s="1309"/>
      <c r="E56" s="1309"/>
      <c r="F56" s="1309"/>
      <c r="G56" s="1309"/>
      <c r="H56" s="1309"/>
      <c r="I56" s="1309"/>
      <c r="J56" s="1310" t="s">
        <v>954</v>
      </c>
      <c r="K56" s="1311"/>
      <c r="L56" s="266" t="s">
        <v>1041</v>
      </c>
      <c r="M56" s="1312"/>
      <c r="N56" s="1313"/>
      <c r="O56" s="253" t="s">
        <v>2616</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114454</v>
      </c>
      <c r="H61" s="497" t="s">
        <v>1052</v>
      </c>
      <c r="I61" s="1209" t="s">
        <v>2617</v>
      </c>
      <c r="J61" s="1210"/>
      <c r="K61" s="1275"/>
      <c r="L61" s="1276"/>
      <c r="M61" s="1276"/>
      <c r="N61" s="1277"/>
      <c r="O61" s="1305"/>
      <c r="P61" s="1305"/>
    </row>
    <row r="62" spans="2:17" ht="82.5" customHeight="1">
      <c r="B62" s="262" t="s">
        <v>218</v>
      </c>
      <c r="C62" s="1307" t="s">
        <v>1053</v>
      </c>
      <c r="D62" s="1307"/>
      <c r="E62" s="1307"/>
      <c r="F62" s="1308"/>
      <c r="G62" s="337">
        <v>0</v>
      </c>
      <c r="H62" s="497" t="s">
        <v>1052</v>
      </c>
      <c r="I62" s="1209" t="s">
        <v>2617</v>
      </c>
      <c r="J62" s="1210"/>
      <c r="K62" s="1275"/>
      <c r="L62" s="1276"/>
      <c r="M62" s="1276"/>
      <c r="N62" s="1277"/>
      <c r="O62" s="1305"/>
      <c r="P62" s="1305"/>
      <c r="Q62" s="498"/>
    </row>
    <row r="63" spans="2:17" ht="54" customHeight="1" thickBot="1">
      <c r="B63" s="248" t="s">
        <v>220</v>
      </c>
      <c r="C63" s="921" t="s">
        <v>1293</v>
      </c>
      <c r="D63" s="921"/>
      <c r="E63" s="921"/>
      <c r="F63" s="956"/>
      <c r="G63" s="338">
        <f>G61+G62</f>
        <v>114454</v>
      </c>
      <c r="H63" s="275"/>
      <c r="I63" s="1264"/>
      <c r="J63" s="1265"/>
      <c r="K63" s="1264"/>
      <c r="L63" s="1266"/>
      <c r="M63" s="1266"/>
      <c r="N63" s="1267"/>
      <c r="O63" s="1306"/>
      <c r="P63" s="1306"/>
      <c r="Q63" s="498"/>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437" t="s">
        <v>954</v>
      </c>
      <c r="O65" s="268" t="s">
        <v>1045</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954</v>
      </c>
      <c r="G68" s="1251">
        <v>114545</v>
      </c>
      <c r="H68" s="1252"/>
      <c r="I68" s="1624">
        <v>42736</v>
      </c>
      <c r="J68" s="1210"/>
      <c r="K68" s="1275"/>
      <c r="L68" s="1276"/>
      <c r="M68" s="1276"/>
      <c r="N68" s="1277"/>
      <c r="O68" s="1184"/>
      <c r="P68" s="1184"/>
    </row>
    <row r="69" spans="2:16" ht="31.5" customHeight="1">
      <c r="B69" s="278"/>
      <c r="C69" s="1290" t="s">
        <v>1064</v>
      </c>
      <c r="D69" s="1290"/>
      <c r="E69" s="1291"/>
      <c r="F69" s="1096" t="s">
        <v>2618</v>
      </c>
      <c r="G69" s="1097"/>
      <c r="H69" s="1097"/>
      <c r="I69" s="1097"/>
      <c r="J69" s="1097"/>
      <c r="K69" s="1275"/>
      <c r="L69" s="1276"/>
      <c r="M69" s="1276"/>
      <c r="N69" s="1277"/>
      <c r="O69" s="1184"/>
      <c r="P69" s="1184"/>
    </row>
    <row r="70" spans="2:16" ht="72.75" customHeight="1">
      <c r="B70" s="262" t="s">
        <v>218</v>
      </c>
      <c r="C70" s="1290" t="s">
        <v>1300</v>
      </c>
      <c r="D70" s="1290"/>
      <c r="E70" s="1291"/>
      <c r="F70" s="797" t="s">
        <v>954</v>
      </c>
      <c r="G70" s="1251">
        <v>0</v>
      </c>
      <c r="H70" s="1252"/>
      <c r="I70" s="1624">
        <v>43100</v>
      </c>
      <c r="J70" s="1210"/>
      <c r="K70" s="1275"/>
      <c r="L70" s="1276"/>
      <c r="M70" s="1276"/>
      <c r="N70" s="1277"/>
      <c r="O70" s="1184"/>
      <c r="P70" s="1184"/>
    </row>
    <row r="71" spans="2:16" ht="35.25" customHeight="1">
      <c r="B71" s="278"/>
      <c r="C71" s="1290" t="s">
        <v>1067</v>
      </c>
      <c r="D71" s="1290"/>
      <c r="E71" s="1291"/>
      <c r="F71" s="1096" t="s">
        <v>2619</v>
      </c>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114545</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755</v>
      </c>
      <c r="P74" s="247" t="s">
        <v>1523</v>
      </c>
    </row>
    <row r="75" spans="2:16" s="386" customFormat="1" ht="32.25" customHeight="1">
      <c r="B75" s="262" t="s">
        <v>216</v>
      </c>
      <c r="C75" s="1307" t="s">
        <v>118</v>
      </c>
      <c r="D75" s="1307"/>
      <c r="E75" s="1308"/>
      <c r="F75" s="755" t="s">
        <v>1076</v>
      </c>
      <c r="G75" s="1441">
        <v>234600</v>
      </c>
      <c r="H75" s="1442"/>
      <c r="I75" s="1443" t="s">
        <v>1052</v>
      </c>
      <c r="J75" s="1444"/>
      <c r="K75" s="1575" t="s">
        <v>2620</v>
      </c>
      <c r="L75" s="1576"/>
      <c r="M75" s="1576"/>
      <c r="N75" s="1577"/>
      <c r="O75" s="1183"/>
      <c r="P75" s="1183"/>
    </row>
    <row r="76" spans="2:16" s="386" customFormat="1" ht="46.5" customHeight="1">
      <c r="B76" s="262" t="s">
        <v>218</v>
      </c>
      <c r="C76" s="1307" t="s">
        <v>972</v>
      </c>
      <c r="D76" s="1307"/>
      <c r="E76" s="1308"/>
      <c r="F76" s="755" t="s">
        <v>1076</v>
      </c>
      <c r="G76" s="1441">
        <v>1766189</v>
      </c>
      <c r="H76" s="1442"/>
      <c r="I76" s="1443" t="s">
        <v>1052</v>
      </c>
      <c r="J76" s="1444"/>
      <c r="K76" s="1575" t="s">
        <v>2621</v>
      </c>
      <c r="L76" s="1576"/>
      <c r="M76" s="1576"/>
      <c r="N76" s="1577"/>
      <c r="O76" s="1184"/>
      <c r="P76" s="1184"/>
    </row>
    <row r="77" spans="2:16" s="386" customFormat="1" ht="32.25" customHeight="1">
      <c r="B77" s="262" t="s">
        <v>220</v>
      </c>
      <c r="C77" s="1307" t="s">
        <v>1079</v>
      </c>
      <c r="D77" s="1307"/>
      <c r="E77" s="1308"/>
      <c r="F77" s="755" t="s">
        <v>1080</v>
      </c>
      <c r="G77" s="1441">
        <v>0</v>
      </c>
      <c r="H77" s="1442"/>
      <c r="I77" s="1443"/>
      <c r="J77" s="1444"/>
      <c r="K77" s="1445"/>
      <c r="L77" s="1446"/>
      <c r="M77" s="1446"/>
      <c r="N77" s="1447"/>
      <c r="O77" s="1184"/>
      <c r="P77" s="1184"/>
    </row>
    <row r="78" spans="2:16" s="386" customFormat="1" ht="32.25" customHeight="1">
      <c r="B78" s="262" t="s">
        <v>222</v>
      </c>
      <c r="C78" s="1307" t="s">
        <v>1081</v>
      </c>
      <c r="D78" s="1307"/>
      <c r="E78" s="1308"/>
      <c r="F78" s="755" t="s">
        <v>1080</v>
      </c>
      <c r="G78" s="1441">
        <v>0</v>
      </c>
      <c r="H78" s="1442"/>
      <c r="I78" s="1441"/>
      <c r="J78" s="1442"/>
      <c r="K78" s="1441"/>
      <c r="L78" s="1555"/>
      <c r="M78" s="1555"/>
      <c r="N78" s="1556"/>
      <c r="O78" s="1184"/>
      <c r="P78" s="1184"/>
    </row>
    <row r="79" spans="2:16" s="386" customFormat="1" ht="32.25" customHeight="1">
      <c r="B79" s="262" t="s">
        <v>224</v>
      </c>
      <c r="C79" s="1307" t="s">
        <v>1082</v>
      </c>
      <c r="D79" s="1307"/>
      <c r="E79" s="1308"/>
      <c r="F79" s="755" t="s">
        <v>1080</v>
      </c>
      <c r="G79" s="1441">
        <v>0</v>
      </c>
      <c r="H79" s="1442"/>
      <c r="I79" s="1443"/>
      <c r="J79" s="1444"/>
      <c r="K79" s="1445"/>
      <c r="L79" s="1446"/>
      <c r="M79" s="1446"/>
      <c r="N79" s="1447"/>
      <c r="O79" s="1184"/>
      <c r="P79" s="1184"/>
    </row>
    <row r="80" spans="2:16" ht="53.25" customHeight="1" thickBot="1">
      <c r="B80" s="248" t="s">
        <v>226</v>
      </c>
      <c r="C80" s="921" t="s">
        <v>1307</v>
      </c>
      <c r="D80" s="921"/>
      <c r="E80" s="956"/>
      <c r="F80" s="283"/>
      <c r="G80" s="1262">
        <f>G75+G76+G77+G78+G79</f>
        <v>2000789</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5.4149841112561894E-2</v>
      </c>
      <c r="I82" s="1256"/>
      <c r="J82" s="1257"/>
      <c r="K82" s="1273" t="s">
        <v>1086</v>
      </c>
      <c r="L82" s="1274"/>
      <c r="M82" s="1274"/>
      <c r="N82" s="1274"/>
      <c r="O82" s="246"/>
      <c r="P82" s="247"/>
    </row>
    <row r="83" spans="1:16" ht="66.75" customHeight="1">
      <c r="B83" s="285" t="s">
        <v>1309</v>
      </c>
      <c r="C83" s="1253" t="s">
        <v>1088</v>
      </c>
      <c r="D83" s="1253"/>
      <c r="E83" s="1253"/>
      <c r="F83" s="1253"/>
      <c r="G83" s="1254"/>
      <c r="H83" s="1255">
        <f>G68/G72</f>
        <v>1</v>
      </c>
      <c r="I83" s="1256"/>
      <c r="J83" s="1257"/>
      <c r="K83" s="1258" t="s">
        <v>1089</v>
      </c>
      <c r="L83" s="1259"/>
      <c r="M83" s="1259"/>
      <c r="N83" s="1259"/>
      <c r="O83" s="246"/>
      <c r="P83" s="247"/>
    </row>
    <row r="84" spans="1:16" ht="78.75" customHeight="1">
      <c r="B84" s="286" t="s">
        <v>466</v>
      </c>
      <c r="C84" s="879" t="s">
        <v>1310</v>
      </c>
      <c r="D84" s="879"/>
      <c r="E84" s="1260"/>
      <c r="F84" s="1260"/>
      <c r="G84" s="1261"/>
      <c r="H84" s="1778">
        <f>(G72+G80)/J26</f>
        <v>0.94549701600878211</v>
      </c>
      <c r="I84" s="1779"/>
      <c r="J84" s="1780"/>
      <c r="K84" s="1258" t="s">
        <v>955</v>
      </c>
      <c r="L84" s="1259"/>
      <c r="M84" s="1259"/>
      <c r="N84" s="1259"/>
      <c r="O84" s="246" t="s">
        <v>1092</v>
      </c>
      <c r="P84" s="247" t="s">
        <v>1092</v>
      </c>
    </row>
    <row r="85" spans="1:16" ht="47.25" customHeight="1">
      <c r="B85" s="287" t="s">
        <v>469</v>
      </c>
      <c r="C85" s="1247" t="s">
        <v>1093</v>
      </c>
      <c r="D85" s="1247"/>
      <c r="E85" s="1247"/>
      <c r="F85" s="1247"/>
      <c r="G85" s="1248"/>
      <c r="H85" s="1032" t="s">
        <v>954</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1303</v>
      </c>
      <c r="I86" s="1097"/>
      <c r="J86" s="1097"/>
      <c r="K86" s="1249" t="s">
        <v>1089</v>
      </c>
      <c r="L86" s="1250"/>
      <c r="M86" s="1250"/>
      <c r="N86" s="1250"/>
      <c r="O86" s="1003"/>
      <c r="P86" s="1003"/>
    </row>
    <row r="87" spans="1:16" ht="23.25" customHeight="1">
      <c r="B87" s="10" t="s">
        <v>216</v>
      </c>
      <c r="C87" s="879" t="s">
        <v>1097</v>
      </c>
      <c r="D87" s="879"/>
      <c r="E87" s="879"/>
      <c r="F87" s="879"/>
      <c r="G87" s="879"/>
      <c r="H87" s="1073" t="s">
        <v>2622</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611"/>
      <c r="L90" s="1612"/>
      <c r="M90" s="1612"/>
      <c r="N90" s="1613"/>
      <c r="O90" s="246"/>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737" t="s">
        <v>2618</v>
      </c>
      <c r="G92" s="1738"/>
      <c r="H92" s="1739"/>
      <c r="I92" s="1756">
        <v>114545</v>
      </c>
      <c r="J92" s="1757"/>
      <c r="K92" s="1611"/>
      <c r="L92" s="1612"/>
      <c r="M92" s="1612"/>
      <c r="N92" s="1613"/>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969</v>
      </c>
      <c r="M108" s="1033"/>
      <c r="N108" s="1116"/>
      <c r="O108" s="1184"/>
      <c r="P108" s="1184"/>
    </row>
    <row r="109" spans="2:16" ht="24" customHeight="1">
      <c r="B109" s="291" t="s">
        <v>230</v>
      </c>
      <c r="C109" s="1065" t="s">
        <v>1121</v>
      </c>
      <c r="D109" s="1065"/>
      <c r="E109" s="1065"/>
      <c r="F109" s="1066"/>
      <c r="G109" s="1032" t="s">
        <v>969</v>
      </c>
      <c r="H109" s="1199"/>
      <c r="I109" s="1032" t="s">
        <v>954</v>
      </c>
      <c r="J109" s="1199"/>
      <c r="K109" s="745" t="s">
        <v>969</v>
      </c>
      <c r="L109" s="1032" t="s">
        <v>969</v>
      </c>
      <c r="M109" s="1033"/>
      <c r="N109" s="1116"/>
      <c r="O109" s="1184"/>
      <c r="P109" s="1184"/>
    </row>
    <row r="110" spans="2:16" ht="24" customHeight="1">
      <c r="B110" s="291" t="s">
        <v>231</v>
      </c>
      <c r="C110" s="1065" t="s">
        <v>1122</v>
      </c>
      <c r="D110" s="1065"/>
      <c r="E110" s="1065"/>
      <c r="F110" s="1066"/>
      <c r="G110" s="1032" t="s">
        <v>969</v>
      </c>
      <c r="H110" s="1199"/>
      <c r="I110" s="1032" t="s">
        <v>954</v>
      </c>
      <c r="J110" s="1199"/>
      <c r="K110" s="745" t="s">
        <v>969</v>
      </c>
      <c r="L110" s="1032" t="s">
        <v>969</v>
      </c>
      <c r="M110" s="1033"/>
      <c r="N110" s="1116"/>
      <c r="O110" s="1184"/>
      <c r="P110" s="1184"/>
    </row>
    <row r="111" spans="2:16" ht="29.25" customHeight="1">
      <c r="B111" s="291" t="s">
        <v>233</v>
      </c>
      <c r="C111" s="1065" t="s">
        <v>1123</v>
      </c>
      <c r="D111" s="1065"/>
      <c r="E111" s="1065"/>
      <c r="F111" s="1066"/>
      <c r="G111" s="1032" t="s">
        <v>1080</v>
      </c>
      <c r="H111" s="1199"/>
      <c r="I111" s="1032" t="s">
        <v>1080</v>
      </c>
      <c r="J111" s="1199"/>
      <c r="K111" s="745" t="s">
        <v>1080</v>
      </c>
      <c r="L111" s="1032" t="s">
        <v>1080</v>
      </c>
      <c r="M111" s="1033"/>
      <c r="N111" s="1116"/>
      <c r="O111" s="1184"/>
      <c r="P111" s="1184"/>
    </row>
    <row r="112" spans="2:16" ht="35.25" customHeight="1">
      <c r="B112" s="291" t="s">
        <v>500</v>
      </c>
      <c r="C112" s="1065" t="s">
        <v>1124</v>
      </c>
      <c r="D112" s="1065"/>
      <c r="E112" s="1065"/>
      <c r="F112" s="1066"/>
      <c r="G112" s="1032" t="s">
        <v>1080</v>
      </c>
      <c r="H112" s="1199"/>
      <c r="I112" s="1032" t="s">
        <v>1080</v>
      </c>
      <c r="J112" s="1199"/>
      <c r="K112" s="745" t="s">
        <v>1080</v>
      </c>
      <c r="L112" s="1032" t="s">
        <v>1080</v>
      </c>
      <c r="M112" s="1033"/>
      <c r="N112" s="1116"/>
      <c r="O112" s="1184"/>
      <c r="P112" s="1184"/>
    </row>
    <row r="113" spans="2:16" ht="27.75" customHeight="1">
      <c r="B113" s="291" t="s">
        <v>236</v>
      </c>
      <c r="C113" s="1065" t="s">
        <v>1125</v>
      </c>
      <c r="D113" s="1065"/>
      <c r="E113" s="1065"/>
      <c r="F113" s="1066"/>
      <c r="G113" s="1032" t="s">
        <v>969</v>
      </c>
      <c r="H113" s="1199"/>
      <c r="I113" s="1032" t="s">
        <v>954</v>
      </c>
      <c r="J113" s="1199"/>
      <c r="K113" s="745" t="s">
        <v>954</v>
      </c>
      <c r="L113" s="1032" t="s">
        <v>1080</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194" t="s">
        <v>2623</v>
      </c>
      <c r="K120" s="1195"/>
      <c r="L120" s="1195"/>
      <c r="M120" s="1195"/>
      <c r="N120" s="1196"/>
      <c r="O120" s="293" t="s">
        <v>1388</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1135</v>
      </c>
      <c r="D122" s="879"/>
      <c r="E122" s="879"/>
      <c r="F122" s="879"/>
      <c r="G122" s="879"/>
      <c r="H122" s="968" t="s">
        <v>2624</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2625</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969</v>
      </c>
      <c r="I128" s="969"/>
      <c r="J128" s="969"/>
      <c r="K128" s="1179"/>
      <c r="L128" s="1158" t="s">
        <v>2626</v>
      </c>
      <c r="M128" s="1159"/>
      <c r="N128" s="1160"/>
      <c r="O128" s="1003" t="s">
        <v>1861</v>
      </c>
      <c r="P128" s="1003" t="s">
        <v>1861</v>
      </c>
    </row>
    <row r="129" spans="1:16" ht="25.5" customHeight="1">
      <c r="B129" s="10" t="s">
        <v>216</v>
      </c>
      <c r="C129" s="879" t="s">
        <v>1143</v>
      </c>
      <c r="D129" s="879"/>
      <c r="E129" s="879"/>
      <c r="F129" s="879"/>
      <c r="G129" s="880"/>
      <c r="H129" s="1032"/>
      <c r="I129" s="1033"/>
      <c r="J129" s="1033"/>
      <c r="K129" s="1179"/>
      <c r="L129" s="1161"/>
      <c r="M129" s="1162"/>
      <c r="N129" s="1163"/>
      <c r="O129" s="1004"/>
      <c r="P129" s="1004"/>
    </row>
    <row r="130" spans="1:16" ht="23.25" customHeight="1">
      <c r="B130" s="10" t="s">
        <v>218</v>
      </c>
      <c r="C130" s="879" t="s">
        <v>1145</v>
      </c>
      <c r="D130" s="879"/>
      <c r="E130" s="879"/>
      <c r="F130" s="879"/>
      <c r="G130" s="880"/>
      <c r="H130" s="1032"/>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c r="P131" s="1003"/>
    </row>
    <row r="132" spans="1:16" ht="47.25" customHeight="1">
      <c r="B132" s="10" t="s">
        <v>216</v>
      </c>
      <c r="C132" s="879" t="s">
        <v>1147</v>
      </c>
      <c r="D132" s="879"/>
      <c r="E132" s="879"/>
      <c r="F132" s="879"/>
      <c r="G132" s="880"/>
      <c r="H132" s="968"/>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c r="P133" s="1003"/>
    </row>
    <row r="134" spans="1:16" ht="51.75" customHeight="1">
      <c r="A134" s="295"/>
      <c r="B134" s="9" t="s">
        <v>216</v>
      </c>
      <c r="C134" s="913" t="s">
        <v>1147</v>
      </c>
      <c r="D134" s="913"/>
      <c r="E134" s="913"/>
      <c r="F134" s="913"/>
      <c r="G134" s="1006"/>
      <c r="H134" s="968" t="s">
        <v>2627</v>
      </c>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t="s">
        <v>2628</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c r="P137" s="1137"/>
    </row>
    <row r="138" spans="1:16" ht="64.5" customHeight="1">
      <c r="B138" s="298" t="s">
        <v>511</v>
      </c>
      <c r="C138" s="1065" t="s">
        <v>1115</v>
      </c>
      <c r="D138" s="1065"/>
      <c r="E138" s="1065"/>
      <c r="F138" s="1066"/>
      <c r="G138" s="1132" t="s">
        <v>1157</v>
      </c>
      <c r="H138" s="1134"/>
      <c r="I138" s="1133"/>
      <c r="J138" s="1132" t="s">
        <v>1157</v>
      </c>
      <c r="K138" s="1134"/>
      <c r="L138" s="1133"/>
      <c r="M138" s="1138"/>
      <c r="N138" s="1136"/>
      <c r="O138" s="1043"/>
      <c r="P138" s="1043"/>
    </row>
    <row r="139" spans="1:16" ht="54.75" customHeight="1">
      <c r="B139" s="298" t="s">
        <v>218</v>
      </c>
      <c r="C139" s="1065" t="s">
        <v>1116</v>
      </c>
      <c r="D139" s="1065"/>
      <c r="E139" s="1065"/>
      <c r="F139" s="1066"/>
      <c r="G139" s="1132" t="s">
        <v>1157</v>
      </c>
      <c r="H139" s="1134"/>
      <c r="I139" s="1133"/>
      <c r="J139" s="1132" t="s">
        <v>1157</v>
      </c>
      <c r="K139" s="1134"/>
      <c r="L139" s="1133"/>
      <c r="M139" s="1138"/>
      <c r="N139" s="1136"/>
      <c r="O139" s="1043"/>
      <c r="P139" s="1043"/>
    </row>
    <row r="140" spans="1:16" ht="49.5" customHeight="1">
      <c r="B140" s="298" t="s">
        <v>220</v>
      </c>
      <c r="C140" s="1065" t="s">
        <v>1117</v>
      </c>
      <c r="D140" s="1065"/>
      <c r="E140" s="1065"/>
      <c r="F140" s="1066"/>
      <c r="G140" s="1132" t="s">
        <v>1335</v>
      </c>
      <c r="H140" s="1134"/>
      <c r="I140" s="1133"/>
      <c r="J140" s="1132" t="s">
        <v>1335</v>
      </c>
      <c r="K140" s="1134"/>
      <c r="L140" s="1133"/>
      <c r="M140" s="1138"/>
      <c r="N140" s="1136"/>
      <c r="O140" s="1043"/>
      <c r="P140" s="1043"/>
    </row>
    <row r="141" spans="1:16" ht="44.25" customHeight="1">
      <c r="B141" s="298" t="s">
        <v>222</v>
      </c>
      <c r="C141" s="1065" t="s">
        <v>1159</v>
      </c>
      <c r="D141" s="1065"/>
      <c r="E141" s="1065"/>
      <c r="F141" s="1066"/>
      <c r="G141" s="1132" t="s">
        <v>1335</v>
      </c>
      <c r="H141" s="1134"/>
      <c r="I141" s="1133"/>
      <c r="J141" s="1132" t="s">
        <v>1335</v>
      </c>
      <c r="K141" s="1134"/>
      <c r="L141" s="1133"/>
      <c r="M141" s="1138"/>
      <c r="N141" s="1136"/>
      <c r="O141" s="1043"/>
      <c r="P141" s="1043"/>
    </row>
    <row r="142" spans="1:16" ht="33.75" customHeight="1">
      <c r="B142" s="298" t="s">
        <v>224</v>
      </c>
      <c r="C142" s="1065" t="s">
        <v>1161</v>
      </c>
      <c r="D142" s="1065"/>
      <c r="E142" s="1065"/>
      <c r="F142" s="1066"/>
      <c r="G142" s="1132" t="s">
        <v>1335</v>
      </c>
      <c r="H142" s="1134"/>
      <c r="I142" s="1133"/>
      <c r="J142" s="1132" t="s">
        <v>1335</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1157</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1157</v>
      </c>
      <c r="K144" s="1134"/>
      <c r="L144" s="1133"/>
      <c r="M144" s="1138"/>
      <c r="N144" s="1136"/>
      <c r="O144" s="1043"/>
      <c r="P144" s="1043"/>
    </row>
    <row r="145" spans="1:16" ht="33.75" customHeight="1">
      <c r="B145" s="298" t="s">
        <v>229</v>
      </c>
      <c r="C145" s="1065" t="s">
        <v>1162</v>
      </c>
      <c r="D145" s="1065"/>
      <c r="E145" s="1065"/>
      <c r="F145" s="1066"/>
      <c r="G145" s="1132" t="s">
        <v>1335</v>
      </c>
      <c r="H145" s="1134"/>
      <c r="I145" s="1133"/>
      <c r="J145" s="1132" t="s">
        <v>1335</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1163</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33.7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3.75" customHeight="1">
      <c r="B149" s="299" t="s">
        <v>500</v>
      </c>
      <c r="C149" s="1065" t="s">
        <v>1124</v>
      </c>
      <c r="D149" s="1065"/>
      <c r="E149" s="1065"/>
      <c r="F149" s="1066"/>
      <c r="G149" s="1132" t="s">
        <v>1336</v>
      </c>
      <c r="H149" s="1134"/>
      <c r="I149" s="1133"/>
      <c r="J149" s="1132" t="s">
        <v>1336</v>
      </c>
      <c r="K149" s="1134"/>
      <c r="L149" s="1133"/>
      <c r="M149" s="1135"/>
      <c r="N149" s="1136"/>
      <c r="O149" s="1044"/>
      <c r="P149" s="1044"/>
    </row>
    <row r="150" spans="1:16" ht="33.75" customHeight="1">
      <c r="B150" s="299" t="s">
        <v>236</v>
      </c>
      <c r="C150" s="1065" t="s">
        <v>1167</v>
      </c>
      <c r="D150" s="1065"/>
      <c r="E150" s="1065"/>
      <c r="F150" s="1066"/>
      <c r="G150" s="1132" t="s">
        <v>1335</v>
      </c>
      <c r="H150" s="1134"/>
      <c r="I150" s="1133"/>
      <c r="J150" s="1132" t="s">
        <v>1335</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c r="P152" s="1003"/>
    </row>
    <row r="153" spans="1:16" ht="34.5" customHeight="1">
      <c r="A153" s="387"/>
      <c r="B153" s="302" t="s">
        <v>216</v>
      </c>
      <c r="C153" s="879" t="s">
        <v>1174</v>
      </c>
      <c r="D153" s="879"/>
      <c r="E153" s="880"/>
      <c r="F153" s="763" t="s">
        <v>969</v>
      </c>
      <c r="G153" s="1117"/>
      <c r="H153" s="1118"/>
      <c r="I153" s="1118"/>
      <c r="J153" s="1118"/>
      <c r="K153" s="1119"/>
      <c r="L153" s="1032"/>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c r="P156" s="1003"/>
    </row>
    <row r="157" spans="1:16" ht="34.5" customHeight="1">
      <c r="B157" s="244" t="s">
        <v>216</v>
      </c>
      <c r="C157" s="1011" t="s">
        <v>1174</v>
      </c>
      <c r="D157" s="1011"/>
      <c r="E157" s="1011"/>
      <c r="F157" s="763" t="s">
        <v>969</v>
      </c>
      <c r="G157" s="1113"/>
      <c r="H157" s="1114"/>
      <c r="I157" s="1114"/>
      <c r="J157" s="1114"/>
      <c r="K157" s="1115"/>
      <c r="L157" s="1032"/>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c r="P160" s="1001"/>
    </row>
    <row r="161" spans="2:16" ht="21.75" customHeight="1">
      <c r="B161" s="10" t="s">
        <v>216</v>
      </c>
      <c r="C161" s="879" t="s">
        <v>1179</v>
      </c>
      <c r="D161" s="879"/>
      <c r="E161" s="880"/>
      <c r="F161" s="1099" t="s">
        <v>969</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969</v>
      </c>
      <c r="G162" s="1100"/>
      <c r="H162" s="1100"/>
      <c r="I162" s="1100"/>
      <c r="J162" s="1101"/>
      <c r="K162" s="1103"/>
      <c r="L162" s="1107"/>
      <c r="M162" s="1108"/>
      <c r="N162" s="1109"/>
      <c r="O162" s="1102"/>
      <c r="P162" s="1102"/>
    </row>
    <row r="163" spans="2:16" ht="30" customHeight="1">
      <c r="B163" s="10" t="s">
        <v>220</v>
      </c>
      <c r="C163" s="879" t="s">
        <v>1182</v>
      </c>
      <c r="D163" s="879"/>
      <c r="E163" s="880"/>
      <c r="F163" s="1099" t="s">
        <v>1080</v>
      </c>
      <c r="G163" s="1100"/>
      <c r="H163" s="1100"/>
      <c r="I163" s="1100"/>
      <c r="J163" s="1101"/>
      <c r="K163" s="1103"/>
      <c r="L163" s="1107"/>
      <c r="M163" s="1108"/>
      <c r="N163" s="1109"/>
      <c r="O163" s="1102"/>
      <c r="P163" s="1102"/>
    </row>
    <row r="164" spans="2:16" ht="33" customHeight="1">
      <c r="B164" s="294"/>
      <c r="C164" s="879" t="s">
        <v>1183</v>
      </c>
      <c r="D164" s="879"/>
      <c r="E164" s="880"/>
      <c r="F164" s="1096"/>
      <c r="G164" s="1097"/>
      <c r="H164" s="1097"/>
      <c r="I164" s="1097"/>
      <c r="J164" s="1098"/>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68" t="s">
        <v>1080</v>
      </c>
      <c r="I167" s="969"/>
      <c r="J167" s="1430"/>
      <c r="K167" s="1103"/>
      <c r="L167" s="1107"/>
      <c r="M167" s="1108"/>
      <c r="N167" s="1109"/>
      <c r="O167" s="1004"/>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30.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t="s">
        <v>1340</v>
      </c>
    </row>
    <row r="170" spans="2:16" ht="23.25" customHeight="1">
      <c r="B170" s="1087"/>
      <c r="C170" s="978"/>
      <c r="D170" s="978"/>
      <c r="E170" s="978"/>
      <c r="F170" s="978"/>
      <c r="G170" s="978"/>
      <c r="H170" s="1088"/>
      <c r="I170" s="476">
        <v>0.23699999999999999</v>
      </c>
      <c r="J170" s="467">
        <v>0.128</v>
      </c>
      <c r="K170" s="467">
        <v>8.3000000000000004E-2</v>
      </c>
      <c r="L170" s="467">
        <v>7.6999999999999999E-2</v>
      </c>
      <c r="M170" s="2228">
        <v>8.6999999999999994E-2</v>
      </c>
      <c r="N170" s="1429"/>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t="s">
        <v>1397</v>
      </c>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954</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969</v>
      </c>
      <c r="L183" s="1076"/>
      <c r="M183" s="1080"/>
      <c r="N183" s="1081"/>
      <c r="O183" s="1044"/>
      <c r="P183" s="1044"/>
    </row>
    <row r="184" spans="2:16" ht="21.75" customHeight="1">
      <c r="B184" s="33" t="s">
        <v>236</v>
      </c>
      <c r="C184" s="879" t="s">
        <v>1200</v>
      </c>
      <c r="D184" s="879"/>
      <c r="E184" s="879"/>
      <c r="F184" s="879"/>
      <c r="G184" s="879"/>
      <c r="H184" s="879"/>
      <c r="I184" s="879"/>
      <c r="J184" s="880"/>
      <c r="K184" s="745"/>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811">
        <v>2016</v>
      </c>
      <c r="L186" s="1077"/>
      <c r="M186" s="1082"/>
      <c r="N186" s="1083"/>
      <c r="O186" s="1044"/>
      <c r="P186" s="1044"/>
    </row>
    <row r="187" spans="2:16" ht="23.25" customHeight="1">
      <c r="B187" s="294" t="s">
        <v>574</v>
      </c>
      <c r="C187" s="879" t="s">
        <v>1203</v>
      </c>
      <c r="D187" s="879"/>
      <c r="E187" s="880"/>
      <c r="F187" s="1073" t="s">
        <v>2629</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424" t="s">
        <v>1876</v>
      </c>
      <c r="P189" s="1060" t="s">
        <v>1876</v>
      </c>
    </row>
    <row r="190" spans="2:16" ht="36.75" customHeight="1">
      <c r="B190" s="9" t="s">
        <v>216</v>
      </c>
      <c r="C190" s="879" t="s">
        <v>1208</v>
      </c>
      <c r="D190" s="879"/>
      <c r="E190" s="879"/>
      <c r="F190" s="879"/>
      <c r="G190" s="879"/>
      <c r="H190" s="879"/>
      <c r="I190" s="879"/>
      <c r="J190" s="879"/>
      <c r="K190" s="1898" t="s">
        <v>2630</v>
      </c>
      <c r="L190" s="1899"/>
      <c r="M190" s="1899"/>
      <c r="N190" s="1900"/>
      <c r="O190" s="1425"/>
      <c r="P190" s="1061"/>
    </row>
    <row r="191" spans="2:16" ht="30" customHeight="1" thickBot="1">
      <c r="B191" s="310" t="s">
        <v>581</v>
      </c>
      <c r="C191" s="879" t="s">
        <v>1210</v>
      </c>
      <c r="D191" s="879"/>
      <c r="E191" s="879"/>
      <c r="F191" s="879"/>
      <c r="G191" s="879"/>
      <c r="H191" s="879"/>
      <c r="I191" s="879"/>
      <c r="J191" s="880"/>
      <c r="K191" s="1032" t="s">
        <v>969</v>
      </c>
      <c r="L191" s="1033"/>
      <c r="M191" s="1033"/>
      <c r="N191" s="1033"/>
      <c r="O191" s="733"/>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1879</v>
      </c>
      <c r="P193" s="1042" t="s">
        <v>1879</v>
      </c>
    </row>
    <row r="194" spans="2:16" ht="135" customHeight="1">
      <c r="B194" s="1035"/>
      <c r="C194" s="1011"/>
      <c r="D194" s="1011"/>
      <c r="E194" s="1011"/>
      <c r="F194" s="1011"/>
      <c r="G194" s="1012"/>
      <c r="H194" s="311" t="s">
        <v>1215</v>
      </c>
      <c r="I194" s="312" t="s">
        <v>1216</v>
      </c>
      <c r="J194" s="312" t="s">
        <v>1217</v>
      </c>
      <c r="K194" s="311" t="s">
        <v>1349</v>
      </c>
      <c r="L194" s="311" t="s">
        <v>2631</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2632</v>
      </c>
      <c r="D196" s="1050"/>
      <c r="E196" s="1050"/>
      <c r="F196" s="1050"/>
      <c r="G196" s="1051"/>
      <c r="H196" s="345">
        <v>0</v>
      </c>
      <c r="I196" s="346">
        <v>4</v>
      </c>
      <c r="J196" s="347">
        <f t="shared" ref="J196:J210" si="1">MIN(H196/I196,1)</f>
        <v>0</v>
      </c>
      <c r="K196" s="345" t="s">
        <v>71</v>
      </c>
      <c r="L196" s="346" t="s">
        <v>71</v>
      </c>
      <c r="M196" s="347" t="s">
        <v>71</v>
      </c>
      <c r="N196" s="1052"/>
      <c r="O196" s="1044"/>
      <c r="P196" s="1044"/>
    </row>
    <row r="197" spans="2:16" ht="24.75" customHeight="1">
      <c r="B197" s="244" t="s">
        <v>401</v>
      </c>
      <c r="C197" s="1050" t="s">
        <v>2633</v>
      </c>
      <c r="D197" s="1050"/>
      <c r="E197" s="1050"/>
      <c r="F197" s="1050"/>
      <c r="G197" s="1051"/>
      <c r="H197" s="345" t="s">
        <v>71</v>
      </c>
      <c r="I197" s="346" t="s">
        <v>71</v>
      </c>
      <c r="J197" s="347" t="s">
        <v>71</v>
      </c>
      <c r="K197" s="345" t="s">
        <v>71</v>
      </c>
      <c r="L197" s="346" t="s">
        <v>71</v>
      </c>
      <c r="M197" s="347" t="s">
        <v>71</v>
      </c>
      <c r="N197" s="1053"/>
      <c r="O197" s="1044"/>
      <c r="P197" s="1044"/>
    </row>
    <row r="198" spans="2:16" ht="32.25" customHeight="1">
      <c r="B198" s="244" t="s">
        <v>404</v>
      </c>
      <c r="C198" s="1050" t="s">
        <v>1224</v>
      </c>
      <c r="D198" s="1050"/>
      <c r="E198" s="1050"/>
      <c r="F198" s="1055"/>
      <c r="G198" s="1056"/>
      <c r="H198" s="345" t="s">
        <v>71</v>
      </c>
      <c r="I198" s="346" t="s">
        <v>71</v>
      </c>
      <c r="J198" s="347" t="s">
        <v>71</v>
      </c>
      <c r="K198" s="345" t="s">
        <v>71</v>
      </c>
      <c r="L198" s="346" t="s">
        <v>71</v>
      </c>
      <c r="M198" s="347" t="s">
        <v>71</v>
      </c>
      <c r="N198" s="1054"/>
      <c r="O198" s="1044"/>
      <c r="P198" s="1044"/>
    </row>
    <row r="199" spans="2:16" ht="24.75" customHeight="1">
      <c r="B199" s="319" t="s">
        <v>218</v>
      </c>
      <c r="C199" s="1046" t="s">
        <v>1225</v>
      </c>
      <c r="D199" s="1046"/>
      <c r="E199" s="1046"/>
      <c r="F199" s="1046"/>
      <c r="G199" s="1423"/>
      <c r="H199" s="345">
        <v>0</v>
      </c>
      <c r="I199" s="346">
        <v>4</v>
      </c>
      <c r="J199" s="347">
        <f t="shared" si="1"/>
        <v>0</v>
      </c>
      <c r="K199" s="345" t="s">
        <v>71</v>
      </c>
      <c r="L199" s="346" t="s">
        <v>71</v>
      </c>
      <c r="M199" s="368" t="s">
        <v>71</v>
      </c>
      <c r="N199" s="320"/>
      <c r="O199" s="1044"/>
      <c r="P199" s="1044"/>
    </row>
    <row r="200" spans="2:16" ht="15.75" customHeight="1">
      <c r="B200" s="319" t="s">
        <v>220</v>
      </c>
      <c r="C200" s="1046" t="s">
        <v>1022</v>
      </c>
      <c r="D200" s="1046"/>
      <c r="E200" s="1046"/>
      <c r="F200" s="1046"/>
      <c r="G200" s="1046"/>
      <c r="H200" s="1046"/>
      <c r="I200" s="1046"/>
      <c r="J200" s="1046"/>
      <c r="K200" s="1046"/>
      <c r="L200" s="1046"/>
      <c r="M200" s="1046"/>
      <c r="N200" s="1047"/>
      <c r="O200" s="1044"/>
      <c r="P200" s="1044"/>
    </row>
    <row r="201" spans="2:16" ht="24.75" customHeight="1">
      <c r="B201" s="10" t="s">
        <v>230</v>
      </c>
      <c r="C201" s="1050" t="s">
        <v>1023</v>
      </c>
      <c r="D201" s="1050"/>
      <c r="E201" s="1050"/>
      <c r="F201" s="1050"/>
      <c r="G201" s="1051"/>
      <c r="H201" s="345">
        <v>2</v>
      </c>
      <c r="I201" s="346">
        <v>12</v>
      </c>
      <c r="J201" s="347">
        <f t="shared" si="1"/>
        <v>0.16666666666666666</v>
      </c>
      <c r="K201" s="345" t="s">
        <v>71</v>
      </c>
      <c r="L201" s="346" t="s">
        <v>71</v>
      </c>
      <c r="M201" s="347" t="s">
        <v>71</v>
      </c>
      <c r="N201" s="1052"/>
      <c r="O201" s="1044"/>
      <c r="P201" s="1044"/>
    </row>
    <row r="202" spans="2:16" ht="24.75" customHeight="1">
      <c r="B202" s="10" t="s">
        <v>401</v>
      </c>
      <c r="C202" s="1050" t="s">
        <v>1353</v>
      </c>
      <c r="D202" s="1050"/>
      <c r="E202" s="1050"/>
      <c r="F202" s="1050"/>
      <c r="G202" s="767"/>
      <c r="H202" s="345">
        <v>0</v>
      </c>
      <c r="I202" s="346">
        <v>4</v>
      </c>
      <c r="J202" s="347">
        <f t="shared" si="1"/>
        <v>0</v>
      </c>
      <c r="K202" s="345" t="s">
        <v>71</v>
      </c>
      <c r="L202" s="346" t="s">
        <v>71</v>
      </c>
      <c r="M202" s="347" t="s">
        <v>71</v>
      </c>
      <c r="N202" s="1053"/>
      <c r="O202" s="1044"/>
      <c r="P202" s="1044"/>
    </row>
    <row r="203" spans="2:16" ht="24.75" customHeight="1">
      <c r="B203" s="10" t="s">
        <v>404</v>
      </c>
      <c r="C203" s="1050" t="s">
        <v>2634</v>
      </c>
      <c r="D203" s="1050"/>
      <c r="E203" s="1050"/>
      <c r="F203" s="1050"/>
      <c r="G203" s="1051"/>
      <c r="H203" s="345" t="s">
        <v>71</v>
      </c>
      <c r="I203" s="346" t="s">
        <v>71</v>
      </c>
      <c r="J203" s="347" t="s">
        <v>71</v>
      </c>
      <c r="K203" s="345" t="s">
        <v>71</v>
      </c>
      <c r="L203" s="346" t="s">
        <v>71</v>
      </c>
      <c r="M203" s="347" t="s">
        <v>71</v>
      </c>
      <c r="N203" s="1053"/>
      <c r="O203" s="1044"/>
      <c r="P203" s="1044"/>
    </row>
    <row r="204" spans="2:16" ht="18" customHeight="1">
      <c r="B204" s="319" t="s">
        <v>222</v>
      </c>
      <c r="C204" s="1046" t="s">
        <v>1028</v>
      </c>
      <c r="D204" s="1046"/>
      <c r="E204" s="1046"/>
      <c r="F204" s="1046"/>
      <c r="G204" s="1046"/>
      <c r="H204" s="1046"/>
      <c r="I204" s="1046"/>
      <c r="J204" s="1046"/>
      <c r="K204" s="1046"/>
      <c r="L204" s="1046"/>
      <c r="M204" s="1046"/>
      <c r="N204" s="1047"/>
      <c r="O204" s="1043"/>
      <c r="P204" s="1043"/>
    </row>
    <row r="205" spans="2:16" ht="22.5" customHeight="1">
      <c r="B205" s="10" t="s">
        <v>230</v>
      </c>
      <c r="C205" s="1050" t="s">
        <v>1229</v>
      </c>
      <c r="D205" s="1050"/>
      <c r="E205" s="1050"/>
      <c r="F205" s="1050"/>
      <c r="G205" s="1051"/>
      <c r="H205" s="345">
        <v>0</v>
      </c>
      <c r="I205" s="346">
        <v>4</v>
      </c>
      <c r="J205" s="347">
        <f t="shared" si="1"/>
        <v>0</v>
      </c>
      <c r="K205" s="345" t="s">
        <v>71</v>
      </c>
      <c r="L205" s="346" t="s">
        <v>71</v>
      </c>
      <c r="M205" s="368" t="s">
        <v>71</v>
      </c>
      <c r="N205" s="1566"/>
      <c r="O205" s="1043"/>
      <c r="P205" s="1043"/>
    </row>
    <row r="206" spans="2:16" ht="22.5" customHeight="1">
      <c r="B206" s="10" t="s">
        <v>401</v>
      </c>
      <c r="C206" s="1050" t="s">
        <v>2635</v>
      </c>
      <c r="D206" s="1050"/>
      <c r="E206" s="1050"/>
      <c r="F206" s="1050"/>
      <c r="G206" s="1051"/>
      <c r="H206" s="345">
        <v>0</v>
      </c>
      <c r="I206" s="346">
        <v>5</v>
      </c>
      <c r="J206" s="347">
        <f t="shared" si="1"/>
        <v>0</v>
      </c>
      <c r="K206" s="345" t="s">
        <v>71</v>
      </c>
      <c r="L206" s="346" t="s">
        <v>71</v>
      </c>
      <c r="M206" s="368" t="s">
        <v>71</v>
      </c>
      <c r="N206" s="1567"/>
      <c r="O206" s="1043"/>
      <c r="P206" s="1043"/>
    </row>
    <row r="207" spans="2:16" ht="22.5" customHeight="1">
      <c r="B207" s="319" t="s">
        <v>224</v>
      </c>
      <c r="C207" s="1046" t="s">
        <v>1197</v>
      </c>
      <c r="D207" s="1046"/>
      <c r="E207" s="1046"/>
      <c r="F207" s="1046"/>
      <c r="G207" s="1046"/>
      <c r="H207" s="345">
        <v>0</v>
      </c>
      <c r="I207" s="346">
        <v>4</v>
      </c>
      <c r="J207" s="347">
        <f t="shared" si="1"/>
        <v>0</v>
      </c>
      <c r="K207" s="345" t="s">
        <v>71</v>
      </c>
      <c r="L207" s="346" t="s">
        <v>71</v>
      </c>
      <c r="M207" s="368" t="s">
        <v>71</v>
      </c>
      <c r="N207" s="320"/>
      <c r="O207" s="1043"/>
      <c r="P207" s="1043"/>
    </row>
    <row r="208" spans="2:16" ht="22.5" customHeight="1">
      <c r="B208" s="319" t="s">
        <v>226</v>
      </c>
      <c r="C208" s="1046" t="s">
        <v>1033</v>
      </c>
      <c r="D208" s="1046"/>
      <c r="E208" s="1046"/>
      <c r="F208" s="1046"/>
      <c r="G208" s="1046"/>
      <c r="H208" s="345" t="s">
        <v>71</v>
      </c>
      <c r="I208" s="346" t="s">
        <v>71</v>
      </c>
      <c r="J208" s="347" t="s">
        <v>71</v>
      </c>
      <c r="K208" s="345" t="s">
        <v>71</v>
      </c>
      <c r="L208" s="346" t="s">
        <v>71</v>
      </c>
      <c r="M208" s="368" t="s">
        <v>71</v>
      </c>
      <c r="N208" s="320"/>
      <c r="O208" s="1043"/>
      <c r="P208" s="1043"/>
    </row>
    <row r="209" spans="2:16" ht="22.5" customHeight="1">
      <c r="B209" s="319" t="s">
        <v>228</v>
      </c>
      <c r="C209" s="1046" t="s">
        <v>1034</v>
      </c>
      <c r="D209" s="1046"/>
      <c r="E209" s="1046"/>
      <c r="F209" s="1046"/>
      <c r="G209" s="1046"/>
      <c r="H209" s="345">
        <v>3</v>
      </c>
      <c r="I209" s="346">
        <v>12</v>
      </c>
      <c r="J209" s="347">
        <f t="shared" si="1"/>
        <v>0.25</v>
      </c>
      <c r="K209" s="345" t="s">
        <v>71</v>
      </c>
      <c r="L209" s="346" t="s">
        <v>71</v>
      </c>
      <c r="M209" s="368" t="s">
        <v>71</v>
      </c>
      <c r="N209" s="320"/>
      <c r="O209" s="1043"/>
      <c r="P209" s="1043"/>
    </row>
    <row r="210" spans="2:16" ht="22.5" customHeight="1">
      <c r="B210" s="319" t="s">
        <v>229</v>
      </c>
      <c r="C210" s="1046" t="s">
        <v>1035</v>
      </c>
      <c r="D210" s="1046"/>
      <c r="E210" s="1046"/>
      <c r="F210" s="1046"/>
      <c r="G210" s="1046"/>
      <c r="H210" s="345">
        <v>0</v>
      </c>
      <c r="I210" s="346">
        <v>4</v>
      </c>
      <c r="J210" s="347">
        <f t="shared" si="1"/>
        <v>0</v>
      </c>
      <c r="K210" s="345" t="s">
        <v>71</v>
      </c>
      <c r="L210" s="346" t="s">
        <v>71</v>
      </c>
      <c r="M210" s="368" t="s">
        <v>71</v>
      </c>
      <c r="N210" s="320"/>
      <c r="O210" s="1043"/>
      <c r="P210" s="1043"/>
    </row>
    <row r="211" spans="2:16" ht="18.75" customHeight="1">
      <c r="B211" s="319" t="s">
        <v>230</v>
      </c>
      <c r="C211" s="1046" t="s">
        <v>1036</v>
      </c>
      <c r="D211" s="1046"/>
      <c r="E211" s="1046"/>
      <c r="F211" s="1046"/>
      <c r="G211" s="1046"/>
      <c r="H211" s="1046"/>
      <c r="I211" s="1046"/>
      <c r="J211" s="1046"/>
      <c r="K211" s="1046"/>
      <c r="L211" s="1046"/>
      <c r="M211" s="1046"/>
      <c r="N211" s="1047"/>
      <c r="O211" s="1043"/>
      <c r="P211" s="1043"/>
    </row>
    <row r="212" spans="2:16" ht="22.5" customHeight="1">
      <c r="B212" s="10" t="s">
        <v>230</v>
      </c>
      <c r="C212" s="1050" t="s">
        <v>1037</v>
      </c>
      <c r="D212" s="1050"/>
      <c r="E212" s="1050"/>
      <c r="F212" s="1050"/>
      <c r="G212" s="1051"/>
      <c r="H212" s="345" t="s">
        <v>71</v>
      </c>
      <c r="I212" s="346" t="s">
        <v>71</v>
      </c>
      <c r="J212" s="347" t="s">
        <v>71</v>
      </c>
      <c r="K212" s="345" t="s">
        <v>71</v>
      </c>
      <c r="L212" s="346" t="s">
        <v>71</v>
      </c>
      <c r="M212" s="368" t="s">
        <v>71</v>
      </c>
      <c r="N212" s="1566"/>
      <c r="O212" s="1043"/>
      <c r="P212" s="1043"/>
    </row>
    <row r="213" spans="2:16" ht="22.5" customHeight="1">
      <c r="B213" s="10" t="s">
        <v>401</v>
      </c>
      <c r="C213" s="1050" t="s">
        <v>1038</v>
      </c>
      <c r="D213" s="1050"/>
      <c r="E213" s="1050"/>
      <c r="F213" s="1050"/>
      <c r="G213" s="1051"/>
      <c r="H213" s="345" t="s">
        <v>71</v>
      </c>
      <c r="I213" s="346" t="s">
        <v>71</v>
      </c>
      <c r="J213" s="347" t="s">
        <v>71</v>
      </c>
      <c r="K213" s="345" t="s">
        <v>71</v>
      </c>
      <c r="L213" s="346" t="s">
        <v>71</v>
      </c>
      <c r="M213" s="368" t="s">
        <v>71</v>
      </c>
      <c r="N213" s="1567"/>
      <c r="O213" s="1043"/>
      <c r="P213" s="1043"/>
    </row>
    <row r="214" spans="2:16" ht="22.5" customHeight="1">
      <c r="B214" s="319" t="s">
        <v>231</v>
      </c>
      <c r="C214" s="1046" t="s">
        <v>1125</v>
      </c>
      <c r="D214" s="1046"/>
      <c r="E214" s="1046"/>
      <c r="F214" s="1046"/>
      <c r="G214" s="1046"/>
      <c r="H214" s="345" t="s">
        <v>71</v>
      </c>
      <c r="I214" s="346" t="s">
        <v>71</v>
      </c>
      <c r="J214" s="347" t="s">
        <v>71</v>
      </c>
      <c r="K214" s="345" t="s">
        <v>71</v>
      </c>
      <c r="L214" s="346" t="s">
        <v>71</v>
      </c>
      <c r="M214" s="368" t="s">
        <v>71</v>
      </c>
      <c r="N214" s="320"/>
      <c r="O214" s="1043"/>
      <c r="P214" s="1043"/>
    </row>
    <row r="215" spans="2:16" ht="35.25" customHeight="1">
      <c r="B215" s="9" t="s">
        <v>233</v>
      </c>
      <c r="C215" s="879" t="s">
        <v>1231</v>
      </c>
      <c r="D215" s="879"/>
      <c r="E215" s="879"/>
      <c r="F215" s="879"/>
      <c r="G215" s="880"/>
      <c r="H215" s="364">
        <f>SUM(H196+H199+H201+H202+H205+H206+H207+H209+H210)</f>
        <v>5</v>
      </c>
      <c r="I215" s="364">
        <f>SUM(I196+I199+I201+I202+I205+I206+I207+I209+I210)</f>
        <v>53</v>
      </c>
      <c r="J215" s="350">
        <f>MIN(H215/I215,1)</f>
        <v>9.4339622641509441E-2</v>
      </c>
      <c r="K215" s="364" t="s">
        <v>71</v>
      </c>
      <c r="L215" s="364" t="s">
        <v>71</v>
      </c>
      <c r="M215" s="363" t="s">
        <v>71</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376" t="s">
        <v>2636</v>
      </c>
      <c r="I218" s="1666"/>
      <c r="J218" s="1666"/>
      <c r="K218" s="1023" t="s">
        <v>1041</v>
      </c>
      <c r="L218" s="1025"/>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2304" t="s">
        <v>1238</v>
      </c>
      <c r="C220" s="1050"/>
      <c r="D220" s="1050"/>
      <c r="E220" s="1050"/>
      <c r="F220" s="1050"/>
      <c r="G220" s="1050"/>
      <c r="H220" s="1050"/>
      <c r="I220" s="1050"/>
      <c r="J220" s="1050"/>
      <c r="K220" s="1050"/>
      <c r="L220" s="1050"/>
      <c r="M220" s="1050"/>
      <c r="N220" s="1050"/>
      <c r="O220" s="1050"/>
      <c r="P220" s="2305"/>
    </row>
    <row r="221" spans="2:16" ht="21.75" customHeight="1">
      <c r="B221" s="244" t="s">
        <v>216</v>
      </c>
      <c r="C221" s="1011" t="s">
        <v>1239</v>
      </c>
      <c r="D221" s="1011"/>
      <c r="E221" s="1011"/>
      <c r="F221" s="1011"/>
      <c r="G221" s="1012"/>
      <c r="H221" s="968" t="s">
        <v>969</v>
      </c>
      <c r="I221" s="969"/>
      <c r="J221" s="969"/>
      <c r="K221" s="980" t="s">
        <v>1041</v>
      </c>
      <c r="L221" s="995" t="s">
        <v>2637</v>
      </c>
      <c r="M221" s="996"/>
      <c r="N221" s="997"/>
      <c r="O221" s="1004"/>
      <c r="P221" s="1004"/>
    </row>
    <row r="222" spans="2:16" ht="21.75" customHeight="1">
      <c r="B222" s="10" t="s">
        <v>218</v>
      </c>
      <c r="C222" s="879" t="s">
        <v>1240</v>
      </c>
      <c r="D222" s="879"/>
      <c r="E222" s="879"/>
      <c r="F222" s="879"/>
      <c r="G222" s="880"/>
      <c r="H222" s="968" t="s">
        <v>969</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969</v>
      </c>
      <c r="I224" s="969"/>
      <c r="J224" s="969"/>
      <c r="K224" s="979" t="s">
        <v>1041</v>
      </c>
      <c r="L224" s="992"/>
      <c r="M224" s="993"/>
      <c r="N224" s="994"/>
      <c r="O224" s="1001"/>
      <c r="P224" s="1001"/>
    </row>
    <row r="225" spans="1:16" ht="21.75" customHeight="1">
      <c r="B225" s="10" t="s">
        <v>218</v>
      </c>
      <c r="C225" s="879" t="s">
        <v>1243</v>
      </c>
      <c r="D225" s="879"/>
      <c r="E225" s="879"/>
      <c r="F225" s="879"/>
      <c r="G225" s="880"/>
      <c r="H225" s="968" t="s">
        <v>969</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969</v>
      </c>
      <c r="I228" s="969"/>
      <c r="J228" s="969"/>
      <c r="K228" s="980"/>
      <c r="L228" s="995"/>
      <c r="M228" s="996"/>
      <c r="N228" s="997"/>
      <c r="O228" s="246"/>
      <c r="P228" s="247"/>
    </row>
    <row r="229" spans="1:16" ht="21" customHeight="1">
      <c r="B229" s="803" t="s">
        <v>622</v>
      </c>
      <c r="C229" s="875" t="s">
        <v>1247</v>
      </c>
      <c r="D229" s="875"/>
      <c r="E229" s="875"/>
      <c r="F229" s="875"/>
      <c r="G229" s="990"/>
      <c r="H229" s="968" t="s">
        <v>954</v>
      </c>
      <c r="I229" s="969"/>
      <c r="J229" s="969"/>
      <c r="K229" s="980"/>
      <c r="L229" s="995"/>
      <c r="M229" s="996"/>
      <c r="N229" s="997"/>
      <c r="O229" s="1003"/>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t="s">
        <v>2638</v>
      </c>
      <c r="M233" s="983"/>
      <c r="N233" s="984"/>
      <c r="O233" s="985" t="s">
        <v>2268</v>
      </c>
      <c r="P233" s="985" t="s">
        <v>2268</v>
      </c>
    </row>
    <row r="234" spans="1:16" ht="39" customHeight="1">
      <c r="B234" s="10" t="s">
        <v>216</v>
      </c>
      <c r="C234" s="879" t="s">
        <v>1252</v>
      </c>
      <c r="D234" s="879"/>
      <c r="E234" s="879"/>
      <c r="F234" s="879"/>
      <c r="G234" s="880"/>
      <c r="H234" s="1611"/>
      <c r="I234" s="1612"/>
      <c r="J234" s="1613"/>
      <c r="K234" s="980"/>
      <c r="L234" s="973"/>
      <c r="M234" s="974"/>
      <c r="N234" s="975"/>
      <c r="O234" s="976"/>
      <c r="P234" s="976"/>
    </row>
    <row r="235" spans="1:16" ht="33" customHeight="1">
      <c r="B235" s="760" t="s">
        <v>630</v>
      </c>
      <c r="C235" s="989" t="s">
        <v>1362</v>
      </c>
      <c r="D235" s="875"/>
      <c r="E235" s="875"/>
      <c r="F235" s="875"/>
      <c r="G235" s="990"/>
      <c r="H235" s="968" t="s">
        <v>954</v>
      </c>
      <c r="I235" s="969"/>
      <c r="J235" s="969"/>
      <c r="K235" s="980"/>
      <c r="L235" s="970"/>
      <c r="M235" s="971"/>
      <c r="N235" s="972"/>
      <c r="O235" s="960"/>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957" t="s">
        <v>71</v>
      </c>
      <c r="I237" s="958"/>
      <c r="J237" s="958"/>
      <c r="K237" s="958"/>
      <c r="L237" s="958"/>
      <c r="M237" s="958"/>
      <c r="N237" s="959"/>
      <c r="O237" s="761" t="s">
        <v>2639</v>
      </c>
      <c r="P237" s="761" t="s">
        <v>2639</v>
      </c>
    </row>
    <row r="238" spans="1:16" ht="102.75" customHeight="1">
      <c r="A238" s="387"/>
      <c r="B238" s="720" t="s">
        <v>634</v>
      </c>
      <c r="C238" s="921" t="s">
        <v>1256</v>
      </c>
      <c r="D238" s="921"/>
      <c r="E238" s="921"/>
      <c r="F238" s="921"/>
      <c r="G238" s="956"/>
      <c r="H238" s="160" t="s">
        <v>954</v>
      </c>
      <c r="I238" s="753" t="s">
        <v>1041</v>
      </c>
      <c r="J238" s="958" t="s">
        <v>2640</v>
      </c>
      <c r="K238" s="958"/>
      <c r="L238" s="958"/>
      <c r="M238" s="958"/>
      <c r="N238" s="959"/>
      <c r="O238" s="960" t="s">
        <v>2641</v>
      </c>
      <c r="P238" s="960" t="s">
        <v>2641</v>
      </c>
    </row>
    <row r="239" spans="1:16" ht="66.75" customHeight="1" thickBot="1">
      <c r="A239" s="387"/>
      <c r="B239" s="326"/>
      <c r="C239" s="962" t="s">
        <v>1257</v>
      </c>
      <c r="D239" s="963"/>
      <c r="E239" s="963"/>
      <c r="F239" s="963"/>
      <c r="G239" s="963"/>
      <c r="H239" s="964" t="s">
        <v>307</v>
      </c>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J1:K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34">
    <cfRule type="expression" dxfId="1888" priority="173">
      <formula>$H$141="Don't know"</formula>
    </cfRule>
    <cfRule type="expression" dxfId="1887" priority="174">
      <formula>$H$141="No"</formula>
    </cfRule>
  </conditionalFormatting>
  <conditionalFormatting sqref="H122:H124 K122">
    <cfRule type="expression" dxfId="1886" priority="171">
      <formula>$N$128="Don't know"</formula>
    </cfRule>
    <cfRule type="expression" dxfId="1885" priority="172">
      <formula>$N$128="No"</formula>
    </cfRule>
  </conditionalFormatting>
  <conditionalFormatting sqref="H11:N11">
    <cfRule type="expression" dxfId="1884" priority="168">
      <formula>$F$17="Not applicable"</formula>
    </cfRule>
    <cfRule type="expression" dxfId="1883" priority="169">
      <formula>$F$17="Don't know"</formula>
    </cfRule>
    <cfRule type="expression" dxfId="1882" priority="170">
      <formula>$F$17="No"</formula>
    </cfRule>
  </conditionalFormatting>
  <conditionalFormatting sqref="H12:N19">
    <cfRule type="expression" dxfId="1881" priority="165">
      <formula>$F12="Not applicable"</formula>
    </cfRule>
    <cfRule type="expression" dxfId="1880" priority="166">
      <formula>$F12="Don't know"</formula>
    </cfRule>
    <cfRule type="expression" dxfId="1879" priority="167">
      <formula>$F12="No"</formula>
    </cfRule>
  </conditionalFormatting>
  <conditionalFormatting sqref="H11:N19 N20 F9:N9 F11:F19">
    <cfRule type="expression" dxfId="1878" priority="164">
      <formula>$N$14="Don't know"</formula>
    </cfRule>
  </conditionalFormatting>
  <conditionalFormatting sqref="H11:N19 N20 F9:N9 F11:F19">
    <cfRule type="expression" dxfId="1877" priority="163">
      <formula>$N$14="Not applicable"</formula>
    </cfRule>
  </conditionalFormatting>
  <conditionalFormatting sqref="H11:N19 N20 F9:N9 F11:F19">
    <cfRule type="expression" dxfId="1876" priority="162">
      <formula>$N$14="No"</formula>
    </cfRule>
  </conditionalFormatting>
  <conditionalFormatting sqref="L21:L22">
    <cfRule type="expression" dxfId="1875" priority="159">
      <formula>$N$14="No"</formula>
    </cfRule>
  </conditionalFormatting>
  <conditionalFormatting sqref="L21:L22">
    <cfRule type="expression" dxfId="1874" priority="161">
      <formula>$N$14="Don't know"</formula>
    </cfRule>
  </conditionalFormatting>
  <conditionalFormatting sqref="L21:L22">
    <cfRule type="expression" dxfId="1873" priority="160">
      <formula>$N$14="Not applicable"</formula>
    </cfRule>
  </conditionalFormatting>
  <conditionalFormatting sqref="I23:J23 H25 F68:J68 F70:J70 H87:N87 H90 H205:I207 H27:H29 L8 F11:F19 L21:L23 F23 F69 F71 G101:L113 H201:I202 O193:O215 H196:I199 H209:I210 G61:H62 F75:J76 F77:F79">
    <cfRule type="containsBlanks" dxfId="1872" priority="158">
      <formula>LEN(TRIM(F8))=0</formula>
    </cfRule>
  </conditionalFormatting>
  <conditionalFormatting sqref="F9:N9">
    <cfRule type="containsBlanks" dxfId="1871" priority="157">
      <formula>LEN(TRIM(F9))=0</formula>
    </cfRule>
  </conditionalFormatting>
  <conditionalFormatting sqref="O10 O58 O74 O120 O128 O56 O233:O234 O171 J45:K46 O20:O23 O25:O30 O237:O238 J41:K41 J37:K37 J33:K35 J48:K48 J50:K51">
    <cfRule type="containsBlanks" dxfId="1870" priority="156">
      <formula>LEN(TRIM(J10))=0</formula>
    </cfRule>
  </conditionalFormatting>
  <conditionalFormatting sqref="I61:J62">
    <cfRule type="containsBlanks" dxfId="1869" priority="155">
      <formula>LEN(TRIM(I61))=0</formula>
    </cfRule>
  </conditionalFormatting>
  <conditionalFormatting sqref="H85:J85">
    <cfRule type="containsBlanks" dxfId="1868" priority="154">
      <formula>LEN(TRIM(H85))=0</formula>
    </cfRule>
  </conditionalFormatting>
  <conditionalFormatting sqref="I170:L170 F187:N187 N189 K191:N191 G138 H122:H124 K122 H218:H219 H134:H135 K161 H167 H237:H238 F161:F163 K172:K183">
    <cfRule type="containsBlanks" dxfId="1867" priority="153">
      <formula>LEN(TRIM(F122))=0</formula>
    </cfRule>
  </conditionalFormatting>
  <conditionalFormatting sqref="M170:N170">
    <cfRule type="containsBlanks" dxfId="1866" priority="152">
      <formula>LEN(TRIM(M170))=0</formula>
    </cfRule>
  </conditionalFormatting>
  <conditionalFormatting sqref="G120">
    <cfRule type="containsBlanks" dxfId="1865" priority="151">
      <formula>LEN(TRIM(G120))=0</formula>
    </cfRule>
  </conditionalFormatting>
  <conditionalFormatting sqref="J26">
    <cfRule type="containsBlanks" dxfId="1864" priority="149">
      <formula>LEN(TRIM(J26))=0</formula>
    </cfRule>
  </conditionalFormatting>
  <conditionalFormatting sqref="J27">
    <cfRule type="containsBlanks" dxfId="1863" priority="150">
      <formula>LEN(TRIM(J27))=0</formula>
    </cfRule>
  </conditionalFormatting>
  <conditionalFormatting sqref="O169">
    <cfRule type="containsBlanks" dxfId="1862" priority="148">
      <formula>LEN(TRIM(O169))=0</formula>
    </cfRule>
  </conditionalFormatting>
  <conditionalFormatting sqref="J56">
    <cfRule type="containsBlanks" dxfId="1861" priority="147">
      <formula>LEN(TRIM(J56))=0</formula>
    </cfRule>
  </conditionalFormatting>
  <conditionalFormatting sqref="F23">
    <cfRule type="expression" dxfId="1860" priority="146">
      <formula>$N$14="Don't know"</formula>
    </cfRule>
  </conditionalFormatting>
  <conditionalFormatting sqref="F23">
    <cfRule type="expression" dxfId="1859" priority="145">
      <formula>$N$14="Not applicable"</formula>
    </cfRule>
  </conditionalFormatting>
  <conditionalFormatting sqref="F23">
    <cfRule type="expression" dxfId="1858" priority="144">
      <formula>$N$14="No"</formula>
    </cfRule>
  </conditionalFormatting>
  <conditionalFormatting sqref="L20">
    <cfRule type="containsBlanks" dxfId="1857" priority="140">
      <formula>LEN(TRIM(L20))=0</formula>
    </cfRule>
    <cfRule type="expression" dxfId="1856" priority="143">
      <formula>$M$14="Don't know"</formula>
    </cfRule>
  </conditionalFormatting>
  <conditionalFormatting sqref="L20">
    <cfRule type="expression" dxfId="1855" priority="142">
      <formula>$M$14="Not applicable"</formula>
    </cfRule>
  </conditionalFormatting>
  <conditionalFormatting sqref="L20">
    <cfRule type="expression" dxfId="1854" priority="141">
      <formula>$M$14="No"</formula>
    </cfRule>
  </conditionalFormatting>
  <conditionalFormatting sqref="L21">
    <cfRule type="expression" dxfId="1853" priority="139">
      <formula>$N$14="Don't know"</formula>
    </cfRule>
  </conditionalFormatting>
  <conditionalFormatting sqref="L21">
    <cfRule type="expression" dxfId="1852" priority="138">
      <formula>$N$14="Not applicable"</formula>
    </cfRule>
  </conditionalFormatting>
  <conditionalFormatting sqref="L21">
    <cfRule type="expression" dxfId="1851" priority="137">
      <formula>$N$14="No"</formula>
    </cfRule>
  </conditionalFormatting>
  <conditionalFormatting sqref="L22">
    <cfRule type="expression" dxfId="1850" priority="136">
      <formula>$N$14="Don't know"</formula>
    </cfRule>
  </conditionalFormatting>
  <conditionalFormatting sqref="L22">
    <cfRule type="expression" dxfId="1849" priority="135">
      <formula>$N$14="Not applicable"</formula>
    </cfRule>
  </conditionalFormatting>
  <conditionalFormatting sqref="L22">
    <cfRule type="expression" dxfId="1848" priority="134">
      <formula>$N$14="No"</formula>
    </cfRule>
  </conditionalFormatting>
  <conditionalFormatting sqref="L8">
    <cfRule type="expression" dxfId="1847" priority="133">
      <formula>$N$14="Don't know"</formula>
    </cfRule>
  </conditionalFormatting>
  <conditionalFormatting sqref="L8">
    <cfRule type="expression" dxfId="1846" priority="132">
      <formula>$N$14="Not applicable"</formula>
    </cfRule>
  </conditionalFormatting>
  <conditionalFormatting sqref="L8">
    <cfRule type="expression" dxfId="1845" priority="131">
      <formula>$N$14="No"</formula>
    </cfRule>
  </conditionalFormatting>
  <conditionalFormatting sqref="N65">
    <cfRule type="containsBlanks" dxfId="1844" priority="130">
      <formula>LEN(TRIM(N65))=0</formula>
    </cfRule>
  </conditionalFormatting>
  <conditionalFormatting sqref="H86:J86">
    <cfRule type="containsBlanks" dxfId="1843" priority="129">
      <formula>LEN(TRIM(H86))=0</formula>
    </cfRule>
  </conditionalFormatting>
  <conditionalFormatting sqref="K186">
    <cfRule type="containsBlanks" dxfId="1842" priority="128">
      <formula>LEN(TRIM(K186))=0</formula>
    </cfRule>
  </conditionalFormatting>
  <conditionalFormatting sqref="O8">
    <cfRule type="containsBlanks" dxfId="1841" priority="127">
      <formula>LEN(TRIM(O8))=0</formula>
    </cfRule>
  </conditionalFormatting>
  <conditionalFormatting sqref="O65">
    <cfRule type="containsBlanks" dxfId="1840" priority="126">
      <formula>LEN(TRIM(O65))=0</formula>
    </cfRule>
  </conditionalFormatting>
  <conditionalFormatting sqref="O189:O190">
    <cfRule type="containsBlanks" dxfId="1839" priority="125">
      <formula>LEN(TRIM(O189))=0</formula>
    </cfRule>
  </conditionalFormatting>
  <conditionalFormatting sqref="F11">
    <cfRule type="expression" dxfId="1838" priority="124">
      <formula>$N$14="Don't know"</formula>
    </cfRule>
  </conditionalFormatting>
  <conditionalFormatting sqref="F11">
    <cfRule type="expression" dxfId="1837" priority="123">
      <formula>$N$14="Not applicable"</formula>
    </cfRule>
  </conditionalFormatting>
  <conditionalFormatting sqref="F11">
    <cfRule type="expression" dxfId="1836" priority="122">
      <formula>$N$14="No"</formula>
    </cfRule>
  </conditionalFormatting>
  <conditionalFormatting sqref="F12">
    <cfRule type="expression" dxfId="1835" priority="121">
      <formula>$N$14="Don't know"</formula>
    </cfRule>
  </conditionalFormatting>
  <conditionalFormatting sqref="F12">
    <cfRule type="expression" dxfId="1834" priority="120">
      <formula>$N$14="Not applicable"</formula>
    </cfRule>
  </conditionalFormatting>
  <conditionalFormatting sqref="F12">
    <cfRule type="expression" dxfId="1833" priority="119">
      <formula>$N$14="No"</formula>
    </cfRule>
  </conditionalFormatting>
  <conditionalFormatting sqref="F13">
    <cfRule type="expression" dxfId="1832" priority="118">
      <formula>$N$14="Don't know"</formula>
    </cfRule>
  </conditionalFormatting>
  <conditionalFormatting sqref="F13">
    <cfRule type="expression" dxfId="1831" priority="117">
      <formula>$N$14="Not applicable"</formula>
    </cfRule>
  </conditionalFormatting>
  <conditionalFormatting sqref="F13">
    <cfRule type="expression" dxfId="1830" priority="116">
      <formula>$N$14="No"</formula>
    </cfRule>
  </conditionalFormatting>
  <conditionalFormatting sqref="F14">
    <cfRule type="expression" dxfId="1829" priority="115">
      <formula>$N$14="Don't know"</formula>
    </cfRule>
  </conditionalFormatting>
  <conditionalFormatting sqref="F14">
    <cfRule type="expression" dxfId="1828" priority="114">
      <formula>$N$14="Not applicable"</formula>
    </cfRule>
  </conditionalFormatting>
  <conditionalFormatting sqref="F14">
    <cfRule type="expression" dxfId="1827" priority="113">
      <formula>$N$14="No"</formula>
    </cfRule>
  </conditionalFormatting>
  <conditionalFormatting sqref="F15">
    <cfRule type="expression" dxfId="1826" priority="112">
      <formula>$N$14="Don't know"</formula>
    </cfRule>
  </conditionalFormatting>
  <conditionalFormatting sqref="F15">
    <cfRule type="expression" dxfId="1825" priority="111">
      <formula>$N$14="Not applicable"</formula>
    </cfRule>
  </conditionalFormatting>
  <conditionalFormatting sqref="F15">
    <cfRule type="expression" dxfId="1824" priority="110">
      <formula>$N$14="No"</formula>
    </cfRule>
  </conditionalFormatting>
  <conditionalFormatting sqref="F16">
    <cfRule type="expression" dxfId="1823" priority="109">
      <formula>$N$14="Don't know"</formula>
    </cfRule>
  </conditionalFormatting>
  <conditionalFormatting sqref="F16">
    <cfRule type="expression" dxfId="1822" priority="108">
      <formula>$N$14="Not applicable"</formula>
    </cfRule>
  </conditionalFormatting>
  <conditionalFormatting sqref="F16">
    <cfRule type="expression" dxfId="1821" priority="107">
      <formula>$N$14="No"</formula>
    </cfRule>
  </conditionalFormatting>
  <conditionalFormatting sqref="F17">
    <cfRule type="expression" dxfId="1820" priority="106">
      <formula>$N$14="Don't know"</formula>
    </cfRule>
  </conditionalFormatting>
  <conditionalFormatting sqref="F17">
    <cfRule type="expression" dxfId="1819" priority="105">
      <formula>$N$14="Not applicable"</formula>
    </cfRule>
  </conditionalFormatting>
  <conditionalFormatting sqref="F17">
    <cfRule type="expression" dxfId="1818" priority="104">
      <formula>$N$14="No"</formula>
    </cfRule>
  </conditionalFormatting>
  <conditionalFormatting sqref="F18">
    <cfRule type="expression" dxfId="1817" priority="103">
      <formula>$N$14="Don't know"</formula>
    </cfRule>
  </conditionalFormatting>
  <conditionalFormatting sqref="F18">
    <cfRule type="expression" dxfId="1816" priority="102">
      <formula>$N$14="Not applicable"</formula>
    </cfRule>
  </conditionalFormatting>
  <conditionalFormatting sqref="F18">
    <cfRule type="expression" dxfId="1815" priority="101">
      <formula>$N$14="No"</formula>
    </cfRule>
  </conditionalFormatting>
  <conditionalFormatting sqref="F19">
    <cfRule type="expression" dxfId="1814" priority="100">
      <formula>$N$14="Don't know"</formula>
    </cfRule>
  </conditionalFormatting>
  <conditionalFormatting sqref="F19">
    <cfRule type="expression" dxfId="1813" priority="99">
      <formula>$N$14="Not applicable"</formula>
    </cfRule>
  </conditionalFormatting>
  <conditionalFormatting sqref="F19">
    <cfRule type="expression" dxfId="1812" priority="98">
      <formula>$N$14="No"</formula>
    </cfRule>
  </conditionalFormatting>
  <conditionalFormatting sqref="L21">
    <cfRule type="expression" dxfId="1811" priority="97">
      <formula>$N$14="Don't know"</formula>
    </cfRule>
  </conditionalFormatting>
  <conditionalFormatting sqref="L21">
    <cfRule type="expression" dxfId="1810" priority="96">
      <formula>$N$14="Not applicable"</formula>
    </cfRule>
  </conditionalFormatting>
  <conditionalFormatting sqref="L21">
    <cfRule type="expression" dxfId="1809" priority="95">
      <formula>$N$14="No"</formula>
    </cfRule>
  </conditionalFormatting>
  <conditionalFormatting sqref="L21">
    <cfRule type="expression" dxfId="1808" priority="94">
      <formula>$N$14="Don't know"</formula>
    </cfRule>
  </conditionalFormatting>
  <conditionalFormatting sqref="L21">
    <cfRule type="expression" dxfId="1807" priority="93">
      <formula>$N$14="Not applicable"</formula>
    </cfRule>
  </conditionalFormatting>
  <conditionalFormatting sqref="L21">
    <cfRule type="expression" dxfId="1806" priority="92">
      <formula>$N$14="No"</formula>
    </cfRule>
  </conditionalFormatting>
  <conditionalFormatting sqref="L22">
    <cfRule type="expression" dxfId="1805" priority="91">
      <formula>$N$14="Don't know"</formula>
    </cfRule>
  </conditionalFormatting>
  <conditionalFormatting sqref="L22">
    <cfRule type="expression" dxfId="1804" priority="90">
      <formula>$N$14="Not applicable"</formula>
    </cfRule>
  </conditionalFormatting>
  <conditionalFormatting sqref="L22">
    <cfRule type="expression" dxfId="1803" priority="89">
      <formula>$N$14="No"</formula>
    </cfRule>
  </conditionalFormatting>
  <conditionalFormatting sqref="L22">
    <cfRule type="expression" dxfId="1802" priority="88">
      <formula>$N$14="Don't know"</formula>
    </cfRule>
  </conditionalFormatting>
  <conditionalFormatting sqref="L22">
    <cfRule type="expression" dxfId="1801" priority="87">
      <formula>$N$14="Not applicable"</formula>
    </cfRule>
  </conditionalFormatting>
  <conditionalFormatting sqref="L22">
    <cfRule type="expression" dxfId="1800" priority="86">
      <formula>$N$14="No"</formula>
    </cfRule>
  </conditionalFormatting>
  <conditionalFormatting sqref="F23">
    <cfRule type="expression" dxfId="1799" priority="85">
      <formula>$N$14="Don't know"</formula>
    </cfRule>
  </conditionalFormatting>
  <conditionalFormatting sqref="F23">
    <cfRule type="expression" dxfId="1798" priority="84">
      <formula>$N$14="Not applicable"</formula>
    </cfRule>
  </conditionalFormatting>
  <conditionalFormatting sqref="F23">
    <cfRule type="expression" dxfId="1797" priority="83">
      <formula>$N$14="No"</formula>
    </cfRule>
  </conditionalFormatting>
  <conditionalFormatting sqref="F23">
    <cfRule type="expression" dxfId="1796" priority="82">
      <formula>$N$14="Don't know"</formula>
    </cfRule>
  </conditionalFormatting>
  <conditionalFormatting sqref="F23">
    <cfRule type="expression" dxfId="1795" priority="81">
      <formula>$N$14="Not applicable"</formula>
    </cfRule>
  </conditionalFormatting>
  <conditionalFormatting sqref="F23">
    <cfRule type="expression" dxfId="1794" priority="80">
      <formula>$N$14="No"</formula>
    </cfRule>
  </conditionalFormatting>
  <conditionalFormatting sqref="J25">
    <cfRule type="containsBlanks" dxfId="1793" priority="79">
      <formula>LEN(TRIM(J25))=0</formula>
    </cfRule>
  </conditionalFormatting>
  <conditionalFormatting sqref="J58">
    <cfRule type="containsBlanks" dxfId="1792" priority="78">
      <formula>LEN(TRIM(J58))=0</formula>
    </cfRule>
  </conditionalFormatting>
  <conditionalFormatting sqref="F68">
    <cfRule type="expression" dxfId="1791" priority="75">
      <formula>$N$14="No"</formula>
    </cfRule>
  </conditionalFormatting>
  <conditionalFormatting sqref="F68">
    <cfRule type="expression" dxfId="1790" priority="77">
      <formula>$N$14="Don't know"</formula>
    </cfRule>
  </conditionalFormatting>
  <conditionalFormatting sqref="F68">
    <cfRule type="expression" dxfId="1789" priority="76">
      <formula>$N$14="Not applicable"</formula>
    </cfRule>
  </conditionalFormatting>
  <conditionalFormatting sqref="F68">
    <cfRule type="expression" dxfId="1788" priority="74">
      <formula>$N$14="Don't know"</formula>
    </cfRule>
  </conditionalFormatting>
  <conditionalFormatting sqref="F68">
    <cfRule type="expression" dxfId="1787" priority="73">
      <formula>$N$14="Not applicable"</formula>
    </cfRule>
  </conditionalFormatting>
  <conditionalFormatting sqref="F68">
    <cfRule type="expression" dxfId="1786" priority="72">
      <formula>$N$14="No"</formula>
    </cfRule>
  </conditionalFormatting>
  <conditionalFormatting sqref="F68">
    <cfRule type="expression" dxfId="1785" priority="71">
      <formula>$N$14="Don't know"</formula>
    </cfRule>
  </conditionalFormatting>
  <conditionalFormatting sqref="F68">
    <cfRule type="expression" dxfId="1784" priority="70">
      <formula>$N$14="Not applicable"</formula>
    </cfRule>
  </conditionalFormatting>
  <conditionalFormatting sqref="F68">
    <cfRule type="expression" dxfId="1783" priority="69">
      <formula>$N$14="No"</formula>
    </cfRule>
  </conditionalFormatting>
  <conditionalFormatting sqref="F68">
    <cfRule type="expression" dxfId="1782" priority="68">
      <formula>$N$14="Don't know"</formula>
    </cfRule>
  </conditionalFormatting>
  <conditionalFormatting sqref="F68">
    <cfRule type="expression" dxfId="1781" priority="67">
      <formula>$N$14="Not applicable"</formula>
    </cfRule>
  </conditionalFormatting>
  <conditionalFormatting sqref="F68">
    <cfRule type="expression" dxfId="1780" priority="66">
      <formula>$N$14="No"</formula>
    </cfRule>
  </conditionalFormatting>
  <conditionalFormatting sqref="F70">
    <cfRule type="expression" dxfId="1779" priority="63">
      <formula>$N$14="No"</formula>
    </cfRule>
  </conditionalFormatting>
  <conditionalFormatting sqref="F70">
    <cfRule type="expression" dxfId="1778" priority="65">
      <formula>$N$14="Don't know"</formula>
    </cfRule>
  </conditionalFormatting>
  <conditionalFormatting sqref="F70">
    <cfRule type="expression" dxfId="1777" priority="64">
      <formula>$N$14="Not applicable"</formula>
    </cfRule>
  </conditionalFormatting>
  <conditionalFormatting sqref="F70">
    <cfRule type="expression" dxfId="1776" priority="62">
      <formula>$N$14="Don't know"</formula>
    </cfRule>
  </conditionalFormatting>
  <conditionalFormatting sqref="F70">
    <cfRule type="expression" dxfId="1775" priority="61">
      <formula>$N$14="Not applicable"</formula>
    </cfRule>
  </conditionalFormatting>
  <conditionalFormatting sqref="F70">
    <cfRule type="expression" dxfId="1774" priority="60">
      <formula>$N$14="No"</formula>
    </cfRule>
  </conditionalFormatting>
  <conditionalFormatting sqref="F70">
    <cfRule type="expression" dxfId="1773" priority="59">
      <formula>$N$14="Don't know"</formula>
    </cfRule>
  </conditionalFormatting>
  <conditionalFormatting sqref="F70">
    <cfRule type="expression" dxfId="1772" priority="58">
      <formula>$N$14="Not applicable"</formula>
    </cfRule>
  </conditionalFormatting>
  <conditionalFormatting sqref="F70">
    <cfRule type="expression" dxfId="1771" priority="57">
      <formula>$N$14="No"</formula>
    </cfRule>
  </conditionalFormatting>
  <conditionalFormatting sqref="F70">
    <cfRule type="expression" dxfId="1770" priority="56">
      <formula>$N$14="Don't know"</formula>
    </cfRule>
  </conditionalFormatting>
  <conditionalFormatting sqref="F70">
    <cfRule type="expression" dxfId="1769" priority="55">
      <formula>$N$14="Not applicable"</formula>
    </cfRule>
  </conditionalFormatting>
  <conditionalFormatting sqref="F70">
    <cfRule type="expression" dxfId="1768" priority="54">
      <formula>$N$14="No"</formula>
    </cfRule>
  </conditionalFormatting>
  <conditionalFormatting sqref="H126">
    <cfRule type="expression" dxfId="1767" priority="52">
      <formula>$N$128="Don't know"</formula>
    </cfRule>
    <cfRule type="expression" dxfId="1766" priority="53">
      <formula>$N$128="No"</formula>
    </cfRule>
  </conditionalFormatting>
  <conditionalFormatting sqref="H126">
    <cfRule type="containsBlanks" dxfId="1765" priority="51">
      <formula>LEN(TRIM(H126))=0</formula>
    </cfRule>
  </conditionalFormatting>
  <conditionalFormatting sqref="H127">
    <cfRule type="expression" dxfId="1764" priority="49">
      <formula>$N$128="Don't know"</formula>
    </cfRule>
    <cfRule type="expression" dxfId="1763" priority="50">
      <formula>$N$128="No"</formula>
    </cfRule>
  </conditionalFormatting>
  <conditionalFormatting sqref="H127">
    <cfRule type="containsBlanks" dxfId="1762" priority="48">
      <formula>LEN(TRIM(H127))=0</formula>
    </cfRule>
  </conditionalFormatting>
  <conditionalFormatting sqref="H128">
    <cfRule type="expression" dxfId="1761" priority="46">
      <formula>$N$128="Don't know"</formula>
    </cfRule>
    <cfRule type="expression" dxfId="1760" priority="47">
      <formula>$N$128="No"</formula>
    </cfRule>
  </conditionalFormatting>
  <conditionalFormatting sqref="H128">
    <cfRule type="containsBlanks" dxfId="1759" priority="45">
      <formula>LEN(TRIM(H128))=0</formula>
    </cfRule>
  </conditionalFormatting>
  <conditionalFormatting sqref="H131">
    <cfRule type="expression" dxfId="1758" priority="43">
      <formula>$N$128="Don't know"</formula>
    </cfRule>
    <cfRule type="expression" dxfId="1757" priority="44">
      <formula>$N$128="No"</formula>
    </cfRule>
  </conditionalFormatting>
  <conditionalFormatting sqref="H131">
    <cfRule type="containsBlanks" dxfId="1756" priority="42">
      <formula>LEN(TRIM(H131))=0</formula>
    </cfRule>
  </conditionalFormatting>
  <conditionalFormatting sqref="H133">
    <cfRule type="expression" dxfId="1755" priority="40">
      <formula>$N$128="Don't know"</formula>
    </cfRule>
    <cfRule type="expression" dxfId="1754" priority="41">
      <formula>$N$128="No"</formula>
    </cfRule>
  </conditionalFormatting>
  <conditionalFormatting sqref="H133">
    <cfRule type="containsBlanks" dxfId="1753" priority="39">
      <formula>LEN(TRIM(H133))=0</formula>
    </cfRule>
  </conditionalFormatting>
  <conditionalFormatting sqref="G139">
    <cfRule type="containsBlanks" dxfId="1752" priority="38">
      <formula>LEN(TRIM(G139))=0</formula>
    </cfRule>
  </conditionalFormatting>
  <conditionalFormatting sqref="G140">
    <cfRule type="containsBlanks" dxfId="1751" priority="37">
      <formula>LEN(TRIM(G140))=0</formula>
    </cfRule>
  </conditionalFormatting>
  <conditionalFormatting sqref="G141">
    <cfRule type="containsBlanks" dxfId="1750" priority="36">
      <formula>LEN(TRIM(G141))=0</formula>
    </cfRule>
  </conditionalFormatting>
  <conditionalFormatting sqref="G142">
    <cfRule type="containsBlanks" dxfId="1749" priority="35">
      <formula>LEN(TRIM(G142))=0</formula>
    </cfRule>
  </conditionalFormatting>
  <conditionalFormatting sqref="G143:G150">
    <cfRule type="containsBlanks" dxfId="1748" priority="34">
      <formula>LEN(TRIM(G143))=0</formula>
    </cfRule>
  </conditionalFormatting>
  <conditionalFormatting sqref="J138:J150">
    <cfRule type="containsBlanks" dxfId="1747" priority="33">
      <formula>LEN(TRIM(J138))=0</formula>
    </cfRule>
  </conditionalFormatting>
  <conditionalFormatting sqref="F153:F155">
    <cfRule type="containsBlanks" dxfId="1746" priority="32">
      <formula>LEN(TRIM(F153))=0</formula>
    </cfRule>
  </conditionalFormatting>
  <conditionalFormatting sqref="F157:F159">
    <cfRule type="containsBlanks" dxfId="1745" priority="31">
      <formula>LEN(TRIM(F157))=0</formula>
    </cfRule>
  </conditionalFormatting>
  <conditionalFormatting sqref="H221">
    <cfRule type="containsBlanks" dxfId="1744" priority="29">
      <formula>LEN(TRIM(H221))=0</formula>
    </cfRule>
  </conditionalFormatting>
  <conditionalFormatting sqref="H222">
    <cfRule type="containsBlanks" dxfId="1743" priority="28">
      <formula>LEN(TRIM(H222))=0</formula>
    </cfRule>
  </conditionalFormatting>
  <conditionalFormatting sqref="H224">
    <cfRule type="containsBlanks" dxfId="1742" priority="27">
      <formula>LEN(TRIM(H224))=0</formula>
    </cfRule>
  </conditionalFormatting>
  <conditionalFormatting sqref="H225">
    <cfRule type="containsBlanks" dxfId="1741" priority="26">
      <formula>LEN(TRIM(H225))=0</formula>
    </cfRule>
  </conditionalFormatting>
  <conditionalFormatting sqref="H226">
    <cfRule type="containsBlanks" dxfId="1740" priority="25">
      <formula>LEN(TRIM(H226))=0</formula>
    </cfRule>
  </conditionalFormatting>
  <conditionalFormatting sqref="H227">
    <cfRule type="containsBlanks" dxfId="1739" priority="24">
      <formula>LEN(TRIM(H227))=0</formula>
    </cfRule>
  </conditionalFormatting>
  <conditionalFormatting sqref="H228">
    <cfRule type="containsBlanks" dxfId="1738" priority="23">
      <formula>LEN(TRIM(H228))=0</formula>
    </cfRule>
  </conditionalFormatting>
  <conditionalFormatting sqref="H229">
    <cfRule type="containsBlanks" dxfId="1737" priority="22">
      <formula>LEN(TRIM(H229))=0</formula>
    </cfRule>
  </conditionalFormatting>
  <conditionalFormatting sqref="H230">
    <cfRule type="containsBlanks" dxfId="1736" priority="21">
      <formula>LEN(TRIM(H230))=0</formula>
    </cfRule>
  </conditionalFormatting>
  <conditionalFormatting sqref="H231">
    <cfRule type="containsBlanks" dxfId="1735" priority="20">
      <formula>LEN(TRIM(H231))=0</formula>
    </cfRule>
  </conditionalFormatting>
  <conditionalFormatting sqref="H233">
    <cfRule type="containsBlanks" dxfId="1734" priority="19">
      <formula>LEN(TRIM(H233))=0</formula>
    </cfRule>
  </conditionalFormatting>
  <conditionalFormatting sqref="H235">
    <cfRule type="containsBlanks" dxfId="1733" priority="18">
      <formula>LEN(TRIM(H235))=0</formula>
    </cfRule>
  </conditionalFormatting>
  <conditionalFormatting sqref="H203:I203">
    <cfRule type="containsBlanks" dxfId="1732" priority="17">
      <formula>LEN(TRIM(H203))=0</formula>
    </cfRule>
  </conditionalFormatting>
  <conditionalFormatting sqref="H208:I208">
    <cfRule type="containsBlanks" dxfId="1731" priority="16">
      <formula>LEN(TRIM(H208))=0</formula>
    </cfRule>
  </conditionalFormatting>
  <conditionalFormatting sqref="H212:I214">
    <cfRule type="containsBlanks" dxfId="1730" priority="15">
      <formula>LEN(TRIM(H212))=0</formula>
    </cfRule>
  </conditionalFormatting>
  <conditionalFormatting sqref="J38:K38">
    <cfRule type="containsBlanks" dxfId="1729" priority="14">
      <formula>LEN(TRIM(J38))=0</formula>
    </cfRule>
  </conditionalFormatting>
  <conditionalFormatting sqref="J40:K40">
    <cfRule type="containsBlanks" dxfId="1728" priority="13">
      <formula>LEN(TRIM(J40))=0</formula>
    </cfRule>
  </conditionalFormatting>
  <conditionalFormatting sqref="J42:K42">
    <cfRule type="containsBlanks" dxfId="1727" priority="12">
      <formula>LEN(TRIM(J42))=0</formula>
    </cfRule>
  </conditionalFormatting>
  <conditionalFormatting sqref="J43:K43">
    <cfRule type="containsBlanks" dxfId="1726" priority="11">
      <formula>LEN(TRIM(J43))=0</formula>
    </cfRule>
  </conditionalFormatting>
  <conditionalFormatting sqref="J47:K47">
    <cfRule type="containsBlanks" dxfId="1725" priority="10">
      <formula>LEN(TRIM(J47))=0</formula>
    </cfRule>
  </conditionalFormatting>
  <conditionalFormatting sqref="J49:K49">
    <cfRule type="containsBlanks" dxfId="1724" priority="9">
      <formula>LEN(TRIM(J49))=0</formula>
    </cfRule>
  </conditionalFormatting>
  <conditionalFormatting sqref="J53:K53">
    <cfRule type="containsBlanks" dxfId="1723" priority="8">
      <formula>LEN(TRIM(J53))=0</formula>
    </cfRule>
  </conditionalFormatting>
  <conditionalFormatting sqref="J54:K54">
    <cfRule type="containsBlanks" dxfId="1722" priority="7">
      <formula>LEN(TRIM(J54))=0</formula>
    </cfRule>
  </conditionalFormatting>
  <conditionalFormatting sqref="J55:K55">
    <cfRule type="containsBlanks" dxfId="1721" priority="6">
      <formula>LEN(TRIM(J55))=0</formula>
    </cfRule>
  </conditionalFormatting>
  <conditionalFormatting sqref="K196:L197">
    <cfRule type="containsBlanks" dxfId="1720" priority="5">
      <formula>LEN(TRIM(K196))=0</formula>
    </cfRule>
  </conditionalFormatting>
  <conditionalFormatting sqref="K198:L199">
    <cfRule type="containsBlanks" dxfId="1719" priority="4">
      <formula>LEN(TRIM(K198))=0</formula>
    </cfRule>
  </conditionalFormatting>
  <conditionalFormatting sqref="K201:L203">
    <cfRule type="containsBlanks" dxfId="1718" priority="3">
      <formula>LEN(TRIM(K201))=0</formula>
    </cfRule>
  </conditionalFormatting>
  <conditionalFormatting sqref="K205:L210">
    <cfRule type="containsBlanks" dxfId="1717" priority="2">
      <formula>LEN(TRIM(K205))=0</formula>
    </cfRule>
  </conditionalFormatting>
  <conditionalFormatting sqref="K212:L214">
    <cfRule type="containsBlanks" dxfId="1716" priority="1">
      <formula>LEN(TRIM(K212))=0</formula>
    </cfRule>
  </conditionalFormatting>
  <dataValidations count="9">
    <dataValidation type="list" allowBlank="1" showInputMessage="1" showErrorMessage="1" sqref="H238 L8 F11:F19 L21:L22 F23 G115:N117 H124:J124 H126:J127 L153:N155 L157:N159 G101:L113 F161:J163 F165:J165 H167:J167 K191:N191 H219:J219 H221:J222 H224:J231 H233:J233 H235:J235" xr:uid="{0D50BA3F-5F98-46F6-B1AC-A20CFAFD1E11}">
      <formula1>"Oui, Non, Ne sais pas, Ne s'applique pas"</formula1>
    </dataValidation>
    <dataValidation type="list" allowBlank="1" showInputMessage="1" showErrorMessage="1" error="Please choose from the dropdown list." sqref="L20" xr:uid="{B7FEB3B5-7B30-4E3E-8F83-709FABCB2FA7}">
      <formula1>"0 fois, 1 à 2 fois, 3 à 5 fois, 6 fois ou plus, Ne sais pas"</formula1>
    </dataValidation>
    <dataValidation type="list" allowBlank="1" showInputMessage="1" showErrorMessage="1" sqref="N65 H90 G120 H128:J128 H131:J131 H133:J133 F153:F155 F157:F159 K172:K184 N189 J56:K56 J58:K58 F68 F70 H85:J85" xr:uid="{ACEBF0F7-4E2C-4331-BFE7-994F7F501E5A}">
      <formula1>"Oui, Non, Ne sais pas"</formula1>
    </dataValidation>
    <dataValidation type="list" allowBlank="1" showErrorMessage="1" error="Please choose from the dropdown list." prompt="Please select from the dropdown list" sqref="H86:J86" xr:uid="{91762393-A500-4915-91C5-6DCB9D0D98B5}">
      <formula1>"Le gouvernement (par exemple le central d'achat/ministère de santé, unité de logistique/ministère de santé unité d'approvisionnement), un agent tiers (par exemple FNUAP), le gouvernement et un agent tiers, autre, ne s’applique pas"</formula1>
    </dataValidation>
    <dataValidation type="date" allowBlank="1" showInputMessage="1" showErrorMessage="1" sqref="H27 J27" xr:uid="{CB4BE721-1080-4EBF-908C-7EF6400D505A}">
      <formula1>42005</formula1>
      <formula2>43100</formula2>
    </dataValidation>
    <dataValidation type="list" allowBlank="1" showInputMessage="1" showErrorMessage="1" sqref="H25 J25" xr:uid="{164523C2-3949-4801-BBD6-E76101C7F019}">
      <formula1>"janvier, février, mars, avril, mai, juin, juillet, août,septembre, octobre, novembre, décembre"</formula1>
    </dataValidation>
    <dataValidation type="list" allowBlank="1" showInputMessage="1" showErrorMessage="1" sqref="F75:F76" xr:uid="{8C390BF9-5A40-4A67-9B66-6F85985F7421}">
      <formula1>"En nature, En liquide, Ne sais pas"</formula1>
    </dataValidation>
    <dataValidation type="list" allowBlank="1" showInputMessage="1" showErrorMessage="1" sqref="G138:I150 J138:L151 H151:I151" xr:uid="{F803D42A-D692-4F15-9C24-177177F98B2E}">
      <formula1>"agent de santé communautaire (ou équivalent), infirmière, infirmière auxiliaire, infirmière sage-femme auxiliaire, sage-femme, responsable clinique, médecin, ne sais pas, ne s’applique pas"</formula1>
    </dataValidation>
    <dataValidation type="list" allowBlank="1" showInputMessage="1" showErrorMessage="1" sqref="F77:F79" xr:uid="{BFE8D401-BA2D-488D-A7B3-9BCBDF6A7AEB}">
      <formula1>"En nature, En liquide, Ne sais pas, Ne s'applique pas"</formula1>
    </dataValidation>
  </dataValidations>
  <hyperlinks>
    <hyperlink ref="J1:K1" location="'All Countries - Summary (2017)'!A1" display="Summary Page" xr:uid="{83F153EB-76C6-460E-8159-BA66BDC3BEBF}"/>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956B58F-5BF8-40F8-A1F5-865596E78DB7}">
          <x14:formula1>
            <xm:f>'\\projects.chemonics.net@SSL\DavWWWRoot\sites\3312\TechnicalImplementation\1340-1349 Monitoring and Evaluation\CS Indicators and Index\Validated Surveys\[CS Indicators_Niger_FR_2017_validated.xlsx]Data sources for dropdown list'!#REF!</xm:f>
          </x14:formula1>
          <xm:sqref>H29:J29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07010-22CE-4ABC-BD6B-AEB3636794F7}">
  <sheetPr>
    <tabColor theme="0" tint="-0.34998626667073579"/>
  </sheetPr>
  <dimension ref="A1:Q241"/>
  <sheetViews>
    <sheetView showGridLines="0" topLeftCell="A76" zoomScale="80" zoomScaleNormal="80" workbookViewId="0">
      <selection activeCell="H228" sqref="H228:J228"/>
    </sheetView>
  </sheetViews>
  <sheetFormatPr defaultColWidth="8.85546875" defaultRowHeight="15"/>
  <cols>
    <col min="1" max="1" width="2.140625" customWidth="1"/>
    <col min="3" max="3" width="3.28515625" customWidth="1"/>
    <col min="4" max="4" width="16.140625" customWidth="1"/>
    <col min="5" max="5" width="62.28515625"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67.5" customHeight="1">
      <c r="F1" s="932"/>
      <c r="G1" s="932"/>
      <c r="H1" s="932"/>
      <c r="I1" s="932"/>
      <c r="J1" s="932"/>
      <c r="K1" s="932"/>
      <c r="L1" s="932"/>
      <c r="M1" s="932"/>
      <c r="N1" s="932"/>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41" customHeight="1" thickBot="1">
      <c r="B5" s="934" t="s">
        <v>4</v>
      </c>
      <c r="C5" s="935"/>
      <c r="D5" s="935"/>
      <c r="E5" s="935"/>
      <c r="F5" s="935"/>
      <c r="G5" s="935"/>
      <c r="H5" s="935"/>
      <c r="I5" s="935"/>
      <c r="J5" s="935"/>
      <c r="K5" s="935"/>
      <c r="L5" s="935"/>
      <c r="M5" s="935"/>
      <c r="N5" s="935"/>
    </row>
    <row r="6" spans="2:16" ht="31.5" customHeight="1" thickBot="1">
      <c r="B6" s="1370"/>
      <c r="C6" s="1370"/>
      <c r="D6" s="1370"/>
      <c r="E6" s="1370"/>
      <c r="F6" s="1370"/>
      <c r="G6" s="1370"/>
      <c r="H6" s="1370"/>
      <c r="I6" s="1370"/>
      <c r="J6" s="1370"/>
      <c r="K6" s="1370"/>
      <c r="L6" s="1370"/>
      <c r="M6" s="237"/>
      <c r="N6" s="715"/>
      <c r="O6" s="238" t="s">
        <v>348</v>
      </c>
      <c r="P6" s="239" t="s">
        <v>349</v>
      </c>
    </row>
    <row r="7" spans="2:16" ht="23.2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c r="M8" s="241" t="s">
        <v>352</v>
      </c>
      <c r="N8" s="763"/>
      <c r="O8" s="1215"/>
      <c r="P8" s="1215"/>
    </row>
    <row r="9" spans="2:16" ht="21.75" customHeight="1">
      <c r="B9" s="9" t="s">
        <v>216</v>
      </c>
      <c r="C9" s="879" t="s">
        <v>353</v>
      </c>
      <c r="D9" s="879"/>
      <c r="E9" s="880"/>
      <c r="F9" s="1113"/>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c r="P10" s="1003"/>
    </row>
    <row r="11" spans="2:16" ht="46.5" customHeight="1">
      <c r="B11" s="244" t="s">
        <v>216</v>
      </c>
      <c r="C11" s="1011" t="s">
        <v>357</v>
      </c>
      <c r="D11" s="1011"/>
      <c r="E11" s="1369"/>
      <c r="F11" s="797"/>
      <c r="G11" s="245" t="s">
        <v>358</v>
      </c>
      <c r="H11" s="1073"/>
      <c r="I11" s="1074"/>
      <c r="J11" s="1074"/>
      <c r="K11" s="1074"/>
      <c r="L11" s="1074"/>
      <c r="M11" s="1074"/>
      <c r="N11" s="1074"/>
      <c r="O11" s="1004"/>
      <c r="P11" s="1004"/>
    </row>
    <row r="12" spans="2:16" ht="46.5" customHeight="1">
      <c r="B12" s="10" t="s">
        <v>218</v>
      </c>
      <c r="C12" s="879" t="s">
        <v>359</v>
      </c>
      <c r="D12" s="879"/>
      <c r="E12" s="880"/>
      <c r="F12" s="797"/>
      <c r="G12" s="739" t="s">
        <v>358</v>
      </c>
      <c r="H12" s="1073"/>
      <c r="I12" s="1074"/>
      <c r="J12" s="1074"/>
      <c r="K12" s="1074"/>
      <c r="L12" s="1074"/>
      <c r="M12" s="1074"/>
      <c r="N12" s="1074"/>
      <c r="O12" s="1004"/>
      <c r="P12" s="1004"/>
    </row>
    <row r="13" spans="2:16" ht="46.5" customHeight="1">
      <c r="B13" s="10" t="s">
        <v>220</v>
      </c>
      <c r="C13" s="879" t="s">
        <v>360</v>
      </c>
      <c r="D13" s="879"/>
      <c r="E13" s="880"/>
      <c r="F13" s="797"/>
      <c r="G13" s="739" t="s">
        <v>358</v>
      </c>
      <c r="H13" s="1073"/>
      <c r="I13" s="1074"/>
      <c r="J13" s="1074"/>
      <c r="K13" s="1074"/>
      <c r="L13" s="1074"/>
      <c r="M13" s="1074"/>
      <c r="N13" s="1074"/>
      <c r="O13" s="1004"/>
      <c r="P13" s="1004"/>
    </row>
    <row r="14" spans="2:16" ht="46.5" customHeight="1">
      <c r="B14" s="10" t="s">
        <v>222</v>
      </c>
      <c r="C14" s="879" t="s">
        <v>361</v>
      </c>
      <c r="D14" s="879"/>
      <c r="E14" s="880"/>
      <c r="F14" s="797"/>
      <c r="G14" s="739" t="s">
        <v>362</v>
      </c>
      <c r="H14" s="1073"/>
      <c r="I14" s="1074"/>
      <c r="J14" s="1074"/>
      <c r="K14" s="1074"/>
      <c r="L14" s="1074"/>
      <c r="M14" s="1074"/>
      <c r="N14" s="1074"/>
      <c r="O14" s="1004"/>
      <c r="P14" s="1004"/>
    </row>
    <row r="15" spans="2:16" ht="46.5" customHeight="1">
      <c r="B15" s="10" t="s">
        <v>224</v>
      </c>
      <c r="C15" s="879" t="s">
        <v>54</v>
      </c>
      <c r="D15" s="879"/>
      <c r="E15" s="880"/>
      <c r="F15" s="797"/>
      <c r="G15" s="739" t="s">
        <v>363</v>
      </c>
      <c r="H15" s="1073"/>
      <c r="I15" s="1074"/>
      <c r="J15" s="1074"/>
      <c r="K15" s="1074"/>
      <c r="L15" s="1074"/>
      <c r="M15" s="1074"/>
      <c r="N15" s="1074"/>
      <c r="O15" s="1004"/>
      <c r="P15" s="1004"/>
    </row>
    <row r="16" spans="2:16" ht="46.5" customHeight="1">
      <c r="B16" s="10" t="s">
        <v>226</v>
      </c>
      <c r="C16" s="879" t="s">
        <v>364</v>
      </c>
      <c r="D16" s="879"/>
      <c r="E16" s="880"/>
      <c r="F16" s="797"/>
      <c r="G16" s="739" t="s">
        <v>365</v>
      </c>
      <c r="H16" s="1073"/>
      <c r="I16" s="1074"/>
      <c r="J16" s="1074"/>
      <c r="K16" s="1074"/>
      <c r="L16" s="1074"/>
      <c r="M16" s="1074"/>
      <c r="N16" s="1074"/>
      <c r="O16" s="1004"/>
      <c r="P16" s="1004"/>
    </row>
    <row r="17" spans="2:16" ht="46.5" customHeight="1">
      <c r="B17" s="10" t="s">
        <v>228</v>
      </c>
      <c r="C17" s="1011" t="s">
        <v>366</v>
      </c>
      <c r="D17" s="1011"/>
      <c r="E17" s="1011"/>
      <c r="F17" s="797"/>
      <c r="G17" s="739" t="s">
        <v>367</v>
      </c>
      <c r="H17" s="1073"/>
      <c r="I17" s="1074"/>
      <c r="J17" s="1074"/>
      <c r="K17" s="1074"/>
      <c r="L17" s="1074"/>
      <c r="M17" s="1074"/>
      <c r="N17" s="1074"/>
      <c r="O17" s="1004"/>
      <c r="P17" s="1004"/>
    </row>
    <row r="18" spans="2:16" ht="46.5" customHeight="1">
      <c r="B18" s="10" t="s">
        <v>229</v>
      </c>
      <c r="C18" s="1011" t="s">
        <v>368</v>
      </c>
      <c r="D18" s="1011"/>
      <c r="E18" s="1011"/>
      <c r="F18" s="797"/>
      <c r="G18" s="739" t="s">
        <v>367</v>
      </c>
      <c r="H18" s="1073"/>
      <c r="I18" s="1074"/>
      <c r="J18" s="1074"/>
      <c r="K18" s="1074"/>
      <c r="L18" s="1074"/>
      <c r="M18" s="1074"/>
      <c r="N18" s="1074"/>
      <c r="O18" s="1004"/>
      <c r="P18" s="1004"/>
    </row>
    <row r="19" spans="2:16" ht="46.5" customHeight="1">
      <c r="B19" s="10" t="s">
        <v>230</v>
      </c>
      <c r="C19" s="1011" t="s">
        <v>369</v>
      </c>
      <c r="D19" s="1011"/>
      <c r="E19" s="1011"/>
      <c r="F19" s="797"/>
      <c r="G19" s="739" t="s">
        <v>367</v>
      </c>
      <c r="H19" s="1073"/>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c r="M20" s="1359" t="s">
        <v>372</v>
      </c>
      <c r="N20" s="1362"/>
      <c r="O20" s="246"/>
      <c r="P20" s="247"/>
    </row>
    <row r="21" spans="2:16" ht="34.5" customHeight="1">
      <c r="B21" s="242" t="s">
        <v>373</v>
      </c>
      <c r="C21" s="879" t="s">
        <v>374</v>
      </c>
      <c r="D21" s="879"/>
      <c r="E21" s="879"/>
      <c r="F21" s="879"/>
      <c r="G21" s="879"/>
      <c r="H21" s="879"/>
      <c r="I21" s="879"/>
      <c r="J21" s="879"/>
      <c r="K21" s="879"/>
      <c r="L21" s="797"/>
      <c r="M21" s="1360"/>
      <c r="N21" s="1363"/>
      <c r="O21" s="246"/>
      <c r="P21" s="247"/>
    </row>
    <row r="22" spans="2:16" ht="33.75" customHeight="1">
      <c r="B22" s="248" t="s">
        <v>216</v>
      </c>
      <c r="C22" s="879" t="s">
        <v>375</v>
      </c>
      <c r="D22" s="879"/>
      <c r="E22" s="879"/>
      <c r="F22" s="879"/>
      <c r="G22" s="879"/>
      <c r="H22" s="879"/>
      <c r="I22" s="879"/>
      <c r="J22" s="879"/>
      <c r="K22" s="879"/>
      <c r="L22" s="797"/>
      <c r="M22" s="1360"/>
      <c r="N22" s="1363"/>
      <c r="O22" s="246"/>
      <c r="P22" s="247"/>
    </row>
    <row r="23" spans="2:16" ht="42" customHeight="1" thickBot="1">
      <c r="B23" s="249" t="s">
        <v>376</v>
      </c>
      <c r="C23" s="913" t="s">
        <v>377</v>
      </c>
      <c r="D23" s="913"/>
      <c r="E23" s="1006"/>
      <c r="F23" s="797"/>
      <c r="G23" s="1365" t="s">
        <v>378</v>
      </c>
      <c r="H23" s="1366"/>
      <c r="I23" s="1367"/>
      <c r="J23" s="1368"/>
      <c r="K23" s="250" t="s">
        <v>379</v>
      </c>
      <c r="L23" s="251"/>
      <c r="M23" s="1361"/>
      <c r="N23" s="1364"/>
      <c r="O23" s="252"/>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c r="I25" s="257" t="s">
        <v>383</v>
      </c>
      <c r="J25" s="256"/>
      <c r="K25" s="1342" t="s">
        <v>384</v>
      </c>
      <c r="L25" s="1345"/>
      <c r="M25" s="1346"/>
      <c r="N25" s="1347"/>
      <c r="O25" s="258"/>
      <c r="P25" s="738"/>
    </row>
    <row r="26" spans="2:16" ht="59.25" customHeight="1">
      <c r="B26" s="242" t="s">
        <v>385</v>
      </c>
      <c r="C26" s="879" t="s">
        <v>386</v>
      </c>
      <c r="D26" s="879"/>
      <c r="E26" s="879"/>
      <c r="F26" s="879"/>
      <c r="G26" s="879"/>
      <c r="H26" s="879"/>
      <c r="I26" s="880"/>
      <c r="J26" s="251"/>
      <c r="K26" s="1343"/>
      <c r="L26" s="1348"/>
      <c r="M26" s="1349"/>
      <c r="N26" s="1350"/>
      <c r="O26" s="810"/>
      <c r="P26" s="247"/>
    </row>
    <row r="27" spans="2:16" ht="36.75" customHeight="1">
      <c r="B27" s="242" t="s">
        <v>387</v>
      </c>
      <c r="C27" s="875" t="s">
        <v>388</v>
      </c>
      <c r="D27" s="875"/>
      <c r="E27" s="875"/>
      <c r="F27" s="990"/>
      <c r="G27" s="259" t="s">
        <v>389</v>
      </c>
      <c r="H27" s="260"/>
      <c r="I27" s="261" t="s">
        <v>390</v>
      </c>
      <c r="J27" s="260"/>
      <c r="K27" s="1343"/>
      <c r="L27" s="1348"/>
      <c r="M27" s="1349"/>
      <c r="N27" s="1350"/>
      <c r="O27" s="810"/>
      <c r="P27" s="247"/>
    </row>
    <row r="28" spans="2:16" ht="25.5" customHeight="1">
      <c r="B28" s="262" t="s">
        <v>216</v>
      </c>
      <c r="C28" s="875" t="s">
        <v>391</v>
      </c>
      <c r="D28" s="875"/>
      <c r="E28" s="875"/>
      <c r="F28" s="875"/>
      <c r="G28" s="990"/>
      <c r="H28" s="1354"/>
      <c r="I28" s="1355"/>
      <c r="J28" s="1356"/>
      <c r="K28" s="1343"/>
      <c r="L28" s="1348"/>
      <c r="M28" s="1349"/>
      <c r="N28" s="1350"/>
      <c r="O28" s="810"/>
      <c r="P28" s="247"/>
    </row>
    <row r="29" spans="2:16" ht="23.25" customHeight="1">
      <c r="B29" s="262" t="s">
        <v>218</v>
      </c>
      <c r="C29" s="875" t="s">
        <v>392</v>
      </c>
      <c r="D29" s="875"/>
      <c r="E29" s="875"/>
      <c r="F29" s="875"/>
      <c r="G29" s="990"/>
      <c r="H29" s="1091"/>
      <c r="I29" s="1094"/>
      <c r="J29" s="1095"/>
      <c r="K29" s="1344"/>
      <c r="L29" s="1351"/>
      <c r="M29" s="1352"/>
      <c r="N29" s="1353"/>
      <c r="O29" s="810"/>
      <c r="P29" s="247"/>
    </row>
    <row r="30" spans="2:16" ht="68.25" customHeight="1">
      <c r="B30" s="262" t="s">
        <v>220</v>
      </c>
      <c r="C30" s="879" t="s">
        <v>393</v>
      </c>
      <c r="D30" s="879"/>
      <c r="E30" s="879"/>
      <c r="F30" s="879"/>
      <c r="G30" s="879"/>
      <c r="H30" s="879"/>
      <c r="I30" s="879"/>
      <c r="J30" s="879"/>
      <c r="K30" s="879"/>
      <c r="L30" s="879"/>
      <c r="M30" s="879"/>
      <c r="N30" s="885"/>
      <c r="O30" s="1325"/>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398</v>
      </c>
      <c r="D33" s="1317"/>
      <c r="E33" s="1317"/>
      <c r="F33" s="1317"/>
      <c r="G33" s="1317"/>
      <c r="H33" s="1317"/>
      <c r="I33" s="1318"/>
      <c r="J33" s="332"/>
      <c r="K33" s="335"/>
      <c r="L33" s="1319" t="e">
        <f t="shared" ref="L33:L55" si="0">ABS(J33-K33)/J33</f>
        <v>#DIV/0!</v>
      </c>
      <c r="M33" s="1320"/>
      <c r="N33" s="1321"/>
      <c r="O33" s="1335"/>
      <c r="P33" s="1335"/>
    </row>
    <row r="34" spans="2:16" ht="21" customHeight="1">
      <c r="B34" s="248"/>
      <c r="C34" s="1317" t="s">
        <v>399</v>
      </c>
      <c r="D34" s="1317"/>
      <c r="E34" s="1317"/>
      <c r="F34" s="1317"/>
      <c r="G34" s="1317"/>
      <c r="H34" s="1317"/>
      <c r="I34" s="1318"/>
      <c r="J34" s="332"/>
      <c r="K34" s="335"/>
      <c r="L34" s="1319" t="e">
        <f t="shared" si="0"/>
        <v>#DIV/0!</v>
      </c>
      <c r="M34" s="1320"/>
      <c r="N34" s="1321"/>
      <c r="O34" s="1335"/>
      <c r="P34" s="1335"/>
    </row>
    <row r="35" spans="2:16" ht="31.5" customHeight="1">
      <c r="B35" s="248"/>
      <c r="C35" s="1317" t="s">
        <v>250</v>
      </c>
      <c r="D35" s="1317"/>
      <c r="E35" s="1317"/>
      <c r="F35" s="197" t="s">
        <v>400</v>
      </c>
      <c r="G35" s="1337"/>
      <c r="H35" s="1338"/>
      <c r="I35" s="1339"/>
      <c r="J35" s="332"/>
      <c r="K35" s="335"/>
      <c r="L35" s="1319" t="e">
        <f t="shared" si="0"/>
        <v>#DIV/0!</v>
      </c>
      <c r="M35" s="1320"/>
      <c r="N35" s="1321"/>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32"/>
      <c r="K37" s="335"/>
      <c r="L37" s="1322" t="e">
        <f>ABS(J37-K37)/J37</f>
        <v>#DIV/0!</v>
      </c>
      <c r="M37" s="1323"/>
      <c r="N37" s="1324"/>
      <c r="O37" s="1335"/>
      <c r="P37" s="1335"/>
    </row>
    <row r="38" spans="2:16" ht="27.75" customHeight="1">
      <c r="B38" s="248"/>
      <c r="C38" s="1317" t="s">
        <v>403</v>
      </c>
      <c r="D38" s="1317"/>
      <c r="E38" s="1317"/>
      <c r="F38" s="197" t="s">
        <v>400</v>
      </c>
      <c r="G38" s="1337"/>
      <c r="H38" s="1338"/>
      <c r="I38" s="1339"/>
      <c r="J38" s="332"/>
      <c r="K38" s="335"/>
      <c r="L38" s="1322" t="e">
        <f t="shared" si="0"/>
        <v>#DIV/0!</v>
      </c>
      <c r="M38" s="1323"/>
      <c r="N38" s="1324"/>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32"/>
      <c r="K40" s="335"/>
      <c r="L40" s="1319" t="e">
        <f t="shared" si="0"/>
        <v>#DIV/0!</v>
      </c>
      <c r="M40" s="1320"/>
      <c r="N40" s="1321"/>
      <c r="O40" s="1335"/>
      <c r="P40" s="1335"/>
    </row>
    <row r="41" spans="2:16" ht="21" customHeight="1">
      <c r="B41" s="248"/>
      <c r="C41" s="1317" t="s">
        <v>406</v>
      </c>
      <c r="D41" s="1317"/>
      <c r="E41" s="1317"/>
      <c r="F41" s="1317"/>
      <c r="G41" s="1317"/>
      <c r="H41" s="1317"/>
      <c r="I41" s="1318"/>
      <c r="J41" s="332"/>
      <c r="K41" s="335"/>
      <c r="L41" s="1319" t="e">
        <f t="shared" si="0"/>
        <v>#DIV/0!</v>
      </c>
      <c r="M41" s="1320"/>
      <c r="N41" s="1321"/>
      <c r="O41" s="1335"/>
      <c r="P41" s="1335"/>
    </row>
    <row r="42" spans="2:16" ht="21" customHeight="1">
      <c r="B42" s="248"/>
      <c r="C42" s="1317" t="s">
        <v>407</v>
      </c>
      <c r="D42" s="1317"/>
      <c r="E42" s="1317"/>
      <c r="F42" s="1317"/>
      <c r="G42" s="1317"/>
      <c r="H42" s="1317"/>
      <c r="I42" s="1318"/>
      <c r="J42" s="332"/>
      <c r="K42" s="335"/>
      <c r="L42" s="1319" t="e">
        <f t="shared" si="0"/>
        <v>#DIV/0!</v>
      </c>
      <c r="M42" s="1320"/>
      <c r="N42" s="1321"/>
      <c r="O42" s="1335"/>
      <c r="P42" s="1335"/>
    </row>
    <row r="43" spans="2:16" ht="32.25" customHeight="1">
      <c r="B43" s="248"/>
      <c r="C43" s="1317" t="s">
        <v>408</v>
      </c>
      <c r="D43" s="1317"/>
      <c r="E43" s="1317"/>
      <c r="F43" s="197" t="s">
        <v>400</v>
      </c>
      <c r="G43" s="1337"/>
      <c r="H43" s="1338"/>
      <c r="I43" s="1339"/>
      <c r="J43" s="332"/>
      <c r="K43" s="335"/>
      <c r="L43" s="1322" t="e">
        <f t="shared" si="0"/>
        <v>#DIV/0!</v>
      </c>
      <c r="M43" s="1323"/>
      <c r="N43" s="1324"/>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32"/>
      <c r="K45" s="335"/>
      <c r="L45" s="1319" t="e">
        <f t="shared" si="0"/>
        <v>#DIV/0!</v>
      </c>
      <c r="M45" s="1320"/>
      <c r="N45" s="1321"/>
      <c r="O45" s="1335"/>
      <c r="P45" s="1335"/>
    </row>
    <row r="46" spans="2:16" ht="21" customHeight="1">
      <c r="B46" s="248"/>
      <c r="C46" s="1317" t="s">
        <v>411</v>
      </c>
      <c r="D46" s="1317"/>
      <c r="E46" s="1317"/>
      <c r="F46" s="1317"/>
      <c r="G46" s="1317"/>
      <c r="H46" s="1317"/>
      <c r="I46" s="1318"/>
      <c r="J46" s="332"/>
      <c r="K46" s="335"/>
      <c r="L46" s="1319" t="e">
        <f t="shared" si="0"/>
        <v>#DIV/0!</v>
      </c>
      <c r="M46" s="1320"/>
      <c r="N46" s="1321"/>
      <c r="O46" s="1335"/>
      <c r="P46" s="1335"/>
    </row>
    <row r="47" spans="2:16" ht="30" customHeight="1">
      <c r="B47" s="248"/>
      <c r="C47" s="1317" t="s">
        <v>412</v>
      </c>
      <c r="D47" s="1317"/>
      <c r="E47" s="1317"/>
      <c r="F47" s="197" t="s">
        <v>400</v>
      </c>
      <c r="G47" s="1067"/>
      <c r="H47" s="1068"/>
      <c r="I47" s="1069"/>
      <c r="J47" s="332"/>
      <c r="K47" s="335"/>
      <c r="L47" s="1322" t="e">
        <f t="shared" si="0"/>
        <v>#DIV/0!</v>
      </c>
      <c r="M47" s="1323"/>
      <c r="N47" s="1324"/>
      <c r="O47" s="1335"/>
      <c r="P47" s="1335"/>
    </row>
    <row r="48" spans="2:16" ht="21" customHeight="1">
      <c r="B48" s="248" t="s">
        <v>413</v>
      </c>
      <c r="C48" s="1317" t="s">
        <v>414</v>
      </c>
      <c r="D48" s="1317"/>
      <c r="E48" s="1317"/>
      <c r="F48" s="1317"/>
      <c r="G48" s="1317"/>
      <c r="H48" s="1317"/>
      <c r="I48" s="1318"/>
      <c r="J48" s="332"/>
      <c r="K48" s="335"/>
      <c r="L48" s="1319" t="e">
        <f t="shared" si="0"/>
        <v>#DIV/0!</v>
      </c>
      <c r="M48" s="1320"/>
      <c r="N48" s="1321"/>
      <c r="O48" s="1335"/>
      <c r="P48" s="1335"/>
    </row>
    <row r="49" spans="2:17" ht="21" customHeight="1">
      <c r="B49" s="248" t="s">
        <v>415</v>
      </c>
      <c r="C49" s="1317" t="s">
        <v>416</v>
      </c>
      <c r="D49" s="1317"/>
      <c r="E49" s="1317"/>
      <c r="F49" s="1317"/>
      <c r="G49" s="1317"/>
      <c r="H49" s="1317"/>
      <c r="I49" s="1318"/>
      <c r="J49" s="332"/>
      <c r="K49" s="335"/>
      <c r="L49" s="1319" t="e">
        <f t="shared" si="0"/>
        <v>#DIV/0!</v>
      </c>
      <c r="M49" s="1320"/>
      <c r="N49" s="1321"/>
      <c r="O49" s="1335"/>
      <c r="P49" s="1335"/>
    </row>
    <row r="50" spans="2:17" ht="21" customHeight="1">
      <c r="B50" s="248" t="s">
        <v>417</v>
      </c>
      <c r="C50" s="1317" t="s">
        <v>133</v>
      </c>
      <c r="D50" s="1317"/>
      <c r="E50" s="1317"/>
      <c r="F50" s="1317"/>
      <c r="G50" s="1317"/>
      <c r="H50" s="1317"/>
      <c r="I50" s="1318"/>
      <c r="J50" s="332"/>
      <c r="K50" s="335"/>
      <c r="L50" s="1319" t="e">
        <f t="shared" si="0"/>
        <v>#DIV/0!</v>
      </c>
      <c r="M50" s="1320"/>
      <c r="N50" s="1321"/>
      <c r="O50" s="1335"/>
      <c r="P50" s="1335"/>
    </row>
    <row r="51" spans="2:17" ht="21" customHeight="1">
      <c r="B51" s="248" t="s">
        <v>418</v>
      </c>
      <c r="C51" s="1317" t="s">
        <v>134</v>
      </c>
      <c r="D51" s="1317"/>
      <c r="E51" s="1317"/>
      <c r="F51" s="1317"/>
      <c r="G51" s="1317"/>
      <c r="H51" s="1317"/>
      <c r="I51" s="1318"/>
      <c r="J51" s="332"/>
      <c r="K51" s="335"/>
      <c r="L51" s="1319" t="e">
        <f t="shared" si="0"/>
        <v>#DIV/0!</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32"/>
      <c r="K53" s="335"/>
      <c r="L53" s="1319" t="e">
        <f t="shared" si="0"/>
        <v>#DIV/0!</v>
      </c>
      <c r="M53" s="1320"/>
      <c r="N53" s="1321"/>
      <c r="O53" s="1335"/>
      <c r="P53" s="1335"/>
    </row>
    <row r="54" spans="2:17" ht="21" customHeight="1">
      <c r="B54" s="248"/>
      <c r="C54" s="1317" t="s">
        <v>264</v>
      </c>
      <c r="D54" s="1317"/>
      <c r="E54" s="1317"/>
      <c r="F54" s="1317"/>
      <c r="G54" s="1317"/>
      <c r="H54" s="1317"/>
      <c r="I54" s="1318"/>
      <c r="J54" s="332"/>
      <c r="K54" s="335"/>
      <c r="L54" s="1319" t="e">
        <f t="shared" si="0"/>
        <v>#DIV/0!</v>
      </c>
      <c r="M54" s="1320"/>
      <c r="N54" s="1321"/>
      <c r="O54" s="1335"/>
      <c r="P54" s="1335"/>
    </row>
    <row r="55" spans="2:17" ht="21" customHeight="1">
      <c r="B55" s="248" t="s">
        <v>420</v>
      </c>
      <c r="C55" s="1317" t="s">
        <v>421</v>
      </c>
      <c r="D55" s="1317"/>
      <c r="E55" s="1317"/>
      <c r="F55" s="1317"/>
      <c r="G55" s="1317"/>
      <c r="H55" s="1317"/>
      <c r="I55" s="1318"/>
      <c r="J55" s="332"/>
      <c r="K55" s="335"/>
      <c r="L55" s="1319" t="e">
        <f t="shared" si="0"/>
        <v>#DIV/0!</v>
      </c>
      <c r="M55" s="1320"/>
      <c r="N55" s="1321"/>
      <c r="O55" s="1336"/>
      <c r="P55" s="1336"/>
    </row>
    <row r="56" spans="2:17" ht="46.5" customHeight="1" thickBot="1">
      <c r="B56" s="265" t="s">
        <v>422</v>
      </c>
      <c r="C56" s="1309" t="s">
        <v>423</v>
      </c>
      <c r="D56" s="1309"/>
      <c r="E56" s="1309"/>
      <c r="F56" s="1309"/>
      <c r="G56" s="1309"/>
      <c r="H56" s="1309"/>
      <c r="I56" s="1309"/>
      <c r="J56" s="1310"/>
      <c r="K56" s="1311"/>
      <c r="L56" s="266" t="s">
        <v>424</v>
      </c>
      <c r="M56" s="1312"/>
      <c r="N56" s="1313"/>
      <c r="O56" s="253"/>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57.75" customHeight="1" thickBot="1">
      <c r="B58" s="267" t="s">
        <v>426</v>
      </c>
      <c r="C58" s="1152" t="s">
        <v>427</v>
      </c>
      <c r="D58" s="1152"/>
      <c r="E58" s="1152"/>
      <c r="F58" s="1152"/>
      <c r="G58" s="1152"/>
      <c r="H58" s="1152"/>
      <c r="I58" s="1152"/>
      <c r="J58" s="1310"/>
      <c r="K58" s="1311"/>
      <c r="L58" s="266" t="s">
        <v>424</v>
      </c>
      <c r="M58" s="1312"/>
      <c r="N58" s="1313"/>
      <c r="O58" s="268"/>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c r="H61" s="273"/>
      <c r="I61" s="1209"/>
      <c r="J61" s="1210"/>
      <c r="K61" s="1275"/>
      <c r="L61" s="1276"/>
      <c r="M61" s="1276"/>
      <c r="N61" s="1277"/>
      <c r="O61" s="1305"/>
      <c r="P61" s="1305"/>
    </row>
    <row r="62" spans="2:17" ht="54" customHeight="1">
      <c r="B62" s="262" t="s">
        <v>218</v>
      </c>
      <c r="C62" s="1307" t="s">
        <v>435</v>
      </c>
      <c r="D62" s="1307"/>
      <c r="E62" s="1307"/>
      <c r="F62" s="1308"/>
      <c r="G62" s="337"/>
      <c r="H62" s="273"/>
      <c r="I62" s="1209"/>
      <c r="J62" s="1210"/>
      <c r="K62" s="1275"/>
      <c r="L62" s="1276"/>
      <c r="M62" s="1276"/>
      <c r="N62" s="1277"/>
      <c r="O62" s="1305"/>
      <c r="P62" s="1305"/>
    </row>
    <row r="63" spans="2:17" ht="54" customHeight="1" thickBot="1">
      <c r="B63" s="248" t="s">
        <v>220</v>
      </c>
      <c r="C63" s="921" t="s">
        <v>436</v>
      </c>
      <c r="D63" s="921"/>
      <c r="E63" s="921"/>
      <c r="F63" s="956"/>
      <c r="G63" s="338">
        <f>G61+G62</f>
        <v>0</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c r="O65" s="268"/>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c r="G68" s="1251"/>
      <c r="H68" s="1252"/>
      <c r="I68" s="1209"/>
      <c r="J68" s="1210"/>
      <c r="K68" s="1275"/>
      <c r="L68" s="1276"/>
      <c r="M68" s="1276"/>
      <c r="N68" s="1277"/>
      <c r="O68" s="1184"/>
      <c r="P68" s="1184"/>
    </row>
    <row r="69" spans="2:16" ht="31.5" customHeight="1">
      <c r="B69" s="278"/>
      <c r="C69" s="1290" t="s">
        <v>447</v>
      </c>
      <c r="D69" s="1290"/>
      <c r="E69" s="1291"/>
      <c r="F69" s="1096"/>
      <c r="G69" s="1097"/>
      <c r="H69" s="1097"/>
      <c r="I69" s="1097"/>
      <c r="J69" s="1097"/>
      <c r="K69" s="1275"/>
      <c r="L69" s="1276"/>
      <c r="M69" s="1276"/>
      <c r="N69" s="1277"/>
      <c r="O69" s="1184"/>
      <c r="P69" s="1184"/>
    </row>
    <row r="70" spans="2:16" ht="65.25" customHeight="1">
      <c r="B70" s="262" t="s">
        <v>218</v>
      </c>
      <c r="C70" s="1290" t="s">
        <v>448</v>
      </c>
      <c r="D70" s="1290"/>
      <c r="E70" s="1291"/>
      <c r="F70" s="746"/>
      <c r="G70" s="1251"/>
      <c r="H70" s="1252"/>
      <c r="I70" s="1209"/>
      <c r="J70" s="1210"/>
      <c r="K70" s="1275"/>
      <c r="L70" s="1276"/>
      <c r="M70" s="1276"/>
      <c r="N70" s="1277"/>
      <c r="O70" s="1184"/>
      <c r="P70" s="1184"/>
    </row>
    <row r="71" spans="2:16" ht="35.25" customHeight="1">
      <c r="B71" s="278"/>
      <c r="C71" s="1290" t="s">
        <v>449</v>
      </c>
      <c r="D71" s="1290"/>
      <c r="E71" s="1291"/>
      <c r="F71" s="1096"/>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c r="P74" s="247"/>
    </row>
    <row r="75" spans="2:16" s="282" customFormat="1" ht="32.25" customHeight="1">
      <c r="B75" s="262" t="s">
        <v>216</v>
      </c>
      <c r="C75" s="875" t="s">
        <v>118</v>
      </c>
      <c r="D75" s="875"/>
      <c r="E75" s="990"/>
      <c r="F75" s="746"/>
      <c r="G75" s="1251"/>
      <c r="H75" s="1252"/>
      <c r="I75" s="1209"/>
      <c r="J75" s="1210"/>
      <c r="K75" s="1211"/>
      <c r="L75" s="1212"/>
      <c r="M75" s="1212"/>
      <c r="N75" s="1213"/>
      <c r="O75" s="1183"/>
      <c r="P75" s="1183"/>
    </row>
    <row r="76" spans="2:16" s="282" customFormat="1" ht="32.25" customHeight="1">
      <c r="B76" s="262" t="s">
        <v>218</v>
      </c>
      <c r="C76" s="875" t="s">
        <v>54</v>
      </c>
      <c r="D76" s="875"/>
      <c r="E76" s="990"/>
      <c r="F76" s="746"/>
      <c r="G76" s="1251"/>
      <c r="H76" s="1252"/>
      <c r="I76" s="1209"/>
      <c r="J76" s="1210"/>
      <c r="K76" s="1211"/>
      <c r="L76" s="1212"/>
      <c r="M76" s="1212"/>
      <c r="N76" s="1213"/>
      <c r="O76" s="1184"/>
      <c r="P76" s="1184"/>
    </row>
    <row r="77" spans="2:16" s="282" customFormat="1" ht="32.25" customHeight="1">
      <c r="B77" s="262" t="s">
        <v>220</v>
      </c>
      <c r="C77" s="875" t="s">
        <v>120</v>
      </c>
      <c r="D77" s="875"/>
      <c r="E77" s="990"/>
      <c r="F77" s="746"/>
      <c r="G77" s="1251"/>
      <c r="H77" s="1252"/>
      <c r="I77" s="1209"/>
      <c r="J77" s="1210"/>
      <c r="K77" s="1211"/>
      <c r="L77" s="1212"/>
      <c r="M77" s="1212"/>
      <c r="N77" s="1213"/>
      <c r="O77" s="1184"/>
      <c r="P77" s="1184"/>
    </row>
    <row r="78" spans="2:16" s="282" customFormat="1" ht="32.25" customHeight="1">
      <c r="B78" s="262" t="s">
        <v>222</v>
      </c>
      <c r="C78" s="875" t="s">
        <v>121</v>
      </c>
      <c r="D78" s="875"/>
      <c r="E78" s="990"/>
      <c r="F78" s="746"/>
      <c r="G78" s="1251"/>
      <c r="H78" s="1252"/>
      <c r="I78" s="1251"/>
      <c r="J78" s="1252"/>
      <c r="K78" s="1251"/>
      <c r="L78" s="1282"/>
      <c r="M78" s="1282"/>
      <c r="N78" s="1283"/>
      <c r="O78" s="1184"/>
      <c r="P78" s="1184"/>
    </row>
    <row r="79" spans="2:16" s="282" customFormat="1" ht="32.25" customHeight="1">
      <c r="B79" s="262" t="s">
        <v>224</v>
      </c>
      <c r="C79" s="875" t="s">
        <v>122</v>
      </c>
      <c r="D79" s="875"/>
      <c r="E79" s="990"/>
      <c r="F79" s="746"/>
      <c r="G79" s="1251"/>
      <c r="H79" s="1252"/>
      <c r="I79" s="1209"/>
      <c r="J79" s="1210"/>
      <c r="K79" s="1211"/>
      <c r="L79" s="1212"/>
      <c r="M79" s="1212"/>
      <c r="N79" s="1213"/>
      <c r="O79" s="1184"/>
      <c r="P79" s="1184"/>
    </row>
    <row r="80" spans="2:16" ht="53.25" customHeight="1" thickBot="1">
      <c r="B80" s="248" t="s">
        <v>226</v>
      </c>
      <c r="C80" s="921" t="s">
        <v>458</v>
      </c>
      <c r="D80" s="921"/>
      <c r="E80" s="956"/>
      <c r="F80" s="283"/>
      <c r="G80" s="1262">
        <f>G75+G76+G77+G78+G79</f>
        <v>0</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t="e">
        <f>G72/(G72+G80)</f>
        <v>#DIV/0!</v>
      </c>
      <c r="I82" s="1256"/>
      <c r="J82" s="1257"/>
      <c r="K82" s="1273" t="s">
        <v>462</v>
      </c>
      <c r="L82" s="1274"/>
      <c r="M82" s="1274"/>
      <c r="N82" s="1274"/>
      <c r="O82" s="246"/>
      <c r="P82" s="247"/>
    </row>
    <row r="83" spans="1:16" ht="66.75" customHeight="1">
      <c r="B83" s="285" t="s">
        <v>463</v>
      </c>
      <c r="C83" s="1253" t="s">
        <v>464</v>
      </c>
      <c r="D83" s="1253"/>
      <c r="E83" s="1253"/>
      <c r="F83" s="1253"/>
      <c r="G83" s="1254"/>
      <c r="H83" s="1255" t="e">
        <f>G68/G72</f>
        <v>#DIV/0!</v>
      </c>
      <c r="I83" s="1256"/>
      <c r="J83" s="1257"/>
      <c r="K83" s="1258" t="s">
        <v>465</v>
      </c>
      <c r="L83" s="1259"/>
      <c r="M83" s="1259"/>
      <c r="N83" s="1259"/>
      <c r="O83" s="246"/>
      <c r="P83" s="247"/>
    </row>
    <row r="84" spans="1:16" ht="63" customHeight="1">
      <c r="B84" s="286" t="s">
        <v>466</v>
      </c>
      <c r="C84" s="879" t="s">
        <v>467</v>
      </c>
      <c r="D84" s="879"/>
      <c r="E84" s="1260"/>
      <c r="F84" s="1260"/>
      <c r="G84" s="1261"/>
      <c r="H84" s="1255" t="e">
        <f>(G72+G80)/J26</f>
        <v>#DIV/0!</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c r="I86" s="1097"/>
      <c r="J86" s="1097"/>
      <c r="K86" s="1249" t="s">
        <v>465</v>
      </c>
      <c r="L86" s="1250"/>
      <c r="M86" s="1250"/>
      <c r="N86" s="1250"/>
      <c r="O86" s="1003"/>
      <c r="P86" s="1003"/>
    </row>
    <row r="87" spans="1:16" ht="23.25" customHeight="1">
      <c r="B87" s="10" t="s">
        <v>216</v>
      </c>
      <c r="C87" s="879" t="s">
        <v>473</v>
      </c>
      <c r="D87" s="879"/>
      <c r="E87" s="879"/>
      <c r="F87" s="879"/>
      <c r="G87" s="879"/>
      <c r="H87" s="1073"/>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42" t="s">
        <v>477</v>
      </c>
      <c r="C90" s="879" t="s">
        <v>478</v>
      </c>
      <c r="D90" s="879"/>
      <c r="E90" s="879"/>
      <c r="F90" s="879"/>
      <c r="G90" s="880"/>
      <c r="H90" s="289"/>
      <c r="I90" s="1226" t="s">
        <v>424</v>
      </c>
      <c r="J90" s="1227"/>
      <c r="K90" s="986"/>
      <c r="L90" s="987"/>
      <c r="M90" s="987"/>
      <c r="N90" s="988"/>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43.5" customHeight="1">
      <c r="B101" s="291" t="s">
        <v>216</v>
      </c>
      <c r="C101" s="1065" t="s">
        <v>488</v>
      </c>
      <c r="D101" s="1065"/>
      <c r="E101" s="1065"/>
      <c r="F101" s="1066"/>
      <c r="G101" s="1032"/>
      <c r="H101" s="1199"/>
      <c r="I101" s="1032"/>
      <c r="J101" s="1199"/>
      <c r="K101" s="745"/>
      <c r="L101" s="1032"/>
      <c r="M101" s="1033"/>
      <c r="N101" s="1116"/>
      <c r="O101" s="1183"/>
      <c r="P101" s="1183"/>
    </row>
    <row r="102" spans="2:16" ht="42" customHeight="1">
      <c r="B102" s="291" t="s">
        <v>218</v>
      </c>
      <c r="C102" s="1065" t="s">
        <v>489</v>
      </c>
      <c r="D102" s="1065"/>
      <c r="E102" s="1065"/>
      <c r="F102" s="1066"/>
      <c r="G102" s="1032"/>
      <c r="H102" s="1199"/>
      <c r="I102" s="1032"/>
      <c r="J102" s="1199"/>
      <c r="K102" s="745"/>
      <c r="L102" s="1032"/>
      <c r="M102" s="1033"/>
      <c r="N102" s="1116"/>
      <c r="O102" s="1184"/>
      <c r="P102" s="1184"/>
    </row>
    <row r="103" spans="2:16" ht="41.25" customHeight="1">
      <c r="B103" s="291" t="s">
        <v>490</v>
      </c>
      <c r="C103" s="1065" t="s">
        <v>491</v>
      </c>
      <c r="D103" s="1065"/>
      <c r="E103" s="1065"/>
      <c r="F103" s="1066"/>
      <c r="G103" s="1032"/>
      <c r="H103" s="1199"/>
      <c r="I103" s="1032"/>
      <c r="J103" s="1199"/>
      <c r="K103" s="745"/>
      <c r="L103" s="1032"/>
      <c r="M103" s="1033"/>
      <c r="N103" s="1116"/>
      <c r="O103" s="1184"/>
      <c r="P103" s="1184"/>
    </row>
    <row r="104" spans="2:16" ht="30" customHeight="1">
      <c r="B104" s="291" t="s">
        <v>492</v>
      </c>
      <c r="C104" s="1065" t="s">
        <v>493</v>
      </c>
      <c r="D104" s="1065"/>
      <c r="E104" s="1065"/>
      <c r="F104" s="1066"/>
      <c r="G104" s="1032"/>
      <c r="H104" s="1199"/>
      <c r="I104" s="1032"/>
      <c r="J104" s="1199"/>
      <c r="K104" s="745"/>
      <c r="L104" s="1032"/>
      <c r="M104" s="1033"/>
      <c r="N104" s="1116"/>
      <c r="O104" s="1184"/>
      <c r="P104" s="1184"/>
    </row>
    <row r="105" spans="2:16" ht="31.5" customHeight="1">
      <c r="B105" s="291" t="s">
        <v>494</v>
      </c>
      <c r="C105" s="1065" t="s">
        <v>495</v>
      </c>
      <c r="D105" s="1065"/>
      <c r="E105" s="1065"/>
      <c r="F105" s="1066"/>
      <c r="G105" s="1032"/>
      <c r="H105" s="1199"/>
      <c r="I105" s="1032"/>
      <c r="J105" s="1199"/>
      <c r="K105" s="745"/>
      <c r="L105" s="1032"/>
      <c r="M105" s="1033"/>
      <c r="N105" s="1116"/>
      <c r="O105" s="1184"/>
      <c r="P105" s="1184"/>
    </row>
    <row r="106" spans="2:16" ht="24.75" customHeight="1">
      <c r="B106" s="291" t="s">
        <v>226</v>
      </c>
      <c r="C106" s="1065" t="s">
        <v>133</v>
      </c>
      <c r="D106" s="1065"/>
      <c r="E106" s="1065"/>
      <c r="F106" s="1066"/>
      <c r="G106" s="1032"/>
      <c r="H106" s="1199"/>
      <c r="I106" s="1032"/>
      <c r="J106" s="1199"/>
      <c r="K106" s="745"/>
      <c r="L106" s="1032"/>
      <c r="M106" s="1033"/>
      <c r="N106" s="1116"/>
      <c r="O106" s="1184"/>
      <c r="P106" s="1184"/>
    </row>
    <row r="107" spans="2:16" ht="24.75" customHeight="1">
      <c r="B107" s="291" t="s">
        <v>228</v>
      </c>
      <c r="C107" s="1065" t="s">
        <v>134</v>
      </c>
      <c r="D107" s="1065"/>
      <c r="E107" s="1065"/>
      <c r="F107" s="1066"/>
      <c r="G107" s="1032"/>
      <c r="H107" s="1199"/>
      <c r="I107" s="1032"/>
      <c r="J107" s="1199"/>
      <c r="K107" s="745"/>
      <c r="L107" s="1032"/>
      <c r="M107" s="1033"/>
      <c r="N107" s="1116"/>
      <c r="O107" s="1184"/>
      <c r="P107" s="1184"/>
    </row>
    <row r="108" spans="2:16" ht="27.75" customHeight="1">
      <c r="B108" s="291" t="s">
        <v>229</v>
      </c>
      <c r="C108" s="1065" t="s">
        <v>496</v>
      </c>
      <c r="D108" s="1065"/>
      <c r="E108" s="1065"/>
      <c r="F108" s="1066"/>
      <c r="G108" s="1032"/>
      <c r="H108" s="1199"/>
      <c r="I108" s="1032"/>
      <c r="J108" s="1199"/>
      <c r="K108" s="745"/>
      <c r="L108" s="1032"/>
      <c r="M108" s="1033"/>
      <c r="N108" s="1116"/>
      <c r="O108" s="1184"/>
      <c r="P108" s="1184"/>
    </row>
    <row r="109" spans="2:16" ht="24" customHeight="1">
      <c r="B109" s="291" t="s">
        <v>230</v>
      </c>
      <c r="C109" s="1065" t="s">
        <v>497</v>
      </c>
      <c r="D109" s="1065"/>
      <c r="E109" s="1065"/>
      <c r="F109" s="1066"/>
      <c r="G109" s="1032"/>
      <c r="H109" s="1199"/>
      <c r="I109" s="1032"/>
      <c r="J109" s="1199"/>
      <c r="K109" s="745"/>
      <c r="L109" s="1032"/>
      <c r="M109" s="1033"/>
      <c r="N109" s="1116"/>
      <c r="O109" s="1184"/>
      <c r="P109" s="1184"/>
    </row>
    <row r="110" spans="2:16" ht="24" customHeight="1">
      <c r="B110" s="291" t="s">
        <v>231</v>
      </c>
      <c r="C110" s="1065" t="s">
        <v>498</v>
      </c>
      <c r="D110" s="1065"/>
      <c r="E110" s="1065"/>
      <c r="F110" s="1066"/>
      <c r="G110" s="1032"/>
      <c r="H110" s="1199"/>
      <c r="I110" s="1032"/>
      <c r="J110" s="1199"/>
      <c r="K110" s="745"/>
      <c r="L110" s="1032"/>
      <c r="M110" s="1033"/>
      <c r="N110" s="1116"/>
      <c r="O110" s="1184"/>
      <c r="P110" s="1184"/>
    </row>
    <row r="111" spans="2:16" ht="21" customHeight="1">
      <c r="B111" s="291" t="s">
        <v>233</v>
      </c>
      <c r="C111" s="1065" t="s">
        <v>499</v>
      </c>
      <c r="D111" s="1065"/>
      <c r="E111" s="1065"/>
      <c r="F111" s="1066"/>
      <c r="G111" s="1032"/>
      <c r="H111" s="1199"/>
      <c r="I111" s="1032"/>
      <c r="J111" s="1199"/>
      <c r="K111" s="745"/>
      <c r="L111" s="1032"/>
      <c r="M111" s="1033"/>
      <c r="N111" s="1116"/>
      <c r="O111" s="1184"/>
      <c r="P111" s="1184"/>
    </row>
    <row r="112" spans="2:16" ht="29.25" customHeight="1">
      <c r="B112" s="291" t="s">
        <v>500</v>
      </c>
      <c r="C112" s="1065" t="s">
        <v>501</v>
      </c>
      <c r="D112" s="1065"/>
      <c r="E112" s="1065"/>
      <c r="F112" s="1066"/>
      <c r="G112" s="1032"/>
      <c r="H112" s="1199"/>
      <c r="I112" s="1032"/>
      <c r="J112" s="1199"/>
      <c r="K112" s="745"/>
      <c r="L112" s="1032"/>
      <c r="M112" s="1033"/>
      <c r="N112" s="1116"/>
      <c r="O112" s="1184"/>
      <c r="P112" s="1184"/>
    </row>
    <row r="113" spans="2:16" ht="21" customHeight="1">
      <c r="B113" s="291" t="s">
        <v>236</v>
      </c>
      <c r="C113" s="1065" t="s">
        <v>502</v>
      </c>
      <c r="D113" s="1065"/>
      <c r="E113" s="1065"/>
      <c r="F113" s="1066"/>
      <c r="G113" s="1032"/>
      <c r="H113" s="1199"/>
      <c r="I113" s="1032"/>
      <c r="J113" s="1199"/>
      <c r="K113" s="745"/>
      <c r="L113" s="1032"/>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c r="H120" s="1192" t="s">
        <v>509</v>
      </c>
      <c r="I120" s="1193"/>
      <c r="J120" s="1194"/>
      <c r="K120" s="1195"/>
      <c r="L120" s="1195"/>
      <c r="M120" s="1195"/>
      <c r="N120" s="1196"/>
      <c r="O120" s="293"/>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c r="I122" s="969"/>
      <c r="J122" s="969"/>
      <c r="K122" s="1179" t="s">
        <v>424</v>
      </c>
      <c r="L122" s="971"/>
      <c r="M122" s="971"/>
      <c r="N122" s="972"/>
      <c r="O122" s="1183"/>
      <c r="P122" s="1183"/>
    </row>
    <row r="123" spans="2:16" ht="19.5" customHeight="1">
      <c r="B123" s="10" t="s">
        <v>218</v>
      </c>
      <c r="C123" s="879" t="s">
        <v>513</v>
      </c>
      <c r="D123" s="879"/>
      <c r="E123" s="879"/>
      <c r="F123" s="879"/>
      <c r="G123" s="879"/>
      <c r="H123" s="968"/>
      <c r="I123" s="969"/>
      <c r="J123" s="969"/>
      <c r="K123" s="1179"/>
      <c r="L123" s="1181"/>
      <c r="M123" s="1181"/>
      <c r="N123" s="1182"/>
      <c r="O123" s="1184"/>
      <c r="P123" s="1184"/>
    </row>
    <row r="124" spans="2:16" ht="19.5" customHeight="1">
      <c r="B124" s="10" t="s">
        <v>220</v>
      </c>
      <c r="C124" s="879" t="s">
        <v>514</v>
      </c>
      <c r="D124" s="879"/>
      <c r="E124" s="879"/>
      <c r="F124" s="879"/>
      <c r="G124" s="879"/>
      <c r="H124" s="968"/>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c r="I126" s="969"/>
      <c r="J126" s="969"/>
      <c r="K126" s="1179"/>
      <c r="L126" s="1170"/>
      <c r="M126" s="1171"/>
      <c r="N126" s="1172"/>
      <c r="O126" s="1184"/>
      <c r="P126" s="1184"/>
    </row>
    <row r="127" spans="2:16" ht="34.5" customHeight="1">
      <c r="B127" s="10"/>
      <c r="C127" s="716" t="s">
        <v>401</v>
      </c>
      <c r="D127" s="879" t="s">
        <v>517</v>
      </c>
      <c r="E127" s="879"/>
      <c r="F127" s="879"/>
      <c r="G127" s="880"/>
      <c r="H127" s="968"/>
      <c r="I127" s="969"/>
      <c r="J127" s="969"/>
      <c r="K127" s="1179"/>
      <c r="L127" s="1173"/>
      <c r="M127" s="1174"/>
      <c r="N127" s="1175"/>
      <c r="O127" s="1185"/>
      <c r="P127" s="1185"/>
    </row>
    <row r="128" spans="2:16" ht="34.5" customHeight="1">
      <c r="B128" s="294" t="s">
        <v>518</v>
      </c>
      <c r="C128" s="879" t="s">
        <v>519</v>
      </c>
      <c r="D128" s="879"/>
      <c r="E128" s="879"/>
      <c r="F128" s="879"/>
      <c r="G128" s="880"/>
      <c r="H128" s="968"/>
      <c r="I128" s="969"/>
      <c r="J128" s="969"/>
      <c r="K128" s="1179"/>
      <c r="L128" s="1158"/>
      <c r="M128" s="1159"/>
      <c r="N128" s="1160"/>
      <c r="O128" s="1003"/>
      <c r="P128" s="1003"/>
    </row>
    <row r="129" spans="1:16" ht="25.5" customHeight="1">
      <c r="B129" s="10" t="s">
        <v>216</v>
      </c>
      <c r="C129" s="879" t="s">
        <v>520</v>
      </c>
      <c r="D129" s="879"/>
      <c r="E129" s="879"/>
      <c r="F129" s="879"/>
      <c r="G129" s="880"/>
      <c r="H129" s="1032"/>
      <c r="I129" s="1033"/>
      <c r="J129" s="1033"/>
      <c r="K129" s="1179"/>
      <c r="L129" s="1161"/>
      <c r="M129" s="1162"/>
      <c r="N129" s="1163"/>
      <c r="O129" s="1004"/>
      <c r="P129" s="1004"/>
    </row>
    <row r="130" spans="1:16" ht="23.25" customHeight="1">
      <c r="B130" s="10" t="s">
        <v>218</v>
      </c>
      <c r="C130" s="879" t="s">
        <v>521</v>
      </c>
      <c r="D130" s="879"/>
      <c r="E130" s="879"/>
      <c r="F130" s="879"/>
      <c r="G130" s="880"/>
      <c r="H130" s="1032"/>
      <c r="I130" s="1033"/>
      <c r="J130" s="1033"/>
      <c r="K130" s="1179"/>
      <c r="L130" s="1164"/>
      <c r="M130" s="1165"/>
      <c r="N130" s="1166"/>
      <c r="O130" s="1007"/>
      <c r="P130" s="1007"/>
    </row>
    <row r="131" spans="1:16" ht="49.5" customHeight="1">
      <c r="B131" s="294" t="s">
        <v>522</v>
      </c>
      <c r="C131" s="879" t="s">
        <v>523</v>
      </c>
      <c r="D131" s="879"/>
      <c r="E131" s="879"/>
      <c r="F131" s="879"/>
      <c r="G131" s="879"/>
      <c r="H131" s="968"/>
      <c r="I131" s="969"/>
      <c r="J131" s="969"/>
      <c r="K131" s="1179"/>
      <c r="L131" s="1186"/>
      <c r="M131" s="1186"/>
      <c r="N131" s="1187"/>
      <c r="O131" s="1003"/>
      <c r="P131" s="1003"/>
    </row>
    <row r="132" spans="1:16" ht="47.25" customHeight="1">
      <c r="B132" s="10" t="s">
        <v>216</v>
      </c>
      <c r="C132" s="879" t="s">
        <v>524</v>
      </c>
      <c r="D132" s="879"/>
      <c r="E132" s="879"/>
      <c r="F132" s="879"/>
      <c r="G132" s="880"/>
      <c r="H132" s="968"/>
      <c r="I132" s="969"/>
      <c r="J132" s="969"/>
      <c r="K132" s="1179"/>
      <c r="L132" s="1188"/>
      <c r="M132" s="1188"/>
      <c r="N132" s="1189"/>
      <c r="O132" s="1007"/>
      <c r="P132" s="1007"/>
    </row>
    <row r="133" spans="1:16" ht="62.25" customHeight="1">
      <c r="B133" s="294" t="s">
        <v>525</v>
      </c>
      <c r="C133" s="879" t="s">
        <v>526</v>
      </c>
      <c r="D133" s="879"/>
      <c r="E133" s="879"/>
      <c r="F133" s="879"/>
      <c r="G133" s="879"/>
      <c r="H133" s="968"/>
      <c r="I133" s="969"/>
      <c r="J133" s="969"/>
      <c r="K133" s="1179"/>
      <c r="L133" s="1139"/>
      <c r="M133" s="1139"/>
      <c r="N133" s="1079"/>
      <c r="O133" s="1003"/>
      <c r="P133" s="1003"/>
    </row>
    <row r="134" spans="1:16" ht="51.75" customHeight="1">
      <c r="A134" s="295"/>
      <c r="B134" s="9" t="s">
        <v>216</v>
      </c>
      <c r="C134" s="913" t="s">
        <v>524</v>
      </c>
      <c r="D134" s="913"/>
      <c r="E134" s="913"/>
      <c r="F134" s="913"/>
      <c r="G134" s="1006"/>
      <c r="H134" s="968"/>
      <c r="I134" s="969"/>
      <c r="J134" s="969"/>
      <c r="K134" s="1179"/>
      <c r="L134" s="1140"/>
      <c r="M134" s="1140"/>
      <c r="N134" s="1083"/>
      <c r="O134" s="1004"/>
      <c r="P134" s="1004"/>
    </row>
    <row r="135" spans="1:16" ht="71.25" customHeight="1" thickBot="1">
      <c r="B135" s="296" t="s">
        <v>527</v>
      </c>
      <c r="C135" s="1152" t="s">
        <v>528</v>
      </c>
      <c r="D135" s="1152"/>
      <c r="E135" s="1152"/>
      <c r="F135" s="1152"/>
      <c r="G135" s="1153"/>
      <c r="H135" s="1154"/>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c r="P137" s="1137"/>
    </row>
    <row r="138" spans="1:16" ht="42" customHeight="1">
      <c r="B138" s="298" t="s">
        <v>511</v>
      </c>
      <c r="C138" s="1065" t="s">
        <v>488</v>
      </c>
      <c r="D138" s="1065"/>
      <c r="E138" s="1065"/>
      <c r="F138" s="1066"/>
      <c r="G138" s="1132"/>
      <c r="H138" s="1134"/>
      <c r="I138" s="1133"/>
      <c r="J138" s="1132"/>
      <c r="K138" s="1134"/>
      <c r="L138" s="1133"/>
      <c r="M138" s="1138"/>
      <c r="N138" s="1136"/>
      <c r="O138" s="1043"/>
      <c r="P138" s="1043"/>
    </row>
    <row r="139" spans="1:16" ht="42" customHeight="1">
      <c r="B139" s="298" t="s">
        <v>218</v>
      </c>
      <c r="C139" s="1065" t="s">
        <v>489</v>
      </c>
      <c r="D139" s="1065"/>
      <c r="E139" s="1065"/>
      <c r="F139" s="1066"/>
      <c r="G139" s="1132"/>
      <c r="H139" s="1134"/>
      <c r="I139" s="1133"/>
      <c r="J139" s="1132"/>
      <c r="K139" s="1134"/>
      <c r="L139" s="1133"/>
      <c r="M139" s="1138"/>
      <c r="N139" s="1136"/>
      <c r="O139" s="1043"/>
      <c r="P139" s="1043"/>
    </row>
    <row r="140" spans="1:16" ht="42" customHeight="1">
      <c r="B140" s="298" t="s">
        <v>220</v>
      </c>
      <c r="C140" s="1065" t="s">
        <v>491</v>
      </c>
      <c r="D140" s="1065"/>
      <c r="E140" s="1065"/>
      <c r="F140" s="1066"/>
      <c r="G140" s="1132"/>
      <c r="H140" s="1134"/>
      <c r="I140" s="1133"/>
      <c r="J140" s="1132"/>
      <c r="K140" s="1134"/>
      <c r="L140" s="1133"/>
      <c r="M140" s="1138"/>
      <c r="N140" s="1136"/>
      <c r="O140" s="1043"/>
      <c r="P140" s="1043"/>
    </row>
    <row r="141" spans="1:16" ht="33.75" customHeight="1">
      <c r="B141" s="298" t="s">
        <v>222</v>
      </c>
      <c r="C141" s="1065" t="s">
        <v>493</v>
      </c>
      <c r="D141" s="1065"/>
      <c r="E141" s="1065"/>
      <c r="F141" s="1066"/>
      <c r="G141" s="1132"/>
      <c r="H141" s="1134"/>
      <c r="I141" s="1133"/>
      <c r="J141" s="1132"/>
      <c r="K141" s="1134"/>
      <c r="L141" s="1133"/>
      <c r="M141" s="1138"/>
      <c r="N141" s="1136"/>
      <c r="O141" s="1043"/>
      <c r="P141" s="1043"/>
    </row>
    <row r="142" spans="1:16" ht="33.75" customHeight="1">
      <c r="B142" s="298" t="s">
        <v>224</v>
      </c>
      <c r="C142" s="1065" t="s">
        <v>534</v>
      </c>
      <c r="D142" s="1065"/>
      <c r="E142" s="1065"/>
      <c r="F142" s="1066"/>
      <c r="G142" s="1132"/>
      <c r="H142" s="1134"/>
      <c r="I142" s="1133"/>
      <c r="J142" s="1132"/>
      <c r="K142" s="1134"/>
      <c r="L142" s="1133"/>
      <c r="M142" s="1138"/>
      <c r="N142" s="1136"/>
      <c r="O142" s="1043"/>
      <c r="P142" s="1043"/>
    </row>
    <row r="143" spans="1:16" ht="33.75" customHeight="1">
      <c r="B143" s="298" t="s">
        <v>226</v>
      </c>
      <c r="C143" s="1065" t="s">
        <v>133</v>
      </c>
      <c r="D143" s="1065"/>
      <c r="E143" s="1065"/>
      <c r="F143" s="1066"/>
      <c r="G143" s="1132"/>
      <c r="H143" s="1134"/>
      <c r="I143" s="1133"/>
      <c r="J143" s="1132"/>
      <c r="K143" s="1134"/>
      <c r="L143" s="1133"/>
      <c r="M143" s="1138"/>
      <c r="N143" s="1136"/>
      <c r="O143" s="1043"/>
      <c r="P143" s="1043"/>
    </row>
    <row r="144" spans="1:16" ht="33.75" customHeight="1">
      <c r="B144" s="298" t="s">
        <v>228</v>
      </c>
      <c r="C144" s="1065" t="s">
        <v>134</v>
      </c>
      <c r="D144" s="1065"/>
      <c r="E144" s="1065"/>
      <c r="F144" s="1066"/>
      <c r="G144" s="1132"/>
      <c r="H144" s="1134"/>
      <c r="I144" s="1133"/>
      <c r="J144" s="1132"/>
      <c r="K144" s="1134"/>
      <c r="L144" s="1133"/>
      <c r="M144" s="1138"/>
      <c r="N144" s="1136"/>
      <c r="O144" s="1043"/>
      <c r="P144" s="1043"/>
    </row>
    <row r="145" spans="1:16" ht="33.75" customHeight="1">
      <c r="B145" s="298" t="s">
        <v>229</v>
      </c>
      <c r="C145" s="1065" t="s">
        <v>535</v>
      </c>
      <c r="D145" s="1065"/>
      <c r="E145" s="1065"/>
      <c r="F145" s="1066"/>
      <c r="G145" s="1132"/>
      <c r="H145" s="1134"/>
      <c r="I145" s="1133"/>
      <c r="J145" s="1132"/>
      <c r="K145" s="1134"/>
      <c r="L145" s="1133"/>
      <c r="M145" s="1135"/>
      <c r="N145" s="1136"/>
      <c r="O145" s="1044"/>
      <c r="P145" s="1044"/>
    </row>
    <row r="146" spans="1:16" ht="33.75" customHeight="1">
      <c r="B146" s="298" t="s">
        <v>230</v>
      </c>
      <c r="C146" s="1065" t="s">
        <v>497</v>
      </c>
      <c r="D146" s="1065"/>
      <c r="E146" s="1065"/>
      <c r="F146" s="1066"/>
      <c r="G146" s="1132"/>
      <c r="H146" s="1134"/>
      <c r="I146" s="1133"/>
      <c r="J146" s="1132"/>
      <c r="K146" s="1134"/>
      <c r="L146" s="1133"/>
      <c r="M146" s="1135"/>
      <c r="N146" s="1136"/>
      <c r="O146" s="1044"/>
      <c r="P146" s="1044"/>
    </row>
    <row r="147" spans="1:16" ht="33.75" customHeight="1">
      <c r="B147" s="299" t="s">
        <v>231</v>
      </c>
      <c r="C147" s="1065" t="s">
        <v>498</v>
      </c>
      <c r="D147" s="1065"/>
      <c r="E147" s="1065"/>
      <c r="F147" s="1066"/>
      <c r="G147" s="1132"/>
      <c r="H147" s="1134"/>
      <c r="I147" s="1133"/>
      <c r="J147" s="1132"/>
      <c r="K147" s="1134"/>
      <c r="L147" s="1133"/>
      <c r="M147" s="1135"/>
      <c r="N147" s="1136"/>
      <c r="O147" s="1044"/>
      <c r="P147" s="1044"/>
    </row>
    <row r="148" spans="1:16" ht="33.75" customHeight="1">
      <c r="B148" s="299" t="s">
        <v>233</v>
      </c>
      <c r="C148" s="1065" t="s">
        <v>499</v>
      </c>
      <c r="D148" s="1065"/>
      <c r="E148" s="1065"/>
      <c r="F148" s="1066"/>
      <c r="G148" s="1132"/>
      <c r="H148" s="1134"/>
      <c r="I148" s="1133"/>
      <c r="J148" s="1132"/>
      <c r="K148" s="1134"/>
      <c r="L148" s="1133"/>
      <c r="M148" s="1135"/>
      <c r="N148" s="1136"/>
      <c r="O148" s="1044"/>
      <c r="P148" s="1044"/>
    </row>
    <row r="149" spans="1:16" ht="33.75" customHeight="1">
      <c r="B149" s="299" t="s">
        <v>500</v>
      </c>
      <c r="C149" s="1065" t="s">
        <v>501</v>
      </c>
      <c r="D149" s="1065"/>
      <c r="E149" s="1065"/>
      <c r="F149" s="1066"/>
      <c r="G149" s="1132"/>
      <c r="H149" s="1134"/>
      <c r="I149" s="1133"/>
      <c r="J149" s="1132"/>
      <c r="K149" s="1134"/>
      <c r="L149" s="1133"/>
      <c r="M149" s="1135"/>
      <c r="N149" s="1136"/>
      <c r="O149" s="1044"/>
      <c r="P149" s="1044"/>
    </row>
    <row r="150" spans="1:16" ht="33.75" customHeight="1">
      <c r="B150" s="299" t="s">
        <v>236</v>
      </c>
      <c r="C150" s="1065" t="s">
        <v>502</v>
      </c>
      <c r="D150" s="1065"/>
      <c r="E150" s="1065"/>
      <c r="F150" s="1066"/>
      <c r="G150" s="1132"/>
      <c r="H150" s="1134"/>
      <c r="I150" s="1133"/>
      <c r="J150" s="1132"/>
      <c r="K150" s="1134"/>
      <c r="L150" s="1133"/>
      <c r="M150" s="1135"/>
      <c r="N150" s="1136"/>
      <c r="O150" s="1044"/>
      <c r="P150" s="1044"/>
    </row>
    <row r="151" spans="1:16" ht="46.5" customHeight="1">
      <c r="B151" s="299" t="s">
        <v>503</v>
      </c>
      <c r="C151" s="1065" t="s">
        <v>536</v>
      </c>
      <c r="D151" s="1065"/>
      <c r="E151" s="1065"/>
      <c r="F151" s="300" t="s">
        <v>537</v>
      </c>
      <c r="G151" s="301"/>
      <c r="H151" s="1132"/>
      <c r="I151" s="1133"/>
      <c r="J151" s="1132"/>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c r="G153" s="1117"/>
      <c r="H153" s="1118"/>
      <c r="I153" s="1118"/>
      <c r="J153" s="1118"/>
      <c r="K153" s="1119"/>
      <c r="L153" s="1032"/>
      <c r="M153" s="1033"/>
      <c r="N153" s="1116"/>
      <c r="O153" s="1004"/>
      <c r="P153" s="1004"/>
    </row>
    <row r="154" spans="1:16" ht="34.5" customHeight="1">
      <c r="A154" s="11"/>
      <c r="B154" s="721" t="s">
        <v>218</v>
      </c>
      <c r="C154" s="879" t="s">
        <v>200</v>
      </c>
      <c r="D154" s="879"/>
      <c r="E154" s="880"/>
      <c r="F154" s="746"/>
      <c r="G154" s="1117"/>
      <c r="H154" s="1118"/>
      <c r="I154" s="1118"/>
      <c r="J154" s="1118"/>
      <c r="K154" s="1119"/>
      <c r="L154" s="1032"/>
      <c r="M154" s="1033"/>
      <c r="N154" s="1116"/>
      <c r="O154" s="1004"/>
      <c r="P154" s="1004"/>
    </row>
    <row r="155" spans="1:16" ht="34.5" customHeight="1">
      <c r="A155" s="11"/>
      <c r="B155" s="303" t="s">
        <v>220</v>
      </c>
      <c r="C155" s="879" t="s">
        <v>122</v>
      </c>
      <c r="D155" s="879"/>
      <c r="E155" s="880"/>
      <c r="F155" s="746"/>
      <c r="G155" s="1120"/>
      <c r="H155" s="1121"/>
      <c r="I155" s="1121"/>
      <c r="J155" s="1121"/>
      <c r="K155" s="1122"/>
      <c r="L155" s="1032"/>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304"/>
      <c r="G157" s="1113"/>
      <c r="H157" s="1114"/>
      <c r="I157" s="1114"/>
      <c r="J157" s="1114"/>
      <c r="K157" s="1115"/>
      <c r="L157" s="1032"/>
      <c r="M157" s="1033"/>
      <c r="N157" s="1116"/>
      <c r="O157" s="1004"/>
      <c r="P157" s="1004"/>
    </row>
    <row r="158" spans="1:16" ht="34.5" customHeight="1">
      <c r="B158" s="10" t="s">
        <v>218</v>
      </c>
      <c r="C158" s="879" t="s">
        <v>200</v>
      </c>
      <c r="D158" s="879"/>
      <c r="E158" s="879"/>
      <c r="F158" s="304"/>
      <c r="G158" s="1113"/>
      <c r="H158" s="1114"/>
      <c r="I158" s="1114"/>
      <c r="J158" s="1114"/>
      <c r="K158" s="1115"/>
      <c r="L158" s="1032"/>
      <c r="M158" s="1033"/>
      <c r="N158" s="1116"/>
      <c r="O158" s="1004"/>
      <c r="P158" s="1004"/>
    </row>
    <row r="159" spans="1:16" ht="34.5" customHeight="1">
      <c r="B159" s="9" t="s">
        <v>220</v>
      </c>
      <c r="C159" s="913" t="s">
        <v>122</v>
      </c>
      <c r="D159" s="913"/>
      <c r="E159" s="913"/>
      <c r="F159" s="304"/>
      <c r="G159" s="1123"/>
      <c r="H159" s="1124"/>
      <c r="I159" s="1124"/>
      <c r="J159" s="1124"/>
      <c r="K159" s="1125"/>
      <c r="L159" s="1032"/>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c r="G162" s="1100"/>
      <c r="H162" s="1100"/>
      <c r="I162" s="1100"/>
      <c r="J162" s="1101"/>
      <c r="K162" s="1103"/>
      <c r="L162" s="1107"/>
      <c r="M162" s="1108"/>
      <c r="N162" s="1109"/>
      <c r="O162" s="1102"/>
      <c r="P162" s="1102"/>
    </row>
    <row r="163" spans="2:16" ht="21.75" customHeight="1">
      <c r="B163" s="10" t="s">
        <v>220</v>
      </c>
      <c r="C163" s="879" t="s">
        <v>549</v>
      </c>
      <c r="D163" s="879"/>
      <c r="E163" s="880"/>
      <c r="F163" s="1099"/>
      <c r="G163" s="1100"/>
      <c r="H163" s="1100"/>
      <c r="I163" s="1100"/>
      <c r="J163" s="1101"/>
      <c r="K163" s="1103"/>
      <c r="L163" s="1107"/>
      <c r="M163" s="1108"/>
      <c r="N163" s="1109"/>
      <c r="O163" s="1102"/>
      <c r="P163" s="1102"/>
    </row>
    <row r="164" spans="2:16" ht="33" customHeight="1">
      <c r="B164" s="294"/>
      <c r="C164" s="879" t="s">
        <v>550</v>
      </c>
      <c r="D164" s="879"/>
      <c r="E164" s="880"/>
      <c r="F164" s="1096"/>
      <c r="G164" s="1097"/>
      <c r="H164" s="1097"/>
      <c r="I164" s="1097"/>
      <c r="J164" s="1098"/>
      <c r="K164" s="1103"/>
      <c r="L164" s="1107"/>
      <c r="M164" s="1108"/>
      <c r="N164" s="1109"/>
      <c r="O164" s="1002"/>
      <c r="P164" s="1002"/>
    </row>
    <row r="165" spans="2:16" ht="33" customHeight="1">
      <c r="B165" s="10" t="s">
        <v>222</v>
      </c>
      <c r="C165" s="879" t="s">
        <v>551</v>
      </c>
      <c r="D165" s="879"/>
      <c r="E165" s="880"/>
      <c r="F165" s="1099"/>
      <c r="G165" s="1100"/>
      <c r="H165" s="1100"/>
      <c r="I165" s="1100"/>
      <c r="J165" s="1101"/>
      <c r="K165" s="1103"/>
      <c r="L165" s="1107"/>
      <c r="M165" s="1108"/>
      <c r="N165" s="1108"/>
      <c r="O165" s="1003"/>
      <c r="P165" s="1003"/>
    </row>
    <row r="166" spans="2:16" ht="33" customHeight="1">
      <c r="B166" s="294"/>
      <c r="C166" s="879" t="s">
        <v>552</v>
      </c>
      <c r="D166" s="879"/>
      <c r="E166" s="880"/>
      <c r="F166" s="1096"/>
      <c r="G166" s="1097"/>
      <c r="H166" s="1097"/>
      <c r="I166" s="1097"/>
      <c r="J166" s="1098"/>
      <c r="K166" s="1103"/>
      <c r="L166" s="1107"/>
      <c r="M166" s="1108"/>
      <c r="N166" s="1108"/>
      <c r="O166" s="1007"/>
      <c r="P166" s="1007"/>
    </row>
    <row r="167" spans="2:16" ht="36.75" customHeight="1">
      <c r="B167" s="269" t="s">
        <v>553</v>
      </c>
      <c r="C167" s="1093" t="s">
        <v>554</v>
      </c>
      <c r="D167" s="1093"/>
      <c r="E167" s="1093"/>
      <c r="F167" s="1093"/>
      <c r="G167" s="1093"/>
      <c r="H167" s="957"/>
      <c r="I167" s="958"/>
      <c r="J167" s="977"/>
      <c r="K167" s="1103"/>
      <c r="L167" s="1107"/>
      <c r="M167" s="1108"/>
      <c r="N167" s="1109"/>
      <c r="O167" s="1004"/>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557</v>
      </c>
      <c r="D169" s="921"/>
      <c r="E169" s="921"/>
      <c r="F169" s="921"/>
      <c r="G169" s="921"/>
      <c r="H169" s="956"/>
      <c r="I169" s="305" t="s">
        <v>558</v>
      </c>
      <c r="J169" s="305" t="s">
        <v>559</v>
      </c>
      <c r="K169" s="305" t="s">
        <v>560</v>
      </c>
      <c r="L169" s="305" t="s">
        <v>561</v>
      </c>
      <c r="M169" s="1089" t="s">
        <v>562</v>
      </c>
      <c r="N169" s="1090"/>
      <c r="O169" s="1003"/>
      <c r="P169" s="1003"/>
    </row>
    <row r="170" spans="2:16" ht="23.25" customHeight="1">
      <c r="B170" s="1087"/>
      <c r="C170" s="978"/>
      <c r="D170" s="978"/>
      <c r="E170" s="978"/>
      <c r="F170" s="978"/>
      <c r="G170" s="978"/>
      <c r="H170" s="1088"/>
      <c r="I170" s="306"/>
      <c r="J170" s="306"/>
      <c r="K170" s="306"/>
      <c r="L170" s="306"/>
      <c r="M170" s="1091"/>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c r="P171" s="960"/>
    </row>
    <row r="172" spans="2:16" ht="31.5" customHeight="1">
      <c r="B172" s="33" t="s">
        <v>216</v>
      </c>
      <c r="C172" s="1065" t="s">
        <v>488</v>
      </c>
      <c r="D172" s="1065"/>
      <c r="E172" s="1065"/>
      <c r="F172" s="1065"/>
      <c r="G172" s="1065"/>
      <c r="H172" s="1065"/>
      <c r="I172" s="1065"/>
      <c r="J172" s="1066"/>
      <c r="K172" s="745"/>
      <c r="L172" s="1075" t="s">
        <v>424</v>
      </c>
      <c r="M172" s="1078"/>
      <c r="N172" s="1079"/>
      <c r="O172" s="1044"/>
      <c r="P172" s="1044"/>
    </row>
    <row r="173" spans="2:16" ht="29.25" customHeight="1">
      <c r="B173" s="33" t="s">
        <v>218</v>
      </c>
      <c r="C173" s="1065" t="s">
        <v>489</v>
      </c>
      <c r="D173" s="1065"/>
      <c r="E173" s="1065"/>
      <c r="F173" s="1065"/>
      <c r="G173" s="1065"/>
      <c r="H173" s="1065"/>
      <c r="I173" s="1065"/>
      <c r="J173" s="1066"/>
      <c r="K173" s="745"/>
      <c r="L173" s="1076"/>
      <c r="M173" s="1080"/>
      <c r="N173" s="1081"/>
      <c r="O173" s="1044"/>
      <c r="P173" s="1044"/>
    </row>
    <row r="174" spans="2:16" ht="32.25" customHeight="1">
      <c r="B174" s="33" t="s">
        <v>220</v>
      </c>
      <c r="C174" s="1065" t="s">
        <v>565</v>
      </c>
      <c r="D174" s="1065"/>
      <c r="E174" s="1065"/>
      <c r="F174" s="1065"/>
      <c r="G174" s="1065"/>
      <c r="H174" s="1065"/>
      <c r="I174" s="1065"/>
      <c r="J174" s="1066"/>
      <c r="K174" s="745"/>
      <c r="L174" s="1076"/>
      <c r="M174" s="1080"/>
      <c r="N174" s="1081"/>
      <c r="O174" s="1044"/>
      <c r="P174" s="1044"/>
    </row>
    <row r="175" spans="2:16" ht="21.75" customHeight="1">
      <c r="B175" s="33" t="s">
        <v>222</v>
      </c>
      <c r="C175" s="1065" t="s">
        <v>493</v>
      </c>
      <c r="D175" s="1065"/>
      <c r="E175" s="1065"/>
      <c r="F175" s="1065"/>
      <c r="G175" s="1065"/>
      <c r="H175" s="1065"/>
      <c r="I175" s="1065"/>
      <c r="J175" s="1066"/>
      <c r="K175" s="745"/>
      <c r="L175" s="1076"/>
      <c r="M175" s="1080"/>
      <c r="N175" s="1081"/>
      <c r="O175" s="1044"/>
      <c r="P175" s="1044"/>
    </row>
    <row r="176" spans="2:16" ht="21.75" customHeight="1">
      <c r="B176" s="33" t="s">
        <v>224</v>
      </c>
      <c r="C176" s="1065" t="s">
        <v>566</v>
      </c>
      <c r="D176" s="1065"/>
      <c r="E176" s="1065"/>
      <c r="F176" s="1065"/>
      <c r="G176" s="1065"/>
      <c r="H176" s="1065"/>
      <c r="I176" s="1065"/>
      <c r="J176" s="1066"/>
      <c r="K176" s="745"/>
      <c r="L176" s="1076"/>
      <c r="M176" s="1080"/>
      <c r="N176" s="1081"/>
      <c r="O176" s="1044"/>
      <c r="P176" s="1044"/>
    </row>
    <row r="177" spans="2:16" ht="21.75" customHeight="1">
      <c r="B177" s="33" t="s">
        <v>226</v>
      </c>
      <c r="C177" s="1065" t="s">
        <v>567</v>
      </c>
      <c r="D177" s="1065"/>
      <c r="E177" s="1065"/>
      <c r="F177" s="1065"/>
      <c r="G177" s="1065"/>
      <c r="H177" s="1065"/>
      <c r="I177" s="1065"/>
      <c r="J177" s="1066"/>
      <c r="K177" s="745"/>
      <c r="L177" s="1076"/>
      <c r="M177" s="1080"/>
      <c r="N177" s="1081"/>
      <c r="O177" s="1044"/>
      <c r="P177" s="1044"/>
    </row>
    <row r="178" spans="2:16" ht="21.75" customHeight="1">
      <c r="B178" s="33" t="s">
        <v>228</v>
      </c>
      <c r="C178" s="1065" t="s">
        <v>133</v>
      </c>
      <c r="D178" s="1065"/>
      <c r="E178" s="1065"/>
      <c r="F178" s="1065"/>
      <c r="G178" s="1065"/>
      <c r="H178" s="1065"/>
      <c r="I178" s="1065"/>
      <c r="J178" s="1066"/>
      <c r="K178" s="745"/>
      <c r="L178" s="1076"/>
      <c r="M178" s="1080"/>
      <c r="N178" s="1081"/>
      <c r="O178" s="1044"/>
      <c r="P178" s="1044"/>
    </row>
    <row r="179" spans="2:16" ht="21.75" customHeight="1">
      <c r="B179" s="33" t="s">
        <v>229</v>
      </c>
      <c r="C179" s="1065" t="s">
        <v>134</v>
      </c>
      <c r="D179" s="1065"/>
      <c r="E179" s="1065"/>
      <c r="F179" s="1065"/>
      <c r="G179" s="1065"/>
      <c r="H179" s="1065"/>
      <c r="I179" s="1065"/>
      <c r="J179" s="1066"/>
      <c r="K179" s="745"/>
      <c r="L179" s="1076"/>
      <c r="M179" s="1080"/>
      <c r="N179" s="1081"/>
      <c r="O179" s="1044"/>
      <c r="P179" s="1044"/>
    </row>
    <row r="180" spans="2:16" ht="21.75" customHeight="1">
      <c r="B180" s="33" t="s">
        <v>230</v>
      </c>
      <c r="C180" s="1065" t="s">
        <v>568</v>
      </c>
      <c r="D180" s="1065"/>
      <c r="E180" s="1065"/>
      <c r="F180" s="1065"/>
      <c r="G180" s="1065"/>
      <c r="H180" s="1065"/>
      <c r="I180" s="1065"/>
      <c r="J180" s="1066"/>
      <c r="K180" s="745"/>
      <c r="L180" s="1076"/>
      <c r="M180" s="1080"/>
      <c r="N180" s="1081"/>
      <c r="O180" s="1044"/>
      <c r="P180" s="1044"/>
    </row>
    <row r="181" spans="2:16" ht="21.75" customHeight="1">
      <c r="B181" s="33" t="s">
        <v>231</v>
      </c>
      <c r="C181" s="1065" t="s">
        <v>499</v>
      </c>
      <c r="D181" s="1065"/>
      <c r="E181" s="1065"/>
      <c r="F181" s="1065"/>
      <c r="G181" s="1065"/>
      <c r="H181" s="1065"/>
      <c r="I181" s="1065"/>
      <c r="J181" s="1066"/>
      <c r="K181" s="745"/>
      <c r="L181" s="1076"/>
      <c r="M181" s="1080"/>
      <c r="N181" s="1081"/>
      <c r="O181" s="1044"/>
      <c r="P181" s="1044"/>
    </row>
    <row r="182" spans="2:16" ht="21.75" customHeight="1">
      <c r="B182" s="33" t="s">
        <v>233</v>
      </c>
      <c r="C182" s="1065" t="s">
        <v>569</v>
      </c>
      <c r="D182" s="1065"/>
      <c r="E182" s="1065"/>
      <c r="F182" s="1065"/>
      <c r="G182" s="1065"/>
      <c r="H182" s="1065"/>
      <c r="I182" s="1065"/>
      <c r="J182" s="1066"/>
      <c r="K182" s="745"/>
      <c r="L182" s="1076"/>
      <c r="M182" s="1080"/>
      <c r="N182" s="1081"/>
      <c r="O182" s="1044"/>
      <c r="P182" s="1044"/>
    </row>
    <row r="183" spans="2:16" ht="21.75" customHeight="1">
      <c r="B183" s="33" t="s">
        <v>234</v>
      </c>
      <c r="C183" s="1065" t="s">
        <v>502</v>
      </c>
      <c r="D183" s="1065"/>
      <c r="E183" s="1065"/>
      <c r="F183" s="1065"/>
      <c r="G183" s="1065"/>
      <c r="H183" s="1065"/>
      <c r="I183" s="1065"/>
      <c r="J183" s="1066"/>
      <c r="K183" s="745"/>
      <c r="L183" s="1076"/>
      <c r="M183" s="1080"/>
      <c r="N183" s="1081"/>
      <c r="O183" s="1044"/>
      <c r="P183" s="1044"/>
    </row>
    <row r="184" spans="2:16" ht="21.75" customHeight="1">
      <c r="B184" s="33" t="s">
        <v>236</v>
      </c>
      <c r="C184" s="879" t="s">
        <v>570</v>
      </c>
      <c r="D184" s="879"/>
      <c r="E184" s="879"/>
      <c r="F184" s="879"/>
      <c r="G184" s="879"/>
      <c r="H184" s="879"/>
      <c r="I184" s="879"/>
      <c r="J184" s="880"/>
      <c r="K184" s="745"/>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636"/>
      <c r="L186" s="1077"/>
      <c r="M186" s="1082"/>
      <c r="N186" s="1083"/>
      <c r="O186" s="1044"/>
      <c r="P186" s="1044"/>
    </row>
    <row r="187" spans="2:16" ht="23.25" customHeight="1">
      <c r="B187" s="294" t="s">
        <v>574</v>
      </c>
      <c r="C187" s="879" t="s">
        <v>575</v>
      </c>
      <c r="D187" s="879"/>
      <c r="E187" s="880"/>
      <c r="F187" s="1073"/>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c r="O189" s="1058"/>
      <c r="P189" s="1060"/>
    </row>
    <row r="190" spans="2:16" ht="36.75" customHeight="1">
      <c r="B190" s="9" t="s">
        <v>216</v>
      </c>
      <c r="C190" s="879" t="s">
        <v>580</v>
      </c>
      <c r="D190" s="879"/>
      <c r="E190" s="879"/>
      <c r="F190" s="879"/>
      <c r="G190" s="879"/>
      <c r="H190" s="879"/>
      <c r="I190" s="879"/>
      <c r="J190" s="879"/>
      <c r="K190" s="1062"/>
      <c r="L190" s="1063"/>
      <c r="M190" s="1063"/>
      <c r="N190" s="1064"/>
      <c r="O190" s="1059"/>
      <c r="P190" s="1061"/>
    </row>
    <row r="191" spans="2:16" ht="30" customHeight="1" thickBot="1">
      <c r="B191" s="310" t="s">
        <v>581</v>
      </c>
      <c r="C191" s="879" t="s">
        <v>582</v>
      </c>
      <c r="D191" s="879"/>
      <c r="E191" s="879"/>
      <c r="F191" s="879"/>
      <c r="G191" s="879"/>
      <c r="H191" s="879"/>
      <c r="I191" s="879"/>
      <c r="J191" s="880"/>
      <c r="K191" s="1032"/>
      <c r="L191" s="1033"/>
      <c r="M191" s="1033"/>
      <c r="N191" s="1033"/>
      <c r="O191" s="733"/>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586</v>
      </c>
      <c r="L193" s="1039"/>
      <c r="M193" s="1039"/>
      <c r="N193" s="1041"/>
      <c r="O193" s="1042"/>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594</v>
      </c>
      <c r="D196" s="1050"/>
      <c r="E196" s="1050"/>
      <c r="F196" s="1050"/>
      <c r="G196" s="1051"/>
      <c r="H196" s="316"/>
      <c r="I196" s="317"/>
      <c r="J196" s="350" t="e">
        <f t="shared" ref="J196:J215" si="1">MIN(H196/I196,1)</f>
        <v>#DIV/0!</v>
      </c>
      <c r="K196" s="316"/>
      <c r="L196" s="316"/>
      <c r="M196" s="363" t="e">
        <f>MIN(K196/L196,1)</f>
        <v>#DIV/0!</v>
      </c>
      <c r="N196" s="1052"/>
      <c r="O196" s="1044"/>
      <c r="P196" s="1044"/>
    </row>
    <row r="197" spans="2:16" ht="24.75" customHeight="1">
      <c r="B197" s="244" t="s">
        <v>401</v>
      </c>
      <c r="C197" s="1050" t="s">
        <v>595</v>
      </c>
      <c r="D197" s="1050"/>
      <c r="E197" s="1050"/>
      <c r="F197" s="1050"/>
      <c r="G197" s="1051"/>
      <c r="H197" s="316"/>
      <c r="I197" s="317"/>
      <c r="J197" s="350" t="e">
        <f t="shared" si="1"/>
        <v>#DIV/0!</v>
      </c>
      <c r="K197" s="316"/>
      <c r="L197" s="316"/>
      <c r="M197" s="363" t="e">
        <f>MIN(K197/L197,1)</f>
        <v>#DIV/0!</v>
      </c>
      <c r="N197" s="1053"/>
      <c r="O197" s="1044"/>
      <c r="P197" s="1044"/>
    </row>
    <row r="198" spans="2:16" ht="39" customHeight="1">
      <c r="B198" s="244" t="s">
        <v>404</v>
      </c>
      <c r="C198" s="1050" t="s">
        <v>596</v>
      </c>
      <c r="D198" s="1050"/>
      <c r="E198" s="1050"/>
      <c r="F198" s="1055"/>
      <c r="G198" s="1056"/>
      <c r="H198" s="316"/>
      <c r="I198" s="317"/>
      <c r="J198" s="350"/>
      <c r="K198" s="316"/>
      <c r="L198" s="316"/>
      <c r="M198" s="363"/>
      <c r="N198" s="1054"/>
      <c r="O198" s="1044"/>
      <c r="P198" s="1044"/>
    </row>
    <row r="199" spans="2:16" ht="24.75" customHeight="1">
      <c r="B199" s="319" t="s">
        <v>218</v>
      </c>
      <c r="C199" s="1031" t="s">
        <v>597</v>
      </c>
      <c r="D199" s="1031"/>
      <c r="E199" s="1031"/>
      <c r="F199" s="1031"/>
      <c r="G199" s="1057"/>
      <c r="H199" s="316"/>
      <c r="I199" s="317"/>
      <c r="J199" s="350" t="e">
        <f t="shared" si="1"/>
        <v>#DIV/0!</v>
      </c>
      <c r="K199" s="316"/>
      <c r="L199" s="316"/>
      <c r="M199" s="363" t="e">
        <f>MIN(K199/L199,1)</f>
        <v>#DIV/0!</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c r="I201" s="317"/>
      <c r="J201" s="350" t="e">
        <f t="shared" si="1"/>
        <v>#DIV/0!</v>
      </c>
      <c r="K201" s="316"/>
      <c r="L201" s="316"/>
      <c r="M201" s="363" t="e">
        <f>MIN(K201/L201,1)</f>
        <v>#DIV/0!</v>
      </c>
      <c r="N201" s="1029"/>
      <c r="O201" s="1044"/>
      <c r="P201" s="1044"/>
    </row>
    <row r="202" spans="2:16" ht="24.75" customHeight="1">
      <c r="B202" s="10" t="s">
        <v>401</v>
      </c>
      <c r="C202" s="1009" t="s">
        <v>599</v>
      </c>
      <c r="D202" s="1009"/>
      <c r="E202" s="1009"/>
      <c r="F202" s="1009"/>
      <c r="G202" s="766"/>
      <c r="H202" s="316"/>
      <c r="I202" s="317"/>
      <c r="J202" s="350" t="e">
        <f t="shared" si="1"/>
        <v>#DIV/0!</v>
      </c>
      <c r="K202" s="316"/>
      <c r="L202" s="316"/>
      <c r="M202" s="363" t="e">
        <f>MIN(K202/L202,1)</f>
        <v>#DIV/0!</v>
      </c>
      <c r="N202" s="1049"/>
      <c r="O202" s="1044"/>
      <c r="P202" s="1044"/>
    </row>
    <row r="203" spans="2:16" ht="24.75" customHeight="1">
      <c r="B203" s="10" t="s">
        <v>404</v>
      </c>
      <c r="C203" s="1009" t="s">
        <v>600</v>
      </c>
      <c r="D203" s="1009"/>
      <c r="E203" s="1009"/>
      <c r="F203" s="1009"/>
      <c r="G203" s="1028"/>
      <c r="H203" s="316"/>
      <c r="I203" s="317"/>
      <c r="J203" s="350" t="e">
        <f t="shared" si="1"/>
        <v>#DIV/0!</v>
      </c>
      <c r="K203" s="316"/>
      <c r="L203" s="316"/>
      <c r="M203" s="363" t="e">
        <f>MIN(K203/L203,1)</f>
        <v>#DIV/0!</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c r="I205" s="317"/>
      <c r="J205" s="350" t="e">
        <f t="shared" si="1"/>
        <v>#DIV/0!</v>
      </c>
      <c r="K205" s="316"/>
      <c r="L205" s="316"/>
      <c r="M205" s="363" t="e">
        <f>MIN(K205/L205,1)</f>
        <v>#DIV/0!</v>
      </c>
      <c r="N205" s="1029"/>
      <c r="O205" s="1043"/>
      <c r="P205" s="1043"/>
    </row>
    <row r="206" spans="2:16" ht="22.5" customHeight="1">
      <c r="B206" s="10" t="s">
        <v>401</v>
      </c>
      <c r="C206" s="1009" t="s">
        <v>602</v>
      </c>
      <c r="D206" s="1009"/>
      <c r="E206" s="1009"/>
      <c r="F206" s="1009"/>
      <c r="G206" s="1028"/>
      <c r="H206" s="316"/>
      <c r="I206" s="317"/>
      <c r="J206" s="350" t="e">
        <f t="shared" si="1"/>
        <v>#DIV/0!</v>
      </c>
      <c r="K206" s="316"/>
      <c r="L206" s="316"/>
      <c r="M206" s="363" t="e">
        <f>MIN(K206/L206,1)</f>
        <v>#DIV/0!</v>
      </c>
      <c r="N206" s="1030"/>
      <c r="O206" s="1043"/>
      <c r="P206" s="1043"/>
    </row>
    <row r="207" spans="2:16" ht="22.5" customHeight="1">
      <c r="B207" s="319" t="s">
        <v>224</v>
      </c>
      <c r="C207" s="1031" t="s">
        <v>414</v>
      </c>
      <c r="D207" s="1031"/>
      <c r="E207" s="1031"/>
      <c r="F207" s="1031"/>
      <c r="G207" s="1031"/>
      <c r="H207" s="316"/>
      <c r="I207" s="317"/>
      <c r="J207" s="350" t="e">
        <f t="shared" si="1"/>
        <v>#DIV/0!</v>
      </c>
      <c r="K207" s="316"/>
      <c r="L207" s="316"/>
      <c r="M207" s="363" t="e">
        <f>MIN(K207/L207,1)</f>
        <v>#DIV/0!</v>
      </c>
      <c r="N207" s="321"/>
      <c r="O207" s="1043"/>
      <c r="P207" s="1043"/>
    </row>
    <row r="208" spans="2:16" ht="22.5" customHeight="1">
      <c r="B208" s="319" t="s">
        <v>226</v>
      </c>
      <c r="C208" s="1031" t="s">
        <v>603</v>
      </c>
      <c r="D208" s="1031"/>
      <c r="E208" s="1031"/>
      <c r="F208" s="1031"/>
      <c r="G208" s="1031"/>
      <c r="H208" s="316"/>
      <c r="I208" s="317"/>
      <c r="J208" s="350" t="e">
        <f t="shared" si="1"/>
        <v>#DIV/0!</v>
      </c>
      <c r="K208" s="316"/>
      <c r="L208" s="316"/>
      <c r="M208" s="363" t="e">
        <f>MIN(K208/L208,1)</f>
        <v>#DIV/0!</v>
      </c>
      <c r="N208" s="321"/>
      <c r="O208" s="1043"/>
      <c r="P208" s="1043"/>
    </row>
    <row r="209" spans="2:16" ht="22.5" customHeight="1">
      <c r="B209" s="319" t="s">
        <v>228</v>
      </c>
      <c r="C209" s="1031" t="s">
        <v>133</v>
      </c>
      <c r="D209" s="1031"/>
      <c r="E209" s="1031"/>
      <c r="F209" s="1031"/>
      <c r="G209" s="1031"/>
      <c r="H209" s="316"/>
      <c r="I209" s="317"/>
      <c r="J209" s="350" t="e">
        <f t="shared" si="1"/>
        <v>#DIV/0!</v>
      </c>
      <c r="K209" s="316"/>
      <c r="L209" s="316"/>
      <c r="M209" s="363" t="e">
        <f t="shared" ref="M209:M214" si="2">MIN(K209/L209,1)</f>
        <v>#DIV/0!</v>
      </c>
      <c r="N209" s="321"/>
      <c r="O209" s="1043"/>
      <c r="P209" s="1043"/>
    </row>
    <row r="210" spans="2:16" ht="22.5" customHeight="1">
      <c r="B210" s="319" t="s">
        <v>229</v>
      </c>
      <c r="C210" s="1031" t="s">
        <v>134</v>
      </c>
      <c r="D210" s="1031"/>
      <c r="E210" s="1031"/>
      <c r="F210" s="1031"/>
      <c r="G210" s="1031"/>
      <c r="H210" s="316"/>
      <c r="I210" s="317"/>
      <c r="J210" s="350" t="e">
        <f t="shared" si="1"/>
        <v>#DIV/0!</v>
      </c>
      <c r="K210" s="316"/>
      <c r="L210" s="316"/>
      <c r="M210" s="363" t="e">
        <f t="shared" si="2"/>
        <v>#DIV/0!</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c r="I212" s="317"/>
      <c r="J212" s="350" t="e">
        <f t="shared" si="1"/>
        <v>#DIV/0!</v>
      </c>
      <c r="K212" s="316"/>
      <c r="L212" s="316"/>
      <c r="M212" s="350" t="e">
        <f>MIN(K212/L212,1)</f>
        <v>#DIV/0!</v>
      </c>
      <c r="N212" s="1029"/>
      <c r="O212" s="1043"/>
      <c r="P212" s="1043"/>
    </row>
    <row r="213" spans="2:16" ht="22.5" customHeight="1">
      <c r="B213" s="10" t="s">
        <v>401</v>
      </c>
      <c r="C213" s="1009" t="s">
        <v>264</v>
      </c>
      <c r="D213" s="1009"/>
      <c r="E213" s="1009"/>
      <c r="F213" s="1009"/>
      <c r="G213" s="1028"/>
      <c r="H213" s="316"/>
      <c r="I213" s="317"/>
      <c r="J213" s="350" t="e">
        <f t="shared" si="1"/>
        <v>#DIV/0!</v>
      </c>
      <c r="K213" s="316"/>
      <c r="L213" s="316"/>
      <c r="M213" s="363" t="e">
        <f>MIN(K213/L213,1)</f>
        <v>#DIV/0!</v>
      </c>
      <c r="N213" s="1030"/>
      <c r="O213" s="1043"/>
      <c r="P213" s="1043"/>
    </row>
    <row r="214" spans="2:16" ht="22.5" customHeight="1">
      <c r="B214" s="319" t="s">
        <v>231</v>
      </c>
      <c r="C214" s="1031" t="s">
        <v>604</v>
      </c>
      <c r="D214" s="1031"/>
      <c r="E214" s="1031"/>
      <c r="F214" s="1031"/>
      <c r="G214" s="1031"/>
      <c r="H214" s="316"/>
      <c r="I214" s="317"/>
      <c r="J214" s="350" t="e">
        <f t="shared" si="1"/>
        <v>#DIV/0!</v>
      </c>
      <c r="K214" s="316"/>
      <c r="L214" s="316"/>
      <c r="M214" s="363" t="e">
        <f t="shared" si="2"/>
        <v>#DIV/0!</v>
      </c>
      <c r="N214" s="321"/>
      <c r="O214" s="1043"/>
      <c r="P214" s="1043"/>
    </row>
    <row r="215" spans="2:16" ht="35.25" customHeight="1">
      <c r="B215" s="9" t="s">
        <v>233</v>
      </c>
      <c r="C215" s="879" t="s">
        <v>605</v>
      </c>
      <c r="D215" s="879"/>
      <c r="E215" s="879"/>
      <c r="F215" s="879"/>
      <c r="G215" s="880"/>
      <c r="H215" s="364">
        <f>SUM(H196+H197+H199+H201+H202+H203+H205+H206+H207+H208+H209+H210+H212+H213+H214)</f>
        <v>0</v>
      </c>
      <c r="I215" s="364">
        <f>SUM(I196+I197+I199+I201+I202+I203+I205+I206+I207+I208+I209+I210+I212+I213+I214)</f>
        <v>0</v>
      </c>
      <c r="J215" s="350" t="e">
        <f t="shared" si="1"/>
        <v>#DIV/0!</v>
      </c>
      <c r="K215" s="364">
        <f>SUM(K196+K197+K199+K201+K202+K203+K205+K206+K207+K208+K209+K210+K212+K213+K214)</f>
        <v>0</v>
      </c>
      <c r="L215" s="364">
        <f>SUM(L196+L197+L199+L201+L202+L203+L205+L206+L207+L208+L209+L210+L212+L213+L214)</f>
        <v>0</v>
      </c>
      <c r="M215" s="363" t="e">
        <f>MIN(K215/L215,1)</f>
        <v>#DIV/0!</v>
      </c>
      <c r="N215" s="321"/>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c r="I218" s="1022"/>
      <c r="J218" s="1022"/>
      <c r="K218" s="1023" t="s">
        <v>424</v>
      </c>
      <c r="L218" s="1025"/>
      <c r="M218" s="1026"/>
      <c r="N218" s="1027"/>
      <c r="O218" s="771"/>
      <c r="P218" s="771"/>
    </row>
    <row r="219" spans="2:16" ht="33" customHeight="1">
      <c r="B219" s="809" t="s">
        <v>610</v>
      </c>
      <c r="C219" s="879" t="s">
        <v>611</v>
      </c>
      <c r="D219" s="879"/>
      <c r="E219" s="879"/>
      <c r="F219" s="879"/>
      <c r="G219" s="880"/>
      <c r="H219" s="968"/>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c r="I221" s="969"/>
      <c r="J221" s="969"/>
      <c r="K221" s="980" t="s">
        <v>424</v>
      </c>
      <c r="L221" s="995"/>
      <c r="M221" s="996"/>
      <c r="N221" s="997"/>
      <c r="O221" s="1004"/>
      <c r="P221" s="1004"/>
    </row>
    <row r="222" spans="2:16" ht="21.75" customHeight="1">
      <c r="B222" s="10" t="s">
        <v>218</v>
      </c>
      <c r="C222" s="879" t="s">
        <v>614</v>
      </c>
      <c r="D222" s="879"/>
      <c r="E222" s="879"/>
      <c r="F222" s="879"/>
      <c r="G222" s="880"/>
      <c r="H222" s="968"/>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c r="I224" s="969"/>
      <c r="J224" s="969"/>
      <c r="K224" s="979" t="s">
        <v>424</v>
      </c>
      <c r="L224" s="992"/>
      <c r="M224" s="993"/>
      <c r="N224" s="994"/>
      <c r="O224" s="1001"/>
      <c r="P224" s="1001"/>
    </row>
    <row r="225" spans="1:16" ht="21.75" customHeight="1">
      <c r="B225" s="10" t="s">
        <v>218</v>
      </c>
      <c r="C225" s="879" t="s">
        <v>614</v>
      </c>
      <c r="D225" s="879"/>
      <c r="E225" s="879"/>
      <c r="F225" s="879"/>
      <c r="G225" s="880"/>
      <c r="H225" s="968"/>
      <c r="I225" s="969"/>
      <c r="J225" s="969"/>
      <c r="K225" s="980"/>
      <c r="L225" s="995"/>
      <c r="M225" s="996"/>
      <c r="N225" s="997"/>
      <c r="O225" s="1002"/>
      <c r="P225" s="1002"/>
    </row>
    <row r="226" spans="1:16" ht="28.5" customHeight="1">
      <c r="B226" s="809" t="s">
        <v>617</v>
      </c>
      <c r="C226" s="879" t="s">
        <v>618</v>
      </c>
      <c r="D226" s="879"/>
      <c r="E226" s="879"/>
      <c r="F226" s="879"/>
      <c r="G226" s="880"/>
      <c r="H226" s="968"/>
      <c r="I226" s="969"/>
      <c r="J226" s="969"/>
      <c r="K226" s="980"/>
      <c r="L226" s="995"/>
      <c r="M226" s="996"/>
      <c r="N226" s="997"/>
      <c r="O226" s="1004"/>
      <c r="P226" s="1004"/>
    </row>
    <row r="227" spans="1:16" ht="21.75" customHeight="1">
      <c r="B227" s="10" t="s">
        <v>216</v>
      </c>
      <c r="C227" s="879" t="s">
        <v>619</v>
      </c>
      <c r="D227" s="879"/>
      <c r="E227" s="879"/>
      <c r="F227" s="879"/>
      <c r="G227" s="880"/>
      <c r="H227" s="968"/>
      <c r="I227" s="969"/>
      <c r="J227" s="969"/>
      <c r="K227" s="980"/>
      <c r="L227" s="995"/>
      <c r="M227" s="996"/>
      <c r="N227" s="997"/>
      <c r="O227" s="1007"/>
      <c r="P227" s="1007"/>
    </row>
    <row r="228" spans="1:16" ht="48.75" customHeight="1">
      <c r="B228" s="809" t="s">
        <v>620</v>
      </c>
      <c r="C228" s="879" t="s">
        <v>621</v>
      </c>
      <c r="D228" s="879"/>
      <c r="E228" s="879"/>
      <c r="F228" s="879"/>
      <c r="G228" s="880"/>
      <c r="H228" s="968"/>
      <c r="I228" s="969"/>
      <c r="J228" s="969"/>
      <c r="K228" s="980"/>
      <c r="L228" s="995"/>
      <c r="M228" s="996"/>
      <c r="N228" s="997"/>
      <c r="O228" s="246"/>
      <c r="P228" s="247"/>
    </row>
    <row r="229" spans="1:16" ht="21" customHeight="1">
      <c r="B229" s="803" t="s">
        <v>622</v>
      </c>
      <c r="C229" s="875" t="s">
        <v>623</v>
      </c>
      <c r="D229" s="875"/>
      <c r="E229" s="875"/>
      <c r="F229" s="875"/>
      <c r="G229" s="990"/>
      <c r="H229" s="968"/>
      <c r="I229" s="969"/>
      <c r="J229" s="969"/>
      <c r="K229" s="980"/>
      <c r="L229" s="995"/>
      <c r="M229" s="996"/>
      <c r="N229" s="997"/>
      <c r="O229" s="1003"/>
      <c r="P229" s="1003"/>
    </row>
    <row r="230" spans="1:16" ht="21.75" customHeight="1">
      <c r="B230" s="10" t="s">
        <v>216</v>
      </c>
      <c r="C230" s="879" t="s">
        <v>624</v>
      </c>
      <c r="D230" s="879"/>
      <c r="E230" s="879"/>
      <c r="F230" s="879"/>
      <c r="G230" s="880"/>
      <c r="H230" s="968"/>
      <c r="I230" s="969"/>
      <c r="J230" s="969"/>
      <c r="K230" s="980"/>
      <c r="L230" s="995"/>
      <c r="M230" s="996"/>
      <c r="N230" s="997"/>
      <c r="O230" s="1004"/>
      <c r="P230" s="1004"/>
    </row>
    <row r="231" spans="1:16" ht="21.75" customHeight="1" thickBot="1">
      <c r="B231" s="9" t="s">
        <v>625</v>
      </c>
      <c r="C231" s="913" t="s">
        <v>626</v>
      </c>
      <c r="D231" s="913"/>
      <c r="E231" s="913"/>
      <c r="F231" s="913"/>
      <c r="G231" s="1006"/>
      <c r="H231" s="968"/>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628</v>
      </c>
      <c r="D233" s="978"/>
      <c r="E233" s="978"/>
      <c r="F233" s="978"/>
      <c r="G233" s="978"/>
      <c r="H233" s="968"/>
      <c r="I233" s="969"/>
      <c r="J233" s="969"/>
      <c r="K233" s="979" t="s">
        <v>424</v>
      </c>
      <c r="L233" s="982"/>
      <c r="M233" s="983"/>
      <c r="N233" s="984"/>
      <c r="O233" s="985"/>
      <c r="P233" s="985"/>
    </row>
    <row r="234" spans="1:16" ht="39" customHeight="1">
      <c r="B234" s="10" t="s">
        <v>216</v>
      </c>
      <c r="C234" s="879" t="s">
        <v>629</v>
      </c>
      <c r="D234" s="879"/>
      <c r="E234" s="879"/>
      <c r="F234" s="879"/>
      <c r="G234" s="880"/>
      <c r="H234" s="986"/>
      <c r="I234" s="987"/>
      <c r="J234" s="988"/>
      <c r="K234" s="980"/>
      <c r="L234" s="973"/>
      <c r="M234" s="974"/>
      <c r="N234" s="975"/>
      <c r="O234" s="976"/>
      <c r="P234" s="976"/>
    </row>
    <row r="235" spans="1:16" ht="33" customHeight="1">
      <c r="B235" s="760" t="s">
        <v>630</v>
      </c>
      <c r="C235" s="989" t="s">
        <v>631</v>
      </c>
      <c r="D235" s="875"/>
      <c r="E235" s="875"/>
      <c r="F235" s="875"/>
      <c r="G235" s="990"/>
      <c r="H235" s="968"/>
      <c r="I235" s="969"/>
      <c r="J235" s="969"/>
      <c r="K235" s="980"/>
      <c r="L235" s="970"/>
      <c r="M235" s="971"/>
      <c r="N235" s="972"/>
      <c r="O235" s="960"/>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c r="I237" s="958"/>
      <c r="J237" s="958"/>
      <c r="K237" s="958"/>
      <c r="L237" s="958"/>
      <c r="M237" s="958"/>
      <c r="N237" s="959"/>
      <c r="O237" s="761"/>
      <c r="P237" s="761"/>
    </row>
    <row r="238" spans="1:16" ht="77.25" customHeight="1">
      <c r="A238" s="11"/>
      <c r="B238" s="720" t="s">
        <v>634</v>
      </c>
      <c r="C238" s="921" t="s">
        <v>635</v>
      </c>
      <c r="D238" s="921"/>
      <c r="E238" s="921"/>
      <c r="F238" s="921"/>
      <c r="G238" s="956"/>
      <c r="H238" s="160"/>
      <c r="I238" s="753" t="s">
        <v>424</v>
      </c>
      <c r="J238" s="958"/>
      <c r="K238" s="958"/>
      <c r="L238" s="958"/>
      <c r="M238" s="958"/>
      <c r="N238" s="959"/>
      <c r="O238" s="960"/>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F1:N1"/>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C223:P223"/>
    <mergeCell ref="C224:G224"/>
    <mergeCell ref="H224:J224"/>
    <mergeCell ref="K224:K231"/>
    <mergeCell ref="L224:N231"/>
    <mergeCell ref="O224:O225"/>
    <mergeCell ref="P224:P225"/>
    <mergeCell ref="C225:G225"/>
    <mergeCell ref="H225:J225"/>
    <mergeCell ref="C226:G226"/>
    <mergeCell ref="C229:G229"/>
    <mergeCell ref="H229:J229"/>
    <mergeCell ref="O229:O231"/>
    <mergeCell ref="P229:P231"/>
    <mergeCell ref="C230:G230"/>
    <mergeCell ref="H230:J230"/>
    <mergeCell ref="C231:G231"/>
    <mergeCell ref="H231:J231"/>
    <mergeCell ref="H226:J226"/>
    <mergeCell ref="O226:O227"/>
    <mergeCell ref="P226:P227"/>
    <mergeCell ref="C227:G227"/>
    <mergeCell ref="H227:J227"/>
    <mergeCell ref="C228:G228"/>
    <mergeCell ref="H228:J228"/>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 ref="H234:J234"/>
    <mergeCell ref="C235:G235"/>
    <mergeCell ref="B241:N241"/>
    <mergeCell ref="C237:G237"/>
    <mergeCell ref="H237:N237"/>
    <mergeCell ref="C238:G238"/>
    <mergeCell ref="J238:N238"/>
    <mergeCell ref="O238:O239"/>
    <mergeCell ref="P238:P239"/>
    <mergeCell ref="C239:G239"/>
    <mergeCell ref="H239:N239"/>
  </mergeCells>
  <conditionalFormatting sqref="H129:H130">
    <cfRule type="expression" dxfId="6464" priority="149">
      <formula>$H$134="Don't know"</formula>
    </cfRule>
    <cfRule type="expression" dxfId="6463" priority="150">
      <formula>$H$134="no"</formula>
    </cfRule>
  </conditionalFormatting>
  <conditionalFormatting sqref="H122:H124 K122">
    <cfRule type="expression" dxfId="6462" priority="147">
      <formula>$N$128="Don't know"</formula>
    </cfRule>
    <cfRule type="expression" dxfId="6461" priority="148">
      <formula>$N$128="No"</formula>
    </cfRule>
  </conditionalFormatting>
  <conditionalFormatting sqref="L157:M157">
    <cfRule type="expression" dxfId="6460" priority="143">
      <formula>$F$163="Don't know"</formula>
    </cfRule>
    <cfRule type="expression" dxfId="6459" priority="146">
      <formula>$F$163="No"</formula>
    </cfRule>
  </conditionalFormatting>
  <conditionalFormatting sqref="L158:M158">
    <cfRule type="expression" dxfId="6458" priority="142">
      <formula>$F$164="Don't know"</formula>
    </cfRule>
    <cfRule type="expression" dxfId="6457" priority="145">
      <formula>$F$164="No"</formula>
    </cfRule>
  </conditionalFormatting>
  <conditionalFormatting sqref="L159:M159">
    <cfRule type="expression" dxfId="6456" priority="141">
      <formula>$F$171="Don't know"</formula>
    </cfRule>
    <cfRule type="expression" dxfId="6455" priority="144">
      <formula>$F$171="No"</formula>
    </cfRule>
  </conditionalFormatting>
  <conditionalFormatting sqref="H11:N11">
    <cfRule type="expression" dxfId="6454" priority="138">
      <formula>$F$17="Not applicable"</formula>
    </cfRule>
    <cfRule type="expression" dxfId="6453" priority="139">
      <formula>$F$17="Don't know"</formula>
    </cfRule>
    <cfRule type="expression" dxfId="6452" priority="140">
      <formula>$F$17="No"</formula>
    </cfRule>
  </conditionalFormatting>
  <conditionalFormatting sqref="H12:N19">
    <cfRule type="expression" dxfId="6451" priority="135">
      <formula>$F12="Not applicable"</formula>
    </cfRule>
    <cfRule type="expression" dxfId="6450" priority="136">
      <formula>$F12="Don't know"</formula>
    </cfRule>
    <cfRule type="expression" dxfId="6449" priority="137">
      <formula>$F12="No"</formula>
    </cfRule>
  </conditionalFormatting>
  <conditionalFormatting sqref="H11:N19 N20 F9:N9 F11:F19">
    <cfRule type="expression" dxfId="6448" priority="134">
      <formula>$N$14="Don't know"</formula>
    </cfRule>
  </conditionalFormatting>
  <conditionalFormatting sqref="H11:N19 N20 F9:N9 F11:F19">
    <cfRule type="expression" dxfId="6447" priority="133">
      <formula>$N$14="Not applicable"</formula>
    </cfRule>
  </conditionalFormatting>
  <conditionalFormatting sqref="H11:N19 N20 F9:N9 F11:F19">
    <cfRule type="expression" dxfId="6446" priority="132">
      <formula>$N$14="No"</formula>
    </cfRule>
  </conditionalFormatting>
  <conditionalFormatting sqref="L153:M153">
    <cfRule type="expression" dxfId="6445" priority="130">
      <formula>$F$163="Don't know"</formula>
    </cfRule>
    <cfRule type="expression" dxfId="6444" priority="131">
      <formula>$F$163="No"</formula>
    </cfRule>
  </conditionalFormatting>
  <conditionalFormatting sqref="L154:M154">
    <cfRule type="expression" dxfId="6443" priority="128">
      <formula>$F$163="Don't know"</formula>
    </cfRule>
    <cfRule type="expression" dxfId="6442" priority="129">
      <formula>$F$163="No"</formula>
    </cfRule>
  </conditionalFormatting>
  <conditionalFormatting sqref="L155:M155">
    <cfRule type="expression" dxfId="6441" priority="126">
      <formula>$F$163="Don't know"</formula>
    </cfRule>
    <cfRule type="expression" dxfId="6440" priority="127">
      <formula>$F$163="No"</formula>
    </cfRule>
  </conditionalFormatting>
  <conditionalFormatting sqref="L21:L22">
    <cfRule type="expression" dxfId="6439" priority="123">
      <formula>$N$14="No"</formula>
    </cfRule>
  </conditionalFormatting>
  <conditionalFormatting sqref="L21:L22">
    <cfRule type="expression" dxfId="6438" priority="125">
      <formula>$N$14="Don't know"</formula>
    </cfRule>
  </conditionalFormatting>
  <conditionalFormatting sqref="L21:L22">
    <cfRule type="expression" dxfId="6437" priority="124">
      <formula>$N$14="Not applicable"</formula>
    </cfRule>
  </conditionalFormatting>
  <conditionalFormatting sqref="I23:J23 H25 G61:H62 F68:J68 F70:J70 H87:N87 H90 H196:I199 K196:L199 K201:L203 H201:I203 H205:I210 K205:L210 K212:L214 H212:I214 H27:H29 F11:F19 F23 L21:L23 L8 F69 F71 F75:J79 G101:N113 O193:O215 J40:K43">
    <cfRule type="containsBlanks" dxfId="6436" priority="122">
      <formula>LEN(TRIM(F8))=0</formula>
    </cfRule>
  </conditionalFormatting>
  <conditionalFormatting sqref="F9:N9">
    <cfRule type="containsBlanks" dxfId="6435" priority="121">
      <formula>LEN(TRIM(F9))=0</formula>
    </cfRule>
  </conditionalFormatting>
  <conditionalFormatting sqref="O10 O58 O74 O86 O90 O98 O120 O128 O131 O133 O160 O167:O168 O191 O229:O231 O56 O233:O235 O224:O225 O218:O219 O171 O137:O152 O82:O83 J33:K35 J37:K38 J45:K51 J53:K55 O20:O23 O25:O30 O237:O238">
    <cfRule type="containsBlanks" dxfId="6434" priority="120">
      <formula>LEN(TRIM(J10))=0</formula>
    </cfRule>
  </conditionalFormatting>
  <conditionalFormatting sqref="I61:J62">
    <cfRule type="containsBlanks" dxfId="6433" priority="119">
      <formula>LEN(TRIM(I61))=0</formula>
    </cfRule>
  </conditionalFormatting>
  <conditionalFormatting sqref="H85:J85">
    <cfRule type="containsBlanks" dxfId="6432" priority="118">
      <formula>LEN(TRIM(H85))=0</formula>
    </cfRule>
  </conditionalFormatting>
  <conditionalFormatting sqref="I170:L170 F187:N187 N189 K191:N191 G138 H129:H130 H122:H124 K122 H218:H219 F157:F159 F153:F155 K161 F161:F163 H167 K172:K184 H237:H238 L153:N155 L157:N159">
    <cfRule type="containsBlanks" dxfId="6431" priority="117">
      <formula>LEN(TRIM(F122))=0</formula>
    </cfRule>
  </conditionalFormatting>
  <conditionalFormatting sqref="M170:N170">
    <cfRule type="containsBlanks" dxfId="6430" priority="116">
      <formula>LEN(TRIM(M170))=0</formula>
    </cfRule>
  </conditionalFormatting>
  <conditionalFormatting sqref="O228">
    <cfRule type="containsBlanks" dxfId="6429" priority="115">
      <formula>LEN(TRIM(O228))=0</formula>
    </cfRule>
  </conditionalFormatting>
  <conditionalFormatting sqref="G120">
    <cfRule type="containsBlanks" dxfId="6428" priority="114">
      <formula>LEN(TRIM(G120))=0</formula>
    </cfRule>
  </conditionalFormatting>
  <conditionalFormatting sqref="J140">
    <cfRule type="containsBlanks" dxfId="6427" priority="60">
      <formula>LEN(TRIM(J140))=0</formula>
    </cfRule>
  </conditionalFormatting>
  <conditionalFormatting sqref="J26">
    <cfRule type="containsBlanks" dxfId="6426" priority="112">
      <formula>LEN(TRIM(J26))=0</formula>
    </cfRule>
  </conditionalFormatting>
  <conditionalFormatting sqref="J27">
    <cfRule type="containsBlanks" dxfId="6425" priority="113">
      <formula>LEN(TRIM(J27))=0</formula>
    </cfRule>
  </conditionalFormatting>
  <conditionalFormatting sqref="O169">
    <cfRule type="containsBlanks" dxfId="6424" priority="111">
      <formula>LEN(TRIM(O169))=0</formula>
    </cfRule>
  </conditionalFormatting>
  <conditionalFormatting sqref="J56">
    <cfRule type="containsBlanks" dxfId="6423" priority="110">
      <formula>LEN(TRIM(J56))=0</formula>
    </cfRule>
  </conditionalFormatting>
  <conditionalFormatting sqref="J144">
    <cfRule type="containsBlanks" dxfId="6422" priority="56">
      <formula>LEN(TRIM(J144))=0</formula>
    </cfRule>
  </conditionalFormatting>
  <conditionalFormatting sqref="F23">
    <cfRule type="expression" dxfId="6421" priority="109">
      <formula>$N$14="Don't know"</formula>
    </cfRule>
  </conditionalFormatting>
  <conditionalFormatting sqref="F23">
    <cfRule type="expression" dxfId="6420" priority="108">
      <formula>$N$14="Not applicable"</formula>
    </cfRule>
  </conditionalFormatting>
  <conditionalFormatting sqref="F23">
    <cfRule type="expression" dxfId="6419" priority="107">
      <formula>$N$14="No"</formula>
    </cfRule>
  </conditionalFormatting>
  <conditionalFormatting sqref="L20">
    <cfRule type="containsBlanks" dxfId="6418" priority="103">
      <formula>LEN(TRIM(L20))=0</formula>
    </cfRule>
    <cfRule type="expression" dxfId="6417" priority="106">
      <formula>$M$14="Don't know"</formula>
    </cfRule>
  </conditionalFormatting>
  <conditionalFormatting sqref="L20">
    <cfRule type="expression" dxfId="6416" priority="105">
      <formula>$M$14="Not applicable"</formula>
    </cfRule>
  </conditionalFormatting>
  <conditionalFormatting sqref="L20">
    <cfRule type="expression" dxfId="6415" priority="104">
      <formula>$M$14="No"</formula>
    </cfRule>
  </conditionalFormatting>
  <conditionalFormatting sqref="L21">
    <cfRule type="expression" dxfId="6414" priority="102">
      <formula>$N$14="Don't know"</formula>
    </cfRule>
  </conditionalFormatting>
  <conditionalFormatting sqref="L21">
    <cfRule type="expression" dxfId="6413" priority="101">
      <formula>$N$14="Not applicable"</formula>
    </cfRule>
  </conditionalFormatting>
  <conditionalFormatting sqref="L21">
    <cfRule type="expression" dxfId="6412" priority="100">
      <formula>$N$14="No"</formula>
    </cfRule>
  </conditionalFormatting>
  <conditionalFormatting sqref="L22">
    <cfRule type="expression" dxfId="6411" priority="99">
      <formula>$N$14="Don't know"</formula>
    </cfRule>
  </conditionalFormatting>
  <conditionalFormatting sqref="L22">
    <cfRule type="expression" dxfId="6410" priority="98">
      <formula>$N$14="Not applicable"</formula>
    </cfRule>
  </conditionalFormatting>
  <conditionalFormatting sqref="L22">
    <cfRule type="expression" dxfId="6409" priority="97">
      <formula>$N$14="No"</formula>
    </cfRule>
  </conditionalFormatting>
  <conditionalFormatting sqref="L8">
    <cfRule type="expression" dxfId="6408" priority="96">
      <formula>$N$14="Don't know"</formula>
    </cfRule>
  </conditionalFormatting>
  <conditionalFormatting sqref="L8">
    <cfRule type="expression" dxfId="6407" priority="95">
      <formula>$N$14="Not applicable"</formula>
    </cfRule>
  </conditionalFormatting>
  <conditionalFormatting sqref="L8">
    <cfRule type="expression" dxfId="6406" priority="94">
      <formula>$N$14="No"</formula>
    </cfRule>
  </conditionalFormatting>
  <conditionalFormatting sqref="J25">
    <cfRule type="containsBlanks" dxfId="6405" priority="93">
      <formula>LEN(TRIM(J25))=0</formula>
    </cfRule>
  </conditionalFormatting>
  <conditionalFormatting sqref="J58">
    <cfRule type="containsBlanks" dxfId="6404" priority="92">
      <formula>LEN(TRIM(J58))=0</formula>
    </cfRule>
  </conditionalFormatting>
  <conditionalFormatting sqref="N65">
    <cfRule type="containsBlanks" dxfId="6403" priority="91">
      <formula>LEN(TRIM(N65))=0</formula>
    </cfRule>
  </conditionalFormatting>
  <conditionalFormatting sqref="H86:J86">
    <cfRule type="containsBlanks" dxfId="6402" priority="90">
      <formula>LEN(TRIM(H86))=0</formula>
    </cfRule>
  </conditionalFormatting>
  <conditionalFormatting sqref="F165">
    <cfRule type="containsBlanks" dxfId="6401" priority="39">
      <formula>LEN(TRIM(F165))=0</formula>
    </cfRule>
  </conditionalFormatting>
  <conditionalFormatting sqref="K186">
    <cfRule type="containsBlanks" dxfId="6400" priority="38">
      <formula>LEN(TRIM(K186))=0</formula>
    </cfRule>
  </conditionalFormatting>
  <conditionalFormatting sqref="H126">
    <cfRule type="expression" dxfId="6399" priority="88">
      <formula>$N$128="Don't know"</formula>
    </cfRule>
    <cfRule type="expression" dxfId="6398" priority="89">
      <formula>$N$128="No"</formula>
    </cfRule>
  </conditionalFormatting>
  <conditionalFormatting sqref="H126">
    <cfRule type="containsBlanks" dxfId="6397" priority="87">
      <formula>LEN(TRIM(H126))=0</formula>
    </cfRule>
  </conditionalFormatting>
  <conditionalFormatting sqref="H127">
    <cfRule type="expression" dxfId="6396" priority="85">
      <formula>$N$128="Don't know"</formula>
    </cfRule>
    <cfRule type="expression" dxfId="6395" priority="86">
      <formula>$N$128="No"</formula>
    </cfRule>
  </conditionalFormatting>
  <conditionalFormatting sqref="H127">
    <cfRule type="containsBlanks" dxfId="6394" priority="84">
      <formula>LEN(TRIM(H127))=0</formula>
    </cfRule>
  </conditionalFormatting>
  <conditionalFormatting sqref="H128">
    <cfRule type="expression" dxfId="6393" priority="82">
      <formula>$N$128="Don't know"</formula>
    </cfRule>
    <cfRule type="expression" dxfId="6392" priority="83">
      <formula>$N$128="No"</formula>
    </cfRule>
  </conditionalFormatting>
  <conditionalFormatting sqref="H128">
    <cfRule type="containsBlanks" dxfId="6391" priority="81">
      <formula>LEN(TRIM(H128))=0</formula>
    </cfRule>
  </conditionalFormatting>
  <conditionalFormatting sqref="H133">
    <cfRule type="expression" dxfId="6390" priority="79">
      <formula>$N$128="Don't know"</formula>
    </cfRule>
    <cfRule type="expression" dxfId="6389" priority="80">
      <formula>$N$128="No"</formula>
    </cfRule>
  </conditionalFormatting>
  <conditionalFormatting sqref="H133">
    <cfRule type="containsBlanks" dxfId="6388" priority="78">
      <formula>LEN(TRIM(H133))=0</formula>
    </cfRule>
  </conditionalFormatting>
  <conditionalFormatting sqref="H131">
    <cfRule type="expression" dxfId="6387" priority="76">
      <formula>$N$128="Don't know"</formula>
    </cfRule>
    <cfRule type="expression" dxfId="6386" priority="77">
      <formula>$N$128="No"</formula>
    </cfRule>
  </conditionalFormatting>
  <conditionalFormatting sqref="H131">
    <cfRule type="containsBlanks" dxfId="6385" priority="75">
      <formula>LEN(TRIM(H131))=0</formula>
    </cfRule>
  </conditionalFormatting>
  <conditionalFormatting sqref="G139">
    <cfRule type="containsBlanks" dxfId="6384" priority="74">
      <formula>LEN(TRIM(G139))=0</formula>
    </cfRule>
  </conditionalFormatting>
  <conditionalFormatting sqref="G140">
    <cfRule type="containsBlanks" dxfId="6383" priority="73">
      <formula>LEN(TRIM(G140))=0</formula>
    </cfRule>
  </conditionalFormatting>
  <conditionalFormatting sqref="G141">
    <cfRule type="containsBlanks" dxfId="6382" priority="72">
      <formula>LEN(TRIM(G141))=0</formula>
    </cfRule>
  </conditionalFormatting>
  <conditionalFormatting sqref="G142">
    <cfRule type="containsBlanks" dxfId="6381" priority="71">
      <formula>LEN(TRIM(G142))=0</formula>
    </cfRule>
  </conditionalFormatting>
  <conditionalFormatting sqref="G143">
    <cfRule type="containsBlanks" dxfId="6380" priority="70">
      <formula>LEN(TRIM(G143))=0</formula>
    </cfRule>
  </conditionalFormatting>
  <conditionalFormatting sqref="G144">
    <cfRule type="containsBlanks" dxfId="6379" priority="69">
      <formula>LEN(TRIM(G144))=0</formula>
    </cfRule>
  </conditionalFormatting>
  <conditionalFormatting sqref="G145">
    <cfRule type="containsBlanks" dxfId="6378" priority="68">
      <formula>LEN(TRIM(G145))=0</formula>
    </cfRule>
  </conditionalFormatting>
  <conditionalFormatting sqref="G146">
    <cfRule type="containsBlanks" dxfId="6377" priority="67">
      <formula>LEN(TRIM(G146))=0</formula>
    </cfRule>
  </conditionalFormatting>
  <conditionalFormatting sqref="G147">
    <cfRule type="containsBlanks" dxfId="6376" priority="66">
      <formula>LEN(TRIM(G147))=0</formula>
    </cfRule>
  </conditionalFormatting>
  <conditionalFormatting sqref="G148">
    <cfRule type="containsBlanks" dxfId="6375" priority="65">
      <formula>LEN(TRIM(G148))=0</formula>
    </cfRule>
  </conditionalFormatting>
  <conditionalFormatting sqref="G149">
    <cfRule type="containsBlanks" dxfId="6374" priority="64">
      <formula>LEN(TRIM(G149))=0</formula>
    </cfRule>
  </conditionalFormatting>
  <conditionalFormatting sqref="G150">
    <cfRule type="containsBlanks" dxfId="6373" priority="63">
      <formula>LEN(TRIM(G150))=0</formula>
    </cfRule>
  </conditionalFormatting>
  <conditionalFormatting sqref="J138">
    <cfRule type="containsBlanks" dxfId="6372" priority="62">
      <formula>LEN(TRIM(J138))=0</formula>
    </cfRule>
  </conditionalFormatting>
  <conditionalFormatting sqref="J139">
    <cfRule type="containsBlanks" dxfId="6371" priority="61">
      <formula>LEN(TRIM(J139))=0</formula>
    </cfRule>
  </conditionalFormatting>
  <conditionalFormatting sqref="J142">
    <cfRule type="containsBlanks" dxfId="6370" priority="58">
      <formula>LEN(TRIM(J142))=0</formula>
    </cfRule>
  </conditionalFormatting>
  <conditionalFormatting sqref="J141">
    <cfRule type="containsBlanks" dxfId="6369" priority="59">
      <formula>LEN(TRIM(J141))=0</formula>
    </cfRule>
  </conditionalFormatting>
  <conditionalFormatting sqref="J143">
    <cfRule type="containsBlanks" dxfId="6368" priority="57">
      <formula>LEN(TRIM(J143))=0</formula>
    </cfRule>
  </conditionalFormatting>
  <conditionalFormatting sqref="J146">
    <cfRule type="containsBlanks" dxfId="6367" priority="54">
      <formula>LEN(TRIM(J146))=0</formula>
    </cfRule>
  </conditionalFormatting>
  <conditionalFormatting sqref="J145">
    <cfRule type="containsBlanks" dxfId="6366" priority="55">
      <formula>LEN(TRIM(J145))=0</formula>
    </cfRule>
  </conditionalFormatting>
  <conditionalFormatting sqref="J147">
    <cfRule type="containsBlanks" dxfId="6365" priority="53">
      <formula>LEN(TRIM(J147))=0</formula>
    </cfRule>
  </conditionalFormatting>
  <conditionalFormatting sqref="J148">
    <cfRule type="containsBlanks" dxfId="6364" priority="52">
      <formula>LEN(TRIM(J148))=0</formula>
    </cfRule>
  </conditionalFormatting>
  <conditionalFormatting sqref="J149">
    <cfRule type="containsBlanks" dxfId="6363" priority="51">
      <formula>LEN(TRIM(J149))=0</formula>
    </cfRule>
  </conditionalFormatting>
  <conditionalFormatting sqref="J150">
    <cfRule type="containsBlanks" dxfId="6362" priority="50">
      <formula>LEN(TRIM(J150))=0</formula>
    </cfRule>
  </conditionalFormatting>
  <conditionalFormatting sqref="L158:M158">
    <cfRule type="expression" dxfId="6361" priority="48">
      <formula>$F$163="Don't know"</formula>
    </cfRule>
    <cfRule type="expression" dxfId="6360" priority="49">
      <formula>$F$163="No"</formula>
    </cfRule>
  </conditionalFormatting>
  <conditionalFormatting sqref="L159:M159">
    <cfRule type="expression" dxfId="6359" priority="46">
      <formula>$F$163="Don't know"</formula>
    </cfRule>
    <cfRule type="expression" dxfId="6358" priority="47">
      <formula>$F$163="No"</formula>
    </cfRule>
  </conditionalFormatting>
  <conditionalFormatting sqref="L153:M153">
    <cfRule type="expression" dxfId="6357" priority="44">
      <formula>$F$163="Don't know"</formula>
    </cfRule>
    <cfRule type="expression" dxfId="6356" priority="45">
      <formula>$F$163="No"</formula>
    </cfRule>
  </conditionalFormatting>
  <conditionalFormatting sqref="L154:M154">
    <cfRule type="expression" dxfId="6355" priority="42">
      <formula>$F$163="Don't know"</formula>
    </cfRule>
    <cfRule type="expression" dxfId="6354" priority="43">
      <formula>$F$163="No"</formula>
    </cfRule>
  </conditionalFormatting>
  <conditionalFormatting sqref="L155:M155">
    <cfRule type="expression" dxfId="6353" priority="40">
      <formula>$F$163="Don't know"</formula>
    </cfRule>
    <cfRule type="expression" dxfId="6352" priority="41">
      <formula>$F$163="No"</formula>
    </cfRule>
  </conditionalFormatting>
  <conditionalFormatting sqref="H221">
    <cfRule type="containsBlanks" dxfId="6351" priority="37">
      <formula>LEN(TRIM(H221))=0</formula>
    </cfRule>
  </conditionalFormatting>
  <conditionalFormatting sqref="H222">
    <cfRule type="containsBlanks" dxfId="6350" priority="36">
      <formula>LEN(TRIM(H222))=0</formula>
    </cfRule>
  </conditionalFormatting>
  <conditionalFormatting sqref="H224">
    <cfRule type="containsBlanks" dxfId="6349" priority="35">
      <formula>LEN(TRIM(H224))=0</formula>
    </cfRule>
  </conditionalFormatting>
  <conditionalFormatting sqref="H225">
    <cfRule type="containsBlanks" dxfId="6348" priority="34">
      <formula>LEN(TRIM(H225))=0</formula>
    </cfRule>
  </conditionalFormatting>
  <conditionalFormatting sqref="H226">
    <cfRule type="containsBlanks" dxfId="6347" priority="33">
      <formula>LEN(TRIM(H226))=0</formula>
    </cfRule>
  </conditionalFormatting>
  <conditionalFormatting sqref="H228">
    <cfRule type="containsBlanks" dxfId="6346" priority="32">
      <formula>LEN(TRIM(H228))=0</formula>
    </cfRule>
  </conditionalFormatting>
  <conditionalFormatting sqref="H229">
    <cfRule type="containsBlanks" dxfId="6345" priority="31">
      <formula>LEN(TRIM(H229))=0</formula>
    </cfRule>
  </conditionalFormatting>
  <conditionalFormatting sqref="H231">
    <cfRule type="containsBlanks" dxfId="6344" priority="30">
      <formula>LEN(TRIM(H231))=0</formula>
    </cfRule>
  </conditionalFormatting>
  <conditionalFormatting sqref="H233">
    <cfRule type="containsBlanks" dxfId="6343" priority="29">
      <formula>LEN(TRIM(H233))=0</formula>
    </cfRule>
  </conditionalFormatting>
  <conditionalFormatting sqref="H235">
    <cfRule type="containsBlanks" dxfId="6342" priority="28">
      <formula>LEN(TRIM(H235))=0</formula>
    </cfRule>
  </conditionalFormatting>
  <conditionalFormatting sqref="O8">
    <cfRule type="containsBlanks" dxfId="6341" priority="27">
      <formula>LEN(TRIM(O8))=0</formula>
    </cfRule>
  </conditionalFormatting>
  <conditionalFormatting sqref="O65">
    <cfRule type="containsBlanks" dxfId="6340" priority="26">
      <formula>LEN(TRIM(O65))=0</formula>
    </cfRule>
  </conditionalFormatting>
  <conditionalFormatting sqref="O221:O222">
    <cfRule type="containsBlanks" dxfId="6339" priority="22">
      <formula>LEN(TRIM(O221))=0</formula>
    </cfRule>
  </conditionalFormatting>
  <conditionalFormatting sqref="O226:O227">
    <cfRule type="containsBlanks" dxfId="6338" priority="21">
      <formula>LEN(TRIM(O226))=0</formula>
    </cfRule>
  </conditionalFormatting>
  <conditionalFormatting sqref="O156">
    <cfRule type="containsBlanks" dxfId="6337" priority="25">
      <formula>LEN(TRIM(O156))=0</formula>
    </cfRule>
  </conditionalFormatting>
  <conditionalFormatting sqref="O165:O166">
    <cfRule type="containsBlanks" dxfId="6336" priority="24">
      <formula>LEN(TRIM(O165))=0</formula>
    </cfRule>
  </conditionalFormatting>
  <conditionalFormatting sqref="O189:O190">
    <cfRule type="containsBlanks" dxfId="6335" priority="23">
      <formula>LEN(TRIM(O189))=0</formula>
    </cfRule>
  </conditionalFormatting>
  <conditionalFormatting sqref="L154:M154">
    <cfRule type="expression" dxfId="6334" priority="19">
      <formula>$F$163="Don't know"</formula>
    </cfRule>
    <cfRule type="expression" dxfId="6333" priority="20">
      <formula>$F$163="No"</formula>
    </cfRule>
  </conditionalFormatting>
  <conditionalFormatting sqref="L154:M154">
    <cfRule type="expression" dxfId="6332" priority="17">
      <formula>$F$163="Don't know"</formula>
    </cfRule>
    <cfRule type="expression" dxfId="6331" priority="18">
      <formula>$F$163="No"</formula>
    </cfRule>
  </conditionalFormatting>
  <conditionalFormatting sqref="L155:M155">
    <cfRule type="expression" dxfId="6330" priority="15">
      <formula>$F$163="Don't know"</formula>
    </cfRule>
    <cfRule type="expression" dxfId="6329" priority="16">
      <formula>$F$163="No"</formula>
    </cfRule>
  </conditionalFormatting>
  <conditionalFormatting sqref="L155:M155">
    <cfRule type="expression" dxfId="6328" priority="13">
      <formula>$F$163="Don't know"</formula>
    </cfRule>
    <cfRule type="expression" dxfId="6327" priority="14">
      <formula>$F$163="No"</formula>
    </cfRule>
  </conditionalFormatting>
  <conditionalFormatting sqref="L157:M157">
    <cfRule type="expression" dxfId="6326" priority="11">
      <formula>$F$163="Don't know"</formula>
    </cfRule>
    <cfRule type="expression" dxfId="6325" priority="12">
      <formula>$F$163="No"</formula>
    </cfRule>
  </conditionalFormatting>
  <conditionalFormatting sqref="L157:M157">
    <cfRule type="expression" dxfId="6324" priority="9">
      <formula>$F$163="Don't know"</formula>
    </cfRule>
    <cfRule type="expression" dxfId="6323" priority="10">
      <formula>$F$163="No"</formula>
    </cfRule>
  </conditionalFormatting>
  <conditionalFormatting sqref="L158:M158">
    <cfRule type="expression" dxfId="6322" priority="7">
      <formula>$F$163="Don't know"</formula>
    </cfRule>
    <cfRule type="expression" dxfId="6321" priority="8">
      <formula>$F$163="No"</formula>
    </cfRule>
  </conditionalFormatting>
  <conditionalFormatting sqref="L158:M158">
    <cfRule type="expression" dxfId="6320" priority="5">
      <formula>$F$163="Don't know"</formula>
    </cfRule>
    <cfRule type="expression" dxfId="6319" priority="6">
      <formula>$F$163="No"</formula>
    </cfRule>
  </conditionalFormatting>
  <conditionalFormatting sqref="L159:M159">
    <cfRule type="expression" dxfId="6318" priority="3">
      <formula>$F$163="Don't know"</formula>
    </cfRule>
    <cfRule type="expression" dxfId="6317" priority="4">
      <formula>$F$163="No"</formula>
    </cfRule>
  </conditionalFormatting>
  <conditionalFormatting sqref="L159:M159">
    <cfRule type="expression" dxfId="6316" priority="1">
      <formula>$F$163="Don't know"</formula>
    </cfRule>
    <cfRule type="expression" dxfId="6315" priority="2">
      <formula>$F$163="No"</formula>
    </cfRule>
  </conditionalFormatting>
  <dataValidations count="11">
    <dataValidation type="date" allowBlank="1" showInputMessage="1" showErrorMessage="1" sqref="H27 J27" xr:uid="{A35794A3-C4A0-4A01-9EC2-48443237D5B9}">
      <formula1>42005</formula1>
      <formula2>43100</formula2>
    </dataValidation>
    <dataValidation type="list" allowBlank="1" showInputMessage="1" showErrorMessage="1" sqref="H219:J219 H221:J222 H224:J231 H233:J233 H235:J235" xr:uid="{2E8634AF-6768-4B27-9F5E-818E10E583F0}">
      <formula1>"Yes, No, Don’t know, Not applicable"</formula1>
    </dataValidation>
    <dataValidation type="list" allowBlank="1" showInputMessage="1" showErrorMessage="1" sqref="I138:I150 J138:L151 H138:H151 G138:G150" xr:uid="{221AE878-8A69-463A-BED8-8AA0C48B3FFD}">
      <formula1>"Community Health Worker (or equivalent), Nurse, Auxiliary Nurse, Auxiliary Nurse Midwife, Clinical Officer, Doctor, Don't know, Not applicable"</formula1>
    </dataValidation>
    <dataValidation type="list" allowBlank="1" showInputMessage="1" showErrorMessage="1" sqref="H90" xr:uid="{8CD0ACAF-7BD8-42A7-B418-CC02A81B4580}">
      <formula1>"Yes, No, Don't Know"</formula1>
    </dataValidation>
    <dataValidation type="list" allowBlank="1" showInputMessage="1" showErrorMessage="1" error="Please choose from the dropdown list." prompt="Please select from the dropdown list" sqref="H86:J86" xr:uid="{3FC226EA-E8F4-459B-B796-203877B2CE8B}">
      <formula1>"The government (e.g. Central Medical Stores/MOH logistics unit/MOH procurement unit), Third-party agent (e.g. UNFPA), The government and a third-party agent, Other, Not applicable"</formula1>
    </dataValidation>
    <dataValidation type="list" allowBlank="1" showInputMessage="1" showErrorMessage="1" sqref="F75:F79" xr:uid="{0EB544DD-32C3-451E-84F0-F335A110914A}">
      <formula1>"In-kind, Cash, Don't know, Not applicable"</formula1>
    </dataValidation>
    <dataValidation type="list" allowBlank="1" showInputMessage="1" showErrorMessage="1" sqref="J56:K56 J58:K58 N65 F68 F70 N189 G120 H128:J128 H133:J133 H131:J131 F153:F155 F157:F159 K172:K184" xr:uid="{B76561AB-BA52-4456-9B3A-99D24DEF567A}">
      <formula1>"Yes, No, Don't know"</formula1>
    </dataValidation>
    <dataValidation type="list" allowBlank="1" showInputMessage="1" showErrorMessage="1" sqref="H29:J29" xr:uid="{0130A71D-5032-4B45-AFBE-2B2135B5A4AF}">
      <formula1>"less than annually,  annually,  bi-annually (twice a year),  quarterly, more than quarterly"</formula1>
    </dataValidation>
    <dataValidation type="list" allowBlank="1" showInputMessage="1" showErrorMessage="1" sqref="H25 J25" xr:uid="{D9DFE7DF-2659-48EF-9264-A43152B9BD54}">
      <formula1>"January, February, March, April, May, June, July, August, September, October, November, December"</formula1>
    </dataValidation>
    <dataValidation type="list" allowBlank="1" showInputMessage="1" showErrorMessage="1" error="Please choose from the dropdown list." sqref="L20" xr:uid="{EF2F94FB-6B14-499A-949C-99492F12A48A}">
      <formula1>"0 times, 1-2 times, 3-5 times, 6 or more times, Don't know"</formula1>
    </dataValidation>
    <dataValidation type="list" allowBlank="1" showInputMessage="1" showErrorMessage="1" sqref="F11:F19 F23 L21:L22 L8 H238 H124:J124 H126:J127 F161:F163 H167 F165 K191:N191 G101:N113 G115:N117 L153:N155 L157:N159 H85:J85" xr:uid="{32BEB215-BC99-4226-84C6-26233CB58FB4}">
      <formula1>"Yes, No, Don't know, Not applicable"</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F794A11-8CC7-4303-B0B6-93C4E4C6265A}">
          <x14:formula1>
            <xm:f>'https://chemonics.sharepoint.com/sites/FO000/1300_CL/Monitoring and Evaluation/CS Indicators and Index/Data Aggregation and Analysis/[CS Indicators Survey_2017_Data Analysis 07.17.xlsx]Data sources for dropdown list'!#REF!</xm:f>
          </x14:formula1>
          <xm:sqref>O193:P215 O10:P23 O25:P31 O56:P56 O58:P58 O65:P65 O90:P90 O74:P74 O82:P83 O86:P87 O98:P100 O120:P120 O128:P135 O137:P191 O218:P219 O221:P222 O224:P231 O233:P235 O237:P238</xm:sqref>
        </x14:dataValidation>
        <x14:dataValidation type="list" allowBlank="1" showInputMessage="1" showErrorMessage="1" prompt="Please select from drop-down list" xr:uid="{D863B8AF-1C8E-4830-AB44-89D8FE8E8629}">
          <x14:formula1>
            <xm:f>'https://chemonics.sharepoint.com/sites/FO000/1300_CL/Monitoring and Evaluation/CS Indicators and Index/Data Aggregation and Analysis/[CS Indicators Survey_2017_Data Analysis 07.17.xlsx]Data sources for dropdown list'!#REF!</xm:f>
          </x14:formula1>
          <xm:sqref>O8:P9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FE899-CF54-4E9D-B25A-AC7BA88F7C40}">
  <sheetPr>
    <tabColor theme="3" tint="0.39997558519241921"/>
  </sheetPr>
  <dimension ref="A1:Q241"/>
  <sheetViews>
    <sheetView showGridLines="0" topLeftCell="F12" zoomScaleNormal="100" workbookViewId="0">
      <selection activeCell="B6" sqref="B6"/>
    </sheetView>
  </sheetViews>
  <sheetFormatPr defaultColWidth="8.85546875" defaultRowHeight="15"/>
  <cols>
    <col min="1" max="1" width="2.140625" customWidth="1"/>
    <col min="3" max="3" width="3.140625" customWidth="1"/>
    <col min="4" max="4" width="16.140625" customWidth="1"/>
    <col min="5" max="5" width="61" customWidth="1"/>
    <col min="6" max="6" width="14.5703125" customWidth="1"/>
    <col min="7" max="7" width="20" customWidth="1"/>
    <col min="8" max="8" width="18.140625" customWidth="1"/>
    <col min="9" max="9" width="16.42578125" customWidth="1"/>
    <col min="10" max="10" width="26.42578125" customWidth="1"/>
    <col min="11" max="11" width="21.42578125" customWidth="1"/>
    <col min="12" max="12" width="22.85546875" customWidth="1"/>
    <col min="13" max="13" width="17" customWidth="1"/>
    <col min="14" max="14" width="48.42578125" customWidth="1"/>
    <col min="15" max="15" width="60.140625" customWidth="1"/>
    <col min="16" max="16" width="60.42578125" customWidth="1"/>
  </cols>
  <sheetData>
    <row r="1" spans="2:16" ht="57" customHeight="1" thickBot="1">
      <c r="F1" s="638"/>
      <c r="G1" s="1415" t="s">
        <v>638</v>
      </c>
      <c r="H1" s="1416"/>
      <c r="I1" s="638"/>
      <c r="J1" s="638"/>
      <c r="K1" s="638"/>
      <c r="L1" s="638"/>
      <c r="M1" s="638"/>
      <c r="N1" s="638"/>
    </row>
    <row r="2" spans="2:16" ht="29.25" customHeight="1" thickBot="1">
      <c r="B2" s="1" t="s">
        <v>0</v>
      </c>
      <c r="C2" s="2"/>
      <c r="D2" s="2"/>
      <c r="E2" s="2"/>
      <c r="F2" s="3"/>
      <c r="G2" s="4"/>
      <c r="H2" s="3"/>
      <c r="I2" s="3"/>
      <c r="J2" s="3"/>
      <c r="K2" s="235"/>
      <c r="L2" s="235"/>
      <c r="M2" s="235"/>
      <c r="N2" s="236"/>
    </row>
    <row r="3" spans="2:16" ht="34.5" customHeight="1" thickBot="1">
      <c r="B3" s="1"/>
      <c r="C3" s="5"/>
      <c r="D3" s="6" t="s">
        <v>1</v>
      </c>
      <c r="E3" s="7" t="s">
        <v>32</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2.7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701</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702</v>
      </c>
      <c r="C8" s="1340" t="s">
        <v>703</v>
      </c>
      <c r="D8" s="1340"/>
      <c r="E8" s="1340"/>
      <c r="F8" s="1340"/>
      <c r="G8" s="1340"/>
      <c r="H8" s="1340"/>
      <c r="I8" s="1340"/>
      <c r="J8" s="1340"/>
      <c r="K8" s="1341"/>
      <c r="L8" s="797" t="s">
        <v>49</v>
      </c>
      <c r="M8" s="241" t="s">
        <v>352</v>
      </c>
      <c r="N8" s="763"/>
      <c r="O8" s="1215" t="s">
        <v>832</v>
      </c>
      <c r="P8" s="1215" t="s">
        <v>880</v>
      </c>
    </row>
    <row r="9" spans="2:16" ht="21.75" customHeight="1">
      <c r="B9" s="9" t="s">
        <v>216</v>
      </c>
      <c r="C9" s="879" t="s">
        <v>353</v>
      </c>
      <c r="D9" s="879"/>
      <c r="E9" s="880"/>
      <c r="F9" s="1113" t="s">
        <v>2642</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832</v>
      </c>
      <c r="P10" s="1003" t="s">
        <v>880</v>
      </c>
    </row>
    <row r="11" spans="2:16" ht="46.5" customHeight="1">
      <c r="B11" s="244" t="s">
        <v>216</v>
      </c>
      <c r="C11" s="1011" t="s">
        <v>707</v>
      </c>
      <c r="D11" s="1011"/>
      <c r="E11" s="1369"/>
      <c r="F11" s="797" t="s">
        <v>49</v>
      </c>
      <c r="G11" s="245" t="s">
        <v>358</v>
      </c>
      <c r="H11" s="1073" t="s">
        <v>2643</v>
      </c>
      <c r="I11" s="1074"/>
      <c r="J11" s="1074"/>
      <c r="K11" s="1074"/>
      <c r="L11" s="1074"/>
      <c r="M11" s="1074"/>
      <c r="N11" s="1074"/>
      <c r="O11" s="1004"/>
      <c r="P11" s="1004"/>
    </row>
    <row r="12" spans="2:16" ht="46.5" customHeight="1">
      <c r="B12" s="10" t="s">
        <v>218</v>
      </c>
      <c r="C12" s="879" t="s">
        <v>708</v>
      </c>
      <c r="D12" s="879"/>
      <c r="E12" s="880"/>
      <c r="F12" s="797" t="s">
        <v>49</v>
      </c>
      <c r="G12" s="739" t="s">
        <v>358</v>
      </c>
      <c r="H12" s="1073" t="s">
        <v>2644</v>
      </c>
      <c r="I12" s="1074"/>
      <c r="J12" s="1074"/>
      <c r="K12" s="1074"/>
      <c r="L12" s="1074"/>
      <c r="M12" s="1074"/>
      <c r="N12" s="1074"/>
      <c r="O12" s="1004"/>
      <c r="P12" s="1004"/>
    </row>
    <row r="13" spans="2:16" s="295" customFormat="1" ht="46.5" customHeight="1">
      <c r="B13" s="298" t="s">
        <v>220</v>
      </c>
      <c r="C13" s="1470" t="s">
        <v>710</v>
      </c>
      <c r="D13" s="1470"/>
      <c r="E13" s="1471"/>
      <c r="F13" s="754" t="s">
        <v>49</v>
      </c>
      <c r="G13" s="782" t="s">
        <v>358</v>
      </c>
      <c r="H13" s="1426" t="s">
        <v>2645</v>
      </c>
      <c r="I13" s="1427"/>
      <c r="J13" s="1427"/>
      <c r="K13" s="1427"/>
      <c r="L13" s="1427"/>
      <c r="M13" s="1427"/>
      <c r="N13" s="1427"/>
      <c r="O13" s="1004"/>
      <c r="P13" s="1004"/>
    </row>
    <row r="14" spans="2:16" ht="46.5" customHeight="1">
      <c r="B14" s="10" t="s">
        <v>222</v>
      </c>
      <c r="C14" s="879" t="s">
        <v>361</v>
      </c>
      <c r="D14" s="879"/>
      <c r="E14" s="880"/>
      <c r="F14" s="797" t="s">
        <v>49</v>
      </c>
      <c r="G14" s="739" t="s">
        <v>362</v>
      </c>
      <c r="H14" s="1073" t="s">
        <v>2646</v>
      </c>
      <c r="I14" s="1074"/>
      <c r="J14" s="1074"/>
      <c r="K14" s="1074"/>
      <c r="L14" s="1074"/>
      <c r="M14" s="1074"/>
      <c r="N14" s="1074"/>
      <c r="O14" s="1004"/>
      <c r="P14" s="1004"/>
    </row>
    <row r="15" spans="2:16" ht="46.5" customHeight="1">
      <c r="B15" s="10" t="s">
        <v>224</v>
      </c>
      <c r="C15" s="879" t="s">
        <v>54</v>
      </c>
      <c r="D15" s="879"/>
      <c r="E15" s="880"/>
      <c r="F15" s="797" t="s">
        <v>49</v>
      </c>
      <c r="G15" s="739" t="s">
        <v>363</v>
      </c>
      <c r="H15" s="1073" t="s">
        <v>2647</v>
      </c>
      <c r="I15" s="1074"/>
      <c r="J15" s="1074"/>
      <c r="K15" s="1074"/>
      <c r="L15" s="1074"/>
      <c r="M15" s="1074"/>
      <c r="N15" s="1074"/>
      <c r="O15" s="1004"/>
      <c r="P15" s="1004"/>
    </row>
    <row r="16" spans="2:16" ht="46.5" customHeight="1">
      <c r="B16" s="10" t="s">
        <v>226</v>
      </c>
      <c r="C16" s="879" t="s">
        <v>712</v>
      </c>
      <c r="D16" s="879"/>
      <c r="E16" s="880"/>
      <c r="F16" s="797" t="s">
        <v>49</v>
      </c>
      <c r="G16" s="739" t="s">
        <v>365</v>
      </c>
      <c r="H16" s="1073" t="s">
        <v>2648</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2649</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716</v>
      </c>
      <c r="D19" s="1011"/>
      <c r="E19" s="1011"/>
      <c r="F19" s="797" t="s">
        <v>49</v>
      </c>
      <c r="G19" s="739" t="s">
        <v>367</v>
      </c>
      <c r="H19" s="1073" t="s">
        <v>2650</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359" t="s">
        <v>372</v>
      </c>
      <c r="N20" s="1721" t="s">
        <v>2651</v>
      </c>
      <c r="O20" s="246" t="s">
        <v>832</v>
      </c>
      <c r="P20" s="247" t="s">
        <v>880</v>
      </c>
    </row>
    <row r="21" spans="2:16" ht="34.5" customHeight="1">
      <c r="B21" s="242" t="s">
        <v>373</v>
      </c>
      <c r="C21" s="879" t="s">
        <v>717</v>
      </c>
      <c r="D21" s="879"/>
      <c r="E21" s="879"/>
      <c r="F21" s="879"/>
      <c r="G21" s="879"/>
      <c r="H21" s="879"/>
      <c r="I21" s="879"/>
      <c r="J21" s="879"/>
      <c r="K21" s="879"/>
      <c r="L21" s="797" t="s">
        <v>49</v>
      </c>
      <c r="M21" s="1360"/>
      <c r="N21" s="1722"/>
      <c r="O21" s="246" t="s">
        <v>880</v>
      </c>
      <c r="P21" s="247"/>
    </row>
    <row r="22" spans="2:16" ht="33.75" customHeight="1">
      <c r="B22" s="248" t="s">
        <v>216</v>
      </c>
      <c r="C22" s="879" t="s">
        <v>375</v>
      </c>
      <c r="D22" s="879"/>
      <c r="E22" s="879"/>
      <c r="F22" s="879"/>
      <c r="G22" s="879"/>
      <c r="H22" s="879"/>
      <c r="I22" s="879"/>
      <c r="J22" s="879"/>
      <c r="K22" s="879"/>
      <c r="L22" s="797" t="s">
        <v>49</v>
      </c>
      <c r="M22" s="1360"/>
      <c r="N22" s="1722"/>
      <c r="O22" s="246" t="s">
        <v>880</v>
      </c>
      <c r="P22" s="247"/>
    </row>
    <row r="23" spans="2:16" ht="63" customHeight="1" thickBot="1">
      <c r="B23" s="249" t="s">
        <v>376</v>
      </c>
      <c r="C23" s="913" t="s">
        <v>73</v>
      </c>
      <c r="D23" s="913"/>
      <c r="E23" s="1006"/>
      <c r="F23" s="797" t="s">
        <v>49</v>
      </c>
      <c r="G23" s="1365" t="s">
        <v>378</v>
      </c>
      <c r="H23" s="1366"/>
      <c r="I23" s="1367" t="s">
        <v>92</v>
      </c>
      <c r="J23" s="1368"/>
      <c r="K23" s="250" t="s">
        <v>379</v>
      </c>
      <c r="L23" s="408" t="s">
        <v>2652</v>
      </c>
      <c r="M23" s="1361"/>
      <c r="N23" s="1723"/>
      <c r="O23" s="252" t="s">
        <v>704</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2333" t="s">
        <v>2653</v>
      </c>
      <c r="M25" s="2334"/>
      <c r="N25" s="2335"/>
      <c r="O25" s="258" t="s">
        <v>704</v>
      </c>
      <c r="P25" s="738"/>
    </row>
    <row r="26" spans="2:16" ht="59.25" customHeight="1">
      <c r="B26" s="242" t="s">
        <v>385</v>
      </c>
      <c r="C26" s="879" t="s">
        <v>721</v>
      </c>
      <c r="D26" s="879"/>
      <c r="E26" s="879"/>
      <c r="F26" s="879"/>
      <c r="G26" s="879"/>
      <c r="H26" s="879"/>
      <c r="I26" s="880"/>
      <c r="J26" s="499">
        <v>20331131.77</v>
      </c>
      <c r="K26" s="1343"/>
      <c r="L26" s="2336"/>
      <c r="M26" s="2337"/>
      <c r="N26" s="2338"/>
      <c r="O26" s="810" t="s">
        <v>704</v>
      </c>
      <c r="P26" s="247"/>
    </row>
    <row r="27" spans="2:16" ht="36.75" customHeight="1">
      <c r="B27" s="242" t="s">
        <v>387</v>
      </c>
      <c r="C27" s="875" t="s">
        <v>388</v>
      </c>
      <c r="D27" s="875"/>
      <c r="E27" s="875"/>
      <c r="F27" s="990"/>
      <c r="G27" s="259" t="s">
        <v>389</v>
      </c>
      <c r="H27" s="260">
        <v>42370</v>
      </c>
      <c r="I27" s="261" t="s">
        <v>390</v>
      </c>
      <c r="J27" s="260">
        <v>42705</v>
      </c>
      <c r="K27" s="1343"/>
      <c r="L27" s="2336"/>
      <c r="M27" s="2337"/>
      <c r="N27" s="2338"/>
      <c r="O27" s="810"/>
      <c r="P27" s="247"/>
    </row>
    <row r="28" spans="2:16" ht="35.1" customHeight="1">
      <c r="B28" s="262" t="s">
        <v>216</v>
      </c>
      <c r="C28" s="875" t="s">
        <v>391</v>
      </c>
      <c r="D28" s="875"/>
      <c r="E28" s="875"/>
      <c r="F28" s="875"/>
      <c r="G28" s="990"/>
      <c r="H28" s="1457" t="s">
        <v>2654</v>
      </c>
      <c r="I28" s="1458"/>
      <c r="J28" s="1459"/>
      <c r="K28" s="1343"/>
      <c r="L28" s="2336"/>
      <c r="M28" s="2337"/>
      <c r="N28" s="2338"/>
      <c r="O28" s="810"/>
      <c r="P28" s="247"/>
    </row>
    <row r="29" spans="2:16" ht="23.25" customHeight="1">
      <c r="B29" s="262" t="s">
        <v>218</v>
      </c>
      <c r="C29" s="875" t="s">
        <v>392</v>
      </c>
      <c r="D29" s="875"/>
      <c r="E29" s="875"/>
      <c r="F29" s="875"/>
      <c r="G29" s="990"/>
      <c r="H29" s="1091" t="s">
        <v>836</v>
      </c>
      <c r="I29" s="1094"/>
      <c r="J29" s="1095"/>
      <c r="K29" s="1344"/>
      <c r="L29" s="2339"/>
      <c r="M29" s="2340"/>
      <c r="N29" s="2341"/>
      <c r="O29" s="810"/>
      <c r="P29" s="247"/>
    </row>
    <row r="30" spans="2:16" ht="68.25" customHeight="1">
      <c r="B30" s="262" t="s">
        <v>220</v>
      </c>
      <c r="C30" s="879" t="s">
        <v>393</v>
      </c>
      <c r="D30" s="879"/>
      <c r="E30" s="879"/>
      <c r="F30" s="879"/>
      <c r="G30" s="879"/>
      <c r="H30" s="879"/>
      <c r="I30" s="879"/>
      <c r="J30" s="879"/>
      <c r="K30" s="879"/>
      <c r="L30" s="879"/>
      <c r="M30" s="879"/>
      <c r="N30" s="885"/>
      <c r="O30" s="1325"/>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2328" t="s">
        <v>2655</v>
      </c>
      <c r="P32" s="1334"/>
    </row>
    <row r="33" spans="2:16" ht="21" customHeight="1">
      <c r="B33" s="248"/>
      <c r="C33" s="1317" t="s">
        <v>248</v>
      </c>
      <c r="D33" s="1317"/>
      <c r="E33" s="1317"/>
      <c r="F33" s="1317"/>
      <c r="G33" s="1317"/>
      <c r="H33" s="1317"/>
      <c r="I33" s="1318"/>
      <c r="J33" s="329" t="s">
        <v>71</v>
      </c>
      <c r="K33" s="263" t="s">
        <v>71</v>
      </c>
      <c r="L33" s="1398" t="s">
        <v>71</v>
      </c>
      <c r="M33" s="1399"/>
      <c r="N33" s="1400"/>
      <c r="O33" s="2329"/>
      <c r="P33" s="1335"/>
    </row>
    <row r="34" spans="2:16" ht="21" customHeight="1">
      <c r="B34" s="248"/>
      <c r="C34" s="1317" t="s">
        <v>837</v>
      </c>
      <c r="D34" s="1317"/>
      <c r="E34" s="1317"/>
      <c r="F34" s="1317"/>
      <c r="G34" s="1317"/>
      <c r="H34" s="1317"/>
      <c r="I34" s="1318"/>
      <c r="J34" s="390">
        <v>628442.61290322582</v>
      </c>
      <c r="K34" s="391">
        <v>933704.13869488577</v>
      </c>
      <c r="L34" s="1319">
        <f t="shared" ref="L34:L55" si="0">ABS(J34-K34)/J34</f>
        <v>0.48574288172700236</v>
      </c>
      <c r="M34" s="1320"/>
      <c r="N34" s="1321"/>
      <c r="O34" s="2329"/>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2329"/>
      <c r="P35" s="1335"/>
    </row>
    <row r="36" spans="2:16" ht="21" customHeight="1">
      <c r="B36" s="248" t="s">
        <v>401</v>
      </c>
      <c r="C36" s="875" t="s">
        <v>251</v>
      </c>
      <c r="D36" s="875"/>
      <c r="E36" s="875"/>
      <c r="F36" s="875"/>
      <c r="G36" s="875"/>
      <c r="H36" s="875"/>
      <c r="I36" s="875"/>
      <c r="J36" s="875"/>
      <c r="K36" s="875"/>
      <c r="L36" s="875"/>
      <c r="M36" s="875"/>
      <c r="N36" s="876"/>
      <c r="O36" s="2329"/>
      <c r="P36" s="1335"/>
    </row>
    <row r="37" spans="2:16" ht="21" customHeight="1">
      <c r="B37" s="248"/>
      <c r="C37" s="2331" t="s">
        <v>838</v>
      </c>
      <c r="D37" s="2331"/>
      <c r="E37" s="2331"/>
      <c r="F37" s="2331"/>
      <c r="G37" s="2331"/>
      <c r="H37" s="2331"/>
      <c r="I37" s="2332"/>
      <c r="J37" s="390">
        <v>490015.6451612903</v>
      </c>
      <c r="K37" s="391">
        <v>706824.71871252125</v>
      </c>
      <c r="L37" s="1322">
        <f>ABS(J37-K37)/J37</f>
        <v>0.44245336999366114</v>
      </c>
      <c r="M37" s="1323"/>
      <c r="N37" s="1324"/>
      <c r="O37" s="2329"/>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2329"/>
      <c r="P38" s="1335"/>
    </row>
    <row r="39" spans="2:16" ht="21" customHeight="1">
      <c r="B39" s="248" t="s">
        <v>404</v>
      </c>
      <c r="C39" s="875" t="s">
        <v>221</v>
      </c>
      <c r="D39" s="875"/>
      <c r="E39" s="875"/>
      <c r="F39" s="875"/>
      <c r="G39" s="875"/>
      <c r="H39" s="875"/>
      <c r="I39" s="875"/>
      <c r="J39" s="875"/>
      <c r="K39" s="875"/>
      <c r="L39" s="875"/>
      <c r="M39" s="875"/>
      <c r="N39" s="876"/>
      <c r="O39" s="2329"/>
      <c r="P39" s="1335"/>
    </row>
    <row r="40" spans="2:16" ht="21" customHeight="1">
      <c r="B40" s="248"/>
      <c r="C40" s="1317" t="s">
        <v>839</v>
      </c>
      <c r="D40" s="1317"/>
      <c r="E40" s="1317"/>
      <c r="F40" s="1317"/>
      <c r="G40" s="1317"/>
      <c r="H40" s="1317"/>
      <c r="I40" s="1318"/>
      <c r="J40" s="329" t="s">
        <v>71</v>
      </c>
      <c r="K40" s="263" t="s">
        <v>71</v>
      </c>
      <c r="L40" s="1398" t="s">
        <v>71</v>
      </c>
      <c r="M40" s="1399"/>
      <c r="N40" s="1400"/>
      <c r="O40" s="2329"/>
      <c r="P40" s="1335"/>
    </row>
    <row r="41" spans="2:16" ht="21" customHeight="1">
      <c r="B41" s="248"/>
      <c r="C41" s="1317" t="s">
        <v>727</v>
      </c>
      <c r="D41" s="1317"/>
      <c r="E41" s="1317"/>
      <c r="F41" s="1317"/>
      <c r="G41" s="1317"/>
      <c r="H41" s="1317"/>
      <c r="I41" s="1318"/>
      <c r="J41" s="390">
        <v>920123.77419354836</v>
      </c>
      <c r="K41" s="391">
        <v>1440419.8957936503</v>
      </c>
      <c r="L41" s="1319">
        <f t="shared" si="0"/>
        <v>0.5654631867936688</v>
      </c>
      <c r="M41" s="1320"/>
      <c r="N41" s="1321"/>
      <c r="O41" s="2329"/>
      <c r="P41" s="1335"/>
    </row>
    <row r="42" spans="2:16" ht="21" customHeight="1">
      <c r="B42" s="248"/>
      <c r="C42" s="1317" t="s">
        <v>407</v>
      </c>
      <c r="D42" s="1317"/>
      <c r="E42" s="1317"/>
      <c r="F42" s="1317"/>
      <c r="G42" s="1317"/>
      <c r="H42" s="1317"/>
      <c r="I42" s="1318"/>
      <c r="J42" s="390">
        <v>1240312.0967741935</v>
      </c>
      <c r="K42" s="391">
        <v>820621.04123456741</v>
      </c>
      <c r="L42" s="1319">
        <f t="shared" si="0"/>
        <v>0.33837536264554663</v>
      </c>
      <c r="M42" s="1320"/>
      <c r="N42" s="1321"/>
      <c r="O42" s="2329"/>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2329"/>
      <c r="P43" s="1335"/>
    </row>
    <row r="44" spans="2:16" ht="21" customHeight="1">
      <c r="B44" s="248" t="s">
        <v>409</v>
      </c>
      <c r="C44" s="875" t="s">
        <v>256</v>
      </c>
      <c r="D44" s="875"/>
      <c r="E44" s="875"/>
      <c r="F44" s="875"/>
      <c r="G44" s="875"/>
      <c r="H44" s="875"/>
      <c r="I44" s="875"/>
      <c r="J44" s="875"/>
      <c r="K44" s="875"/>
      <c r="L44" s="875"/>
      <c r="M44" s="875"/>
      <c r="N44" s="876"/>
      <c r="O44" s="2329"/>
      <c r="P44" s="1335"/>
    </row>
    <row r="45" spans="2:16" ht="21" customHeight="1">
      <c r="B45" s="248"/>
      <c r="C45" s="1317" t="s">
        <v>728</v>
      </c>
      <c r="D45" s="1317"/>
      <c r="E45" s="1317"/>
      <c r="F45" s="1317"/>
      <c r="G45" s="1317"/>
      <c r="H45" s="1317"/>
      <c r="I45" s="1318"/>
      <c r="J45" s="390">
        <v>217917.03225806452</v>
      </c>
      <c r="K45" s="391">
        <v>146398.51320634913</v>
      </c>
      <c r="L45" s="1319">
        <f t="shared" si="0"/>
        <v>0.32819150623812093</v>
      </c>
      <c r="M45" s="1320"/>
      <c r="N45" s="1321"/>
      <c r="O45" s="2329"/>
      <c r="P45" s="1335"/>
    </row>
    <row r="46" spans="2:16" ht="21" customHeight="1">
      <c r="B46" s="248"/>
      <c r="C46" s="1317" t="s">
        <v>411</v>
      </c>
      <c r="D46" s="1317"/>
      <c r="E46" s="1317"/>
      <c r="F46" s="1317"/>
      <c r="G46" s="1317"/>
      <c r="H46" s="1317"/>
      <c r="I46" s="1318"/>
      <c r="J46" s="329" t="s">
        <v>71</v>
      </c>
      <c r="K46" s="263" t="s">
        <v>71</v>
      </c>
      <c r="L46" s="1398" t="s">
        <v>71</v>
      </c>
      <c r="M46" s="1399"/>
      <c r="N46" s="1400"/>
      <c r="O46" s="2329"/>
      <c r="P46" s="1335"/>
    </row>
    <row r="47" spans="2:16" ht="30" customHeight="1">
      <c r="B47" s="248"/>
      <c r="C47" s="1317" t="s">
        <v>412</v>
      </c>
      <c r="D47" s="1317"/>
      <c r="E47" s="1317"/>
      <c r="F47" s="197" t="s">
        <v>400</v>
      </c>
      <c r="G47" s="1067" t="s">
        <v>2656</v>
      </c>
      <c r="H47" s="1068"/>
      <c r="I47" s="1069"/>
      <c r="J47" s="390">
        <v>205574.48387096776</v>
      </c>
      <c r="K47" s="391">
        <v>211135.92447619021</v>
      </c>
      <c r="L47" s="1322">
        <f t="shared" si="0"/>
        <v>2.7053165842863953E-2</v>
      </c>
      <c r="M47" s="1323"/>
      <c r="N47" s="1324"/>
      <c r="O47" s="2329"/>
      <c r="P47" s="1335"/>
    </row>
    <row r="48" spans="2:16" ht="21" customHeight="1">
      <c r="B48" s="248" t="s">
        <v>413</v>
      </c>
      <c r="C48" s="1317" t="s">
        <v>729</v>
      </c>
      <c r="D48" s="1317"/>
      <c r="E48" s="1317"/>
      <c r="F48" s="1317"/>
      <c r="G48" s="1317"/>
      <c r="H48" s="1317"/>
      <c r="I48" s="1318"/>
      <c r="J48" s="390">
        <v>68229.774193548394</v>
      </c>
      <c r="K48" s="391">
        <v>96026.185231040625</v>
      </c>
      <c r="L48" s="1319">
        <f t="shared" si="0"/>
        <v>0.40739415256808187</v>
      </c>
      <c r="M48" s="1320"/>
      <c r="N48" s="1321"/>
      <c r="O48" s="2329"/>
      <c r="P48" s="1335"/>
    </row>
    <row r="49" spans="2:17" ht="21" customHeight="1">
      <c r="B49" s="248" t="s">
        <v>415</v>
      </c>
      <c r="C49" s="1317" t="s">
        <v>730</v>
      </c>
      <c r="D49" s="1317"/>
      <c r="E49" s="1317"/>
      <c r="F49" s="1317"/>
      <c r="G49" s="1317"/>
      <c r="H49" s="1317"/>
      <c r="I49" s="1318"/>
      <c r="J49" s="329" t="s">
        <v>71</v>
      </c>
      <c r="K49" s="263" t="s">
        <v>71</v>
      </c>
      <c r="L49" s="1398" t="s">
        <v>71</v>
      </c>
      <c r="M49" s="1399"/>
      <c r="N49" s="1400"/>
      <c r="O49" s="2329"/>
      <c r="P49" s="1335"/>
    </row>
    <row r="50" spans="2:17" ht="21" customHeight="1">
      <c r="B50" s="248" t="s">
        <v>417</v>
      </c>
      <c r="C50" s="1317" t="s">
        <v>133</v>
      </c>
      <c r="D50" s="1317"/>
      <c r="E50" s="1317"/>
      <c r="F50" s="1317"/>
      <c r="G50" s="1317"/>
      <c r="H50" s="1317"/>
      <c r="I50" s="1318"/>
      <c r="J50" s="390">
        <v>18238229.290322579</v>
      </c>
      <c r="K50" s="391">
        <v>23949730.975731999</v>
      </c>
      <c r="L50" s="1319">
        <f t="shared" si="0"/>
        <v>0.31316097601865384</v>
      </c>
      <c r="M50" s="1320"/>
      <c r="N50" s="1321"/>
      <c r="O50" s="2329"/>
      <c r="P50" s="1335"/>
    </row>
    <row r="51" spans="2:17" ht="21" customHeight="1">
      <c r="B51" s="248" t="s">
        <v>418</v>
      </c>
      <c r="C51" s="1317" t="s">
        <v>134</v>
      </c>
      <c r="D51" s="1317"/>
      <c r="E51" s="1317"/>
      <c r="F51" s="1317"/>
      <c r="G51" s="1317"/>
      <c r="H51" s="1317"/>
      <c r="I51" s="1318"/>
      <c r="J51" s="390">
        <v>435848.29032258067</v>
      </c>
      <c r="K51" s="391">
        <v>499383.84678130521</v>
      </c>
      <c r="L51" s="1319">
        <f t="shared" si="0"/>
        <v>0.14577447673753754</v>
      </c>
      <c r="M51" s="1320"/>
      <c r="N51" s="1321"/>
      <c r="O51" s="2329"/>
      <c r="P51" s="1335"/>
    </row>
    <row r="52" spans="2:17" s="295" customFormat="1" ht="21" customHeight="1">
      <c r="B52" s="500" t="s">
        <v>419</v>
      </c>
      <c r="C52" s="1307" t="s">
        <v>262</v>
      </c>
      <c r="D52" s="1307"/>
      <c r="E52" s="1307"/>
      <c r="F52" s="1307"/>
      <c r="G52" s="1307"/>
      <c r="H52" s="1307"/>
      <c r="I52" s="1307"/>
      <c r="J52" s="1307"/>
      <c r="K52" s="1307"/>
      <c r="L52" s="1307"/>
      <c r="M52" s="1307"/>
      <c r="N52" s="1333"/>
      <c r="O52" s="2329"/>
      <c r="P52" s="1335"/>
    </row>
    <row r="53" spans="2:17" ht="21" customHeight="1">
      <c r="B53" s="248"/>
      <c r="C53" s="1317" t="s">
        <v>263</v>
      </c>
      <c r="D53" s="1317"/>
      <c r="E53" s="1317"/>
      <c r="F53" s="1317"/>
      <c r="G53" s="1317"/>
      <c r="H53" s="1317"/>
      <c r="I53" s="1318"/>
      <c r="J53" s="329" t="s">
        <v>71</v>
      </c>
      <c r="K53" s="263" t="s">
        <v>71</v>
      </c>
      <c r="L53" s="1398" t="s">
        <v>71</v>
      </c>
      <c r="M53" s="1399"/>
      <c r="N53" s="1400"/>
      <c r="O53" s="2329"/>
      <c r="P53" s="1335"/>
    </row>
    <row r="54" spans="2:17" ht="21" customHeight="1">
      <c r="B54" s="248"/>
      <c r="C54" s="1317" t="s">
        <v>264</v>
      </c>
      <c r="D54" s="1317"/>
      <c r="E54" s="1317"/>
      <c r="F54" s="1317"/>
      <c r="G54" s="1317"/>
      <c r="H54" s="1317"/>
      <c r="I54" s="1318"/>
      <c r="J54" s="329" t="s">
        <v>71</v>
      </c>
      <c r="K54" s="263" t="s">
        <v>71</v>
      </c>
      <c r="L54" s="1398" t="s">
        <v>71</v>
      </c>
      <c r="M54" s="1399"/>
      <c r="N54" s="1400"/>
      <c r="O54" s="2329"/>
      <c r="P54" s="1335"/>
    </row>
    <row r="55" spans="2:17" s="295" customFormat="1" ht="21" customHeight="1">
      <c r="B55" s="500" t="s">
        <v>420</v>
      </c>
      <c r="C55" s="2323" t="s">
        <v>731</v>
      </c>
      <c r="D55" s="2323"/>
      <c r="E55" s="2323"/>
      <c r="F55" s="2323"/>
      <c r="G55" s="2323"/>
      <c r="H55" s="2323"/>
      <c r="I55" s="2324"/>
      <c r="J55" s="390">
        <v>2109.2580645161288</v>
      </c>
      <c r="K55" s="390">
        <v>64360</v>
      </c>
      <c r="L55" s="2325">
        <f t="shared" si="0"/>
        <v>29.513098934038879</v>
      </c>
      <c r="M55" s="2326"/>
      <c r="N55" s="2327"/>
      <c r="O55" s="2330"/>
      <c r="P55" s="1336"/>
    </row>
    <row r="56" spans="2:17" s="295" customFormat="1" ht="71.099999999999994" customHeight="1" thickBot="1">
      <c r="B56" s="501" t="s">
        <v>422</v>
      </c>
      <c r="C56" s="1836" t="s">
        <v>732</v>
      </c>
      <c r="D56" s="1836"/>
      <c r="E56" s="1836"/>
      <c r="F56" s="1836"/>
      <c r="G56" s="1836"/>
      <c r="H56" s="1836"/>
      <c r="I56" s="1836"/>
      <c r="J56" s="2319" t="s">
        <v>49</v>
      </c>
      <c r="K56" s="2320"/>
      <c r="L56" s="266" t="s">
        <v>424</v>
      </c>
      <c r="M56" s="2321"/>
      <c r="N56" s="2322"/>
      <c r="O56" s="502" t="s">
        <v>122</v>
      </c>
      <c r="P56" s="502"/>
    </row>
    <row r="57" spans="2:17" ht="46.5" customHeight="1">
      <c r="B57" s="1314" t="s">
        <v>733</v>
      </c>
      <c r="C57" s="1315"/>
      <c r="D57" s="1315"/>
      <c r="E57" s="1315"/>
      <c r="F57" s="1315"/>
      <c r="G57" s="1315"/>
      <c r="H57" s="1315"/>
      <c r="I57" s="1315"/>
      <c r="J57" s="1315"/>
      <c r="K57" s="1315"/>
      <c r="L57" s="1315"/>
      <c r="M57" s="1315"/>
      <c r="N57" s="1315"/>
      <c r="O57" s="1315"/>
      <c r="P57" s="1316"/>
    </row>
    <row r="58" spans="2:17" ht="64.5" customHeight="1" thickBot="1">
      <c r="B58" s="267" t="s">
        <v>426</v>
      </c>
      <c r="C58" s="1152" t="s">
        <v>734</v>
      </c>
      <c r="D58" s="1152"/>
      <c r="E58" s="1152"/>
      <c r="F58" s="1152"/>
      <c r="G58" s="1152"/>
      <c r="H58" s="1152"/>
      <c r="I58" s="1152"/>
      <c r="J58" s="1310" t="s">
        <v>49</v>
      </c>
      <c r="K58" s="1311"/>
      <c r="L58" s="266" t="s">
        <v>424</v>
      </c>
      <c r="M58" s="1396" t="s">
        <v>2657</v>
      </c>
      <c r="N58" s="1397"/>
      <c r="O58" s="268" t="s">
        <v>904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736</v>
      </c>
      <c r="H60" s="271" t="s">
        <v>737</v>
      </c>
      <c r="I60" s="1240" t="s">
        <v>738</v>
      </c>
      <c r="J60" s="1281"/>
      <c r="K60" s="1240" t="s">
        <v>384</v>
      </c>
      <c r="L60" s="1241"/>
      <c r="M60" s="1241"/>
      <c r="N60" s="1242"/>
      <c r="O60" s="1304"/>
      <c r="P60" s="1304"/>
    </row>
    <row r="61" spans="2:17" ht="49.5" customHeight="1">
      <c r="B61" s="262" t="s">
        <v>216</v>
      </c>
      <c r="C61" s="1307" t="s">
        <v>739</v>
      </c>
      <c r="D61" s="1307"/>
      <c r="E61" s="1307"/>
      <c r="F61" s="1308"/>
      <c r="G61" s="337">
        <v>0</v>
      </c>
      <c r="H61" s="273" t="s">
        <v>71</v>
      </c>
      <c r="I61" s="1209" t="s">
        <v>71</v>
      </c>
      <c r="J61" s="1210"/>
      <c r="K61" s="1275"/>
      <c r="L61" s="1276"/>
      <c r="M61" s="1276"/>
      <c r="N61" s="1277"/>
      <c r="O61" s="1305"/>
      <c r="P61" s="1305"/>
    </row>
    <row r="62" spans="2:17" ht="54" customHeight="1">
      <c r="B62" s="262" t="s">
        <v>218</v>
      </c>
      <c r="C62" s="1307" t="s">
        <v>741</v>
      </c>
      <c r="D62" s="1307"/>
      <c r="E62" s="1307"/>
      <c r="F62" s="1308"/>
      <c r="G62" s="337">
        <v>328830</v>
      </c>
      <c r="H62" s="273" t="s">
        <v>842</v>
      </c>
      <c r="I62" s="1209" t="s">
        <v>2658</v>
      </c>
      <c r="J62" s="1210"/>
      <c r="K62" s="2242" t="s">
        <v>2659</v>
      </c>
      <c r="L62" s="2243"/>
      <c r="M62" s="2243"/>
      <c r="N62" s="2244"/>
      <c r="O62" s="1305"/>
      <c r="P62" s="1305"/>
    </row>
    <row r="63" spans="2:17" ht="54" customHeight="1" thickBot="1">
      <c r="B63" s="248" t="s">
        <v>220</v>
      </c>
      <c r="C63" s="921" t="s">
        <v>742</v>
      </c>
      <c r="D63" s="921"/>
      <c r="E63" s="921"/>
      <c r="F63" s="956"/>
      <c r="G63" s="338">
        <f>G61+G62</f>
        <v>328830</v>
      </c>
      <c r="H63" s="275"/>
      <c r="I63" s="1264"/>
      <c r="J63" s="1265"/>
      <c r="K63" s="1264"/>
      <c r="L63" s="1266"/>
      <c r="M63" s="1266"/>
      <c r="N63" s="1267"/>
      <c r="O63" s="1306"/>
      <c r="P63" s="1306"/>
      <c r="Q63" s="198"/>
    </row>
    <row r="64" spans="2:17" ht="57.75" customHeight="1">
      <c r="B64" s="1296" t="s">
        <v>743</v>
      </c>
      <c r="C64" s="1297"/>
      <c r="D64" s="1297"/>
      <c r="E64" s="1297"/>
      <c r="F64" s="1297"/>
      <c r="G64" s="1297"/>
      <c r="H64" s="1297"/>
      <c r="I64" s="1297"/>
      <c r="J64" s="1297"/>
      <c r="K64" s="1297"/>
      <c r="L64" s="1297"/>
      <c r="M64" s="1297"/>
      <c r="N64" s="1297"/>
      <c r="O64" s="1297"/>
      <c r="P64" s="1298"/>
    </row>
    <row r="65" spans="2:16" ht="58.5" customHeight="1" thickBot="1">
      <c r="B65" s="276" t="s">
        <v>438</v>
      </c>
      <c r="C65" s="1284" t="s">
        <v>744</v>
      </c>
      <c r="D65" s="1284"/>
      <c r="E65" s="1284"/>
      <c r="F65" s="1284"/>
      <c r="G65" s="1284"/>
      <c r="H65" s="1284"/>
      <c r="I65" s="1284"/>
      <c r="J65" s="1284"/>
      <c r="K65" s="1284"/>
      <c r="L65" s="1284"/>
      <c r="M65" s="1285"/>
      <c r="N65" s="437" t="s">
        <v>49</v>
      </c>
      <c r="O65" s="268"/>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746</v>
      </c>
      <c r="G67" s="1240" t="s">
        <v>747</v>
      </c>
      <c r="H67" s="1281"/>
      <c r="I67" s="1240" t="s">
        <v>748</v>
      </c>
      <c r="J67" s="1281"/>
      <c r="K67" s="1240" t="s">
        <v>384</v>
      </c>
      <c r="L67" s="1241"/>
      <c r="M67" s="1241"/>
      <c r="N67" s="1242"/>
      <c r="O67" s="1183"/>
      <c r="P67" s="1183"/>
    </row>
    <row r="68" spans="2:16" ht="28.5" customHeight="1">
      <c r="B68" s="262" t="s">
        <v>216</v>
      </c>
      <c r="C68" s="1290" t="s">
        <v>749</v>
      </c>
      <c r="D68" s="1290"/>
      <c r="E68" s="1291"/>
      <c r="F68" s="755" t="s">
        <v>50</v>
      </c>
      <c r="G68" s="1251">
        <v>0</v>
      </c>
      <c r="H68" s="1252"/>
      <c r="I68" s="1209" t="s">
        <v>60</v>
      </c>
      <c r="J68" s="1210"/>
      <c r="K68" s="1275"/>
      <c r="L68" s="1276"/>
      <c r="M68" s="1276"/>
      <c r="N68" s="1277"/>
      <c r="O68" s="1184"/>
      <c r="P68" s="1184"/>
    </row>
    <row r="69" spans="2:16" ht="31.5" customHeight="1">
      <c r="B69" s="278"/>
      <c r="C69" s="1290" t="s">
        <v>750</v>
      </c>
      <c r="D69" s="1290"/>
      <c r="E69" s="1291"/>
      <c r="F69" s="1096" t="s">
        <v>60</v>
      </c>
      <c r="G69" s="1097"/>
      <c r="H69" s="1097"/>
      <c r="I69" s="1097"/>
      <c r="J69" s="1097"/>
      <c r="K69" s="1275"/>
      <c r="L69" s="1276"/>
      <c r="M69" s="1276"/>
      <c r="N69" s="1277"/>
      <c r="O69" s="1184"/>
      <c r="P69" s="1184"/>
    </row>
    <row r="70" spans="2:16" ht="65.25" customHeight="1">
      <c r="B70" s="262" t="s">
        <v>218</v>
      </c>
      <c r="C70" s="1290" t="s">
        <v>751</v>
      </c>
      <c r="D70" s="1290"/>
      <c r="E70" s="1291"/>
      <c r="F70" s="755" t="s">
        <v>49</v>
      </c>
      <c r="G70" s="1813">
        <v>328830</v>
      </c>
      <c r="H70" s="1814"/>
      <c r="I70" s="1209" t="s">
        <v>842</v>
      </c>
      <c r="J70" s="1210"/>
      <c r="K70" s="2242" t="s">
        <v>2660</v>
      </c>
      <c r="L70" s="2243"/>
      <c r="M70" s="2243"/>
      <c r="N70" s="2244"/>
      <c r="O70" s="1184"/>
      <c r="P70" s="1184"/>
    </row>
    <row r="71" spans="2:16" ht="35.25" customHeight="1">
      <c r="B71" s="278"/>
      <c r="C71" s="1290" t="s">
        <v>752</v>
      </c>
      <c r="D71" s="1290"/>
      <c r="E71" s="1291"/>
      <c r="F71" s="1096" t="s">
        <v>60</v>
      </c>
      <c r="G71" s="1097"/>
      <c r="H71" s="1097"/>
      <c r="I71" s="1097"/>
      <c r="J71" s="1097"/>
      <c r="K71" s="1275"/>
      <c r="L71" s="1276"/>
      <c r="M71" s="1276"/>
      <c r="N71" s="1277"/>
      <c r="O71" s="1184"/>
      <c r="P71" s="1184"/>
    </row>
    <row r="72" spans="2:16" ht="51" customHeight="1" thickBot="1">
      <c r="B72" s="279" t="s">
        <v>220</v>
      </c>
      <c r="C72" s="1292" t="s">
        <v>753</v>
      </c>
      <c r="D72" s="1292"/>
      <c r="E72" s="1293"/>
      <c r="F72" s="280"/>
      <c r="G72" s="1294">
        <f>G68+G70</f>
        <v>328830</v>
      </c>
      <c r="H72" s="1295"/>
      <c r="I72" s="1264"/>
      <c r="J72" s="1265"/>
      <c r="K72" s="1264"/>
      <c r="L72" s="1266"/>
      <c r="M72" s="1266"/>
      <c r="N72" s="1267"/>
      <c r="O72" s="1200"/>
      <c r="P72" s="1200"/>
    </row>
    <row r="73" spans="2:16" ht="56.25" customHeight="1">
      <c r="B73" s="1278" t="s">
        <v>754</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748</v>
      </c>
      <c r="J74" s="1281"/>
      <c r="K74" s="1240" t="s">
        <v>457</v>
      </c>
      <c r="L74" s="1241"/>
      <c r="M74" s="1241"/>
      <c r="N74" s="1242"/>
      <c r="O74" s="246"/>
      <c r="P74" s="247"/>
    </row>
    <row r="75" spans="2:16" s="282" customFormat="1" ht="40.35" customHeight="1">
      <c r="B75" s="262" t="s">
        <v>216</v>
      </c>
      <c r="C75" s="875" t="s">
        <v>118</v>
      </c>
      <c r="D75" s="875"/>
      <c r="E75" s="990"/>
      <c r="F75" s="746" t="s">
        <v>659</v>
      </c>
      <c r="G75" s="1251">
        <v>3049892.59</v>
      </c>
      <c r="H75" s="1252"/>
      <c r="I75" s="1209" t="s">
        <v>842</v>
      </c>
      <c r="J75" s="1210"/>
      <c r="K75" s="1389" t="s">
        <v>2661</v>
      </c>
      <c r="L75" s="1390"/>
      <c r="M75" s="1390"/>
      <c r="N75" s="1391"/>
      <c r="O75" s="1183"/>
      <c r="P75" s="1183"/>
    </row>
    <row r="76" spans="2:16" s="282" customFormat="1" ht="42.6" customHeight="1">
      <c r="B76" s="262" t="s">
        <v>218</v>
      </c>
      <c r="C76" s="875" t="s">
        <v>54</v>
      </c>
      <c r="D76" s="875"/>
      <c r="E76" s="990"/>
      <c r="F76" s="746" t="s">
        <v>659</v>
      </c>
      <c r="G76" s="1251">
        <v>8523992.9199999999</v>
      </c>
      <c r="H76" s="1252"/>
      <c r="I76" s="1209" t="s">
        <v>842</v>
      </c>
      <c r="J76" s="1210"/>
      <c r="K76" s="1389" t="s">
        <v>2662</v>
      </c>
      <c r="L76" s="1390"/>
      <c r="M76" s="1390"/>
      <c r="N76" s="1391"/>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2663</v>
      </c>
      <c r="D78" s="875"/>
      <c r="E78" s="990"/>
      <c r="F78" s="746" t="s">
        <v>659</v>
      </c>
      <c r="G78" s="1251">
        <v>8428416.2599999998</v>
      </c>
      <c r="H78" s="1252"/>
      <c r="I78" s="1209" t="s">
        <v>842</v>
      </c>
      <c r="J78" s="1210"/>
      <c r="K78" s="1813" t="s">
        <v>2664</v>
      </c>
      <c r="L78" s="2317"/>
      <c r="M78" s="2317"/>
      <c r="N78" s="2318"/>
      <c r="O78" s="1184"/>
      <c r="P78" s="1184"/>
    </row>
    <row r="79" spans="2:16" s="282" customFormat="1" ht="39.75" customHeight="1">
      <c r="B79" s="262" t="s">
        <v>224</v>
      </c>
      <c r="C79" s="875" t="s">
        <v>122</v>
      </c>
      <c r="D79" s="875"/>
      <c r="E79" s="990"/>
      <c r="F79" s="746" t="s">
        <v>663</v>
      </c>
      <c r="G79" s="1251">
        <v>0</v>
      </c>
      <c r="H79" s="1252"/>
      <c r="I79" s="1209" t="s">
        <v>60</v>
      </c>
      <c r="J79" s="1210"/>
      <c r="K79" s="1389"/>
      <c r="L79" s="1390"/>
      <c r="M79" s="1390"/>
      <c r="N79" s="1391"/>
      <c r="O79" s="1184"/>
      <c r="P79" s="1184"/>
    </row>
    <row r="80" spans="2:16" ht="53.25" customHeight="1" thickBot="1">
      <c r="B80" s="248" t="s">
        <v>226</v>
      </c>
      <c r="C80" s="921" t="s">
        <v>759</v>
      </c>
      <c r="D80" s="921"/>
      <c r="E80" s="956"/>
      <c r="F80" s="283"/>
      <c r="G80" s="1262">
        <f>G75+G76+G77+G78+G79</f>
        <v>20002301.77</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760</v>
      </c>
      <c r="D82" s="1271"/>
      <c r="E82" s="1271"/>
      <c r="F82" s="1271"/>
      <c r="G82" s="1272"/>
      <c r="H82" s="1255">
        <f>G72/(G72+G80)</f>
        <v>1.6173718399937358E-2</v>
      </c>
      <c r="I82" s="1256"/>
      <c r="J82" s="1257"/>
      <c r="K82" s="1273" t="s">
        <v>462</v>
      </c>
      <c r="L82" s="1274"/>
      <c r="M82" s="1274"/>
      <c r="N82" s="1274"/>
      <c r="O82" s="246"/>
      <c r="P82" s="247"/>
    </row>
    <row r="83" spans="1:16" ht="66.75" customHeight="1">
      <c r="B83" s="285" t="s">
        <v>761</v>
      </c>
      <c r="C83" s="1253" t="s">
        <v>762</v>
      </c>
      <c r="D83" s="1253"/>
      <c r="E83" s="1253"/>
      <c r="F83" s="1253"/>
      <c r="G83" s="1254"/>
      <c r="H83" s="1255">
        <f>G68/G72</f>
        <v>0</v>
      </c>
      <c r="I83" s="1256"/>
      <c r="J83" s="1257"/>
      <c r="K83" s="1258" t="s">
        <v>465</v>
      </c>
      <c r="L83" s="1259"/>
      <c r="M83" s="1259"/>
      <c r="N83" s="1259"/>
      <c r="O83" s="246"/>
      <c r="P83" s="247"/>
    </row>
    <row r="84" spans="1:16" ht="66" customHeight="1">
      <c r="B84" s="286" t="s">
        <v>466</v>
      </c>
      <c r="C84" s="879" t="s">
        <v>763</v>
      </c>
      <c r="D84" s="879"/>
      <c r="E84" s="1260"/>
      <c r="F84" s="1260"/>
      <c r="G84" s="1261"/>
      <c r="H84" s="1255">
        <f>(G72+G80)/J26</f>
        <v>1</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t="s">
        <v>1475</v>
      </c>
      <c r="I86" s="1097"/>
      <c r="J86" s="1097"/>
      <c r="K86" s="1249" t="s">
        <v>465</v>
      </c>
      <c r="L86" s="1250"/>
      <c r="M86" s="1250"/>
      <c r="N86" s="1250"/>
      <c r="O86" s="1003"/>
      <c r="P86" s="1003"/>
    </row>
    <row r="87" spans="1:16" ht="23.25" customHeight="1">
      <c r="B87" s="10" t="s">
        <v>216</v>
      </c>
      <c r="C87" s="879" t="s">
        <v>473</v>
      </c>
      <c r="D87" s="879"/>
      <c r="E87" s="879"/>
      <c r="F87" s="879"/>
      <c r="G87" s="879"/>
      <c r="H87" s="1073" t="s">
        <v>78</v>
      </c>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764</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49</v>
      </c>
      <c r="I90" s="1226" t="s">
        <v>424</v>
      </c>
      <c r="J90" s="1227"/>
      <c r="K90" s="986"/>
      <c r="L90" s="987"/>
      <c r="M90" s="987"/>
      <c r="N90" s="988"/>
      <c r="O90" s="246" t="s">
        <v>704</v>
      </c>
      <c r="P90" s="247"/>
    </row>
    <row r="91" spans="1:16" ht="30.75" customHeight="1">
      <c r="B91" s="1228" t="s">
        <v>479</v>
      </c>
      <c r="C91" s="1229"/>
      <c r="D91" s="1229"/>
      <c r="E91" s="1230"/>
      <c r="F91" s="1237" t="s">
        <v>765</v>
      </c>
      <c r="G91" s="1238"/>
      <c r="H91" s="1239"/>
      <c r="I91" s="1240" t="s">
        <v>481</v>
      </c>
      <c r="J91" s="1241"/>
      <c r="K91" s="1240" t="s">
        <v>384</v>
      </c>
      <c r="L91" s="1241"/>
      <c r="M91" s="1241"/>
      <c r="N91" s="1242"/>
      <c r="O91" s="1183"/>
      <c r="P91" s="1183"/>
    </row>
    <row r="92" spans="1:16" ht="40.35" customHeight="1">
      <c r="B92" s="1231"/>
      <c r="C92" s="1232"/>
      <c r="D92" s="1232"/>
      <c r="E92" s="1233"/>
      <c r="F92" s="2314" t="s">
        <v>2665</v>
      </c>
      <c r="G92" s="2315"/>
      <c r="H92" s="2316"/>
      <c r="I92" s="1251">
        <v>920590.02</v>
      </c>
      <c r="J92" s="1252"/>
      <c r="K92" s="1389" t="s">
        <v>2666</v>
      </c>
      <c r="L92" s="1390"/>
      <c r="M92" s="1390"/>
      <c r="N92" s="1391"/>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767</v>
      </c>
      <c r="D101" s="1065"/>
      <c r="E101" s="1065"/>
      <c r="F101" s="1066"/>
      <c r="G101" s="1032" t="s">
        <v>664</v>
      </c>
      <c r="H101" s="1199"/>
      <c r="I101" s="1032" t="s">
        <v>49</v>
      </c>
      <c r="J101" s="1199"/>
      <c r="K101" s="745" t="s">
        <v>49</v>
      </c>
      <c r="L101" s="1032" t="s">
        <v>49</v>
      </c>
      <c r="M101" s="1033"/>
      <c r="N101" s="1116"/>
      <c r="O101" s="1183"/>
      <c r="P101" s="1183"/>
    </row>
    <row r="102" spans="2:16" ht="42" customHeight="1">
      <c r="B102" s="291" t="s">
        <v>218</v>
      </c>
      <c r="C102" s="1065" t="s">
        <v>768</v>
      </c>
      <c r="D102" s="1065"/>
      <c r="E102" s="1065"/>
      <c r="F102" s="1066"/>
      <c r="G102" s="1032" t="s">
        <v>664</v>
      </c>
      <c r="H102" s="1199"/>
      <c r="I102" s="1032" t="s">
        <v>49</v>
      </c>
      <c r="J102" s="1199"/>
      <c r="K102" s="745" t="s">
        <v>49</v>
      </c>
      <c r="L102" s="1032" t="s">
        <v>49</v>
      </c>
      <c r="M102" s="1033"/>
      <c r="N102" s="1116"/>
      <c r="O102" s="1184"/>
      <c r="P102" s="1184"/>
    </row>
    <row r="103" spans="2:16" ht="41.25" customHeight="1">
      <c r="B103" s="291" t="s">
        <v>490</v>
      </c>
      <c r="C103" s="1065" t="s">
        <v>769</v>
      </c>
      <c r="D103" s="1065"/>
      <c r="E103" s="1065"/>
      <c r="F103" s="1066"/>
      <c r="G103" s="1032" t="s">
        <v>664</v>
      </c>
      <c r="H103" s="1199"/>
      <c r="I103" s="1032" t="s">
        <v>49</v>
      </c>
      <c r="J103" s="1199"/>
      <c r="K103" s="745" t="s">
        <v>49</v>
      </c>
      <c r="L103" s="1032" t="s">
        <v>49</v>
      </c>
      <c r="M103" s="1033"/>
      <c r="N103" s="1116"/>
      <c r="O103" s="1184"/>
      <c r="P103" s="1184"/>
    </row>
    <row r="104" spans="2:16" ht="30" customHeight="1">
      <c r="B104" s="291" t="s">
        <v>492</v>
      </c>
      <c r="C104" s="1065" t="s">
        <v>770</v>
      </c>
      <c r="D104" s="1065"/>
      <c r="E104" s="1065"/>
      <c r="F104" s="1066"/>
      <c r="G104" s="1032" t="s">
        <v>664</v>
      </c>
      <c r="H104" s="1199"/>
      <c r="I104" s="1032" t="s">
        <v>49</v>
      </c>
      <c r="J104" s="1199"/>
      <c r="K104" s="745" t="s">
        <v>49</v>
      </c>
      <c r="L104" s="1032" t="s">
        <v>49</v>
      </c>
      <c r="M104" s="1033"/>
      <c r="N104" s="1116"/>
      <c r="O104" s="1184"/>
      <c r="P104" s="1184"/>
    </row>
    <row r="105" spans="2:16" ht="31.5" customHeight="1">
      <c r="B105" s="291" t="s">
        <v>494</v>
      </c>
      <c r="C105" s="1065" t="s">
        <v>771</v>
      </c>
      <c r="D105" s="1065"/>
      <c r="E105" s="1065"/>
      <c r="F105" s="1066"/>
      <c r="G105" s="1032" t="s">
        <v>664</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664</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664</v>
      </c>
      <c r="H107" s="1199"/>
      <c r="I107" s="1032" t="s">
        <v>49</v>
      </c>
      <c r="J107" s="1199"/>
      <c r="K107" s="745" t="s">
        <v>49</v>
      </c>
      <c r="L107" s="1032" t="s">
        <v>49</v>
      </c>
      <c r="M107" s="1033"/>
      <c r="N107" s="1116"/>
      <c r="O107" s="1184"/>
      <c r="P107" s="1184"/>
    </row>
    <row r="108" spans="2:16" ht="27.75" customHeight="1">
      <c r="B108" s="291" t="s">
        <v>229</v>
      </c>
      <c r="C108" s="1065" t="s">
        <v>772</v>
      </c>
      <c r="D108" s="1065"/>
      <c r="E108" s="1065"/>
      <c r="F108" s="1066"/>
      <c r="G108" s="1032" t="s">
        <v>664</v>
      </c>
      <c r="H108" s="1199"/>
      <c r="I108" s="1032" t="s">
        <v>49</v>
      </c>
      <c r="J108" s="1199"/>
      <c r="K108" s="745" t="s">
        <v>49</v>
      </c>
      <c r="L108" s="1032" t="s">
        <v>49</v>
      </c>
      <c r="M108" s="1033"/>
      <c r="N108" s="1116"/>
      <c r="O108" s="1184"/>
      <c r="P108" s="1184"/>
    </row>
    <row r="109" spans="2:16" ht="24" customHeight="1">
      <c r="B109" s="291" t="s">
        <v>230</v>
      </c>
      <c r="C109" s="1065" t="s">
        <v>136</v>
      </c>
      <c r="D109" s="1065"/>
      <c r="E109" s="1065"/>
      <c r="F109" s="1066"/>
      <c r="G109" s="1032" t="s">
        <v>663</v>
      </c>
      <c r="H109" s="1199"/>
      <c r="I109" s="1032" t="s">
        <v>663</v>
      </c>
      <c r="J109" s="1199"/>
      <c r="K109" s="745" t="s">
        <v>663</v>
      </c>
      <c r="L109" s="1032" t="s">
        <v>663</v>
      </c>
      <c r="M109" s="1033"/>
      <c r="N109" s="1116"/>
      <c r="O109" s="1184"/>
      <c r="P109" s="1184"/>
    </row>
    <row r="110" spans="2:16" ht="24" customHeight="1">
      <c r="B110" s="291" t="s">
        <v>231</v>
      </c>
      <c r="C110" s="1065" t="s">
        <v>137</v>
      </c>
      <c r="D110" s="1065"/>
      <c r="E110" s="1065"/>
      <c r="F110" s="1066"/>
      <c r="G110" s="1032" t="s">
        <v>663</v>
      </c>
      <c r="H110" s="1199"/>
      <c r="I110" s="1032" t="s">
        <v>663</v>
      </c>
      <c r="J110" s="1199"/>
      <c r="K110" s="745" t="s">
        <v>663</v>
      </c>
      <c r="L110" s="1032" t="s">
        <v>663</v>
      </c>
      <c r="M110" s="1033"/>
      <c r="N110" s="1116"/>
      <c r="O110" s="1184"/>
      <c r="P110" s="1184"/>
    </row>
    <row r="111" spans="2:16" ht="21" customHeight="1">
      <c r="B111" s="291" t="s">
        <v>233</v>
      </c>
      <c r="C111" s="1065" t="s">
        <v>773</v>
      </c>
      <c r="D111" s="1065"/>
      <c r="E111" s="1065"/>
      <c r="F111" s="1066"/>
      <c r="G111" s="1032" t="s">
        <v>664</v>
      </c>
      <c r="H111" s="1199"/>
      <c r="I111" s="1032" t="s">
        <v>663</v>
      </c>
      <c r="J111" s="1199"/>
      <c r="K111" s="745" t="s">
        <v>663</v>
      </c>
      <c r="L111" s="1032" t="s">
        <v>663</v>
      </c>
      <c r="M111" s="1033"/>
      <c r="N111" s="1116"/>
      <c r="O111" s="1184"/>
      <c r="P111" s="1184"/>
    </row>
    <row r="112" spans="2:16" ht="29.25" customHeight="1">
      <c r="B112" s="291" t="s">
        <v>500</v>
      </c>
      <c r="C112" s="1065" t="s">
        <v>774</v>
      </c>
      <c r="D112" s="1065"/>
      <c r="E112" s="1065"/>
      <c r="F112" s="1066"/>
      <c r="G112" s="1032" t="s">
        <v>663</v>
      </c>
      <c r="H112" s="1199"/>
      <c r="I112" s="1032" t="s">
        <v>663</v>
      </c>
      <c r="J112" s="1199"/>
      <c r="K112" s="745" t="s">
        <v>663</v>
      </c>
      <c r="L112" s="1032" t="s">
        <v>663</v>
      </c>
      <c r="M112" s="1033"/>
      <c r="N112" s="1116"/>
      <c r="O112" s="1184"/>
      <c r="P112" s="1184"/>
    </row>
    <row r="113" spans="2:16" ht="21" customHeight="1">
      <c r="B113" s="291" t="s">
        <v>236</v>
      </c>
      <c r="C113" s="1065" t="s">
        <v>775</v>
      </c>
      <c r="D113" s="1065"/>
      <c r="E113" s="1065"/>
      <c r="F113" s="1066"/>
      <c r="G113" s="1032" t="s">
        <v>664</v>
      </c>
      <c r="H113" s="1199"/>
      <c r="I113" s="1032" t="s">
        <v>49</v>
      </c>
      <c r="J113" s="1199"/>
      <c r="K113" s="745" t="s">
        <v>49</v>
      </c>
      <c r="L113" s="1032" t="s">
        <v>49</v>
      </c>
      <c r="M113" s="1033"/>
      <c r="N113" s="1116"/>
      <c r="O113" s="1184"/>
      <c r="P113" s="1184"/>
    </row>
    <row r="114" spans="2:16" ht="32.25" customHeight="1">
      <c r="B114" s="292" t="s">
        <v>503</v>
      </c>
      <c r="C114" s="1065" t="s">
        <v>776</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2109" t="s">
        <v>2667</v>
      </c>
      <c r="K120" s="2110"/>
      <c r="L120" s="2110"/>
      <c r="M120" s="2110"/>
      <c r="N120" s="2111"/>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2668</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673</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23" t="s">
        <v>2669</v>
      </c>
      <c r="M128" s="1124"/>
      <c r="N128" s="1824"/>
      <c r="O128" s="1003" t="s">
        <v>780</v>
      </c>
      <c r="P128" s="1003"/>
    </row>
    <row r="129" spans="1:16" ht="25.5" customHeight="1">
      <c r="B129" s="10" t="s">
        <v>216</v>
      </c>
      <c r="C129" s="879" t="s">
        <v>520</v>
      </c>
      <c r="D129" s="879"/>
      <c r="E129" s="879"/>
      <c r="F129" s="879"/>
      <c r="G129" s="880"/>
      <c r="H129" s="1032" t="s">
        <v>663</v>
      </c>
      <c r="I129" s="1033"/>
      <c r="J129" s="1033"/>
      <c r="K129" s="1179"/>
      <c r="L129" s="1715"/>
      <c r="M129" s="1716"/>
      <c r="N129" s="1717"/>
      <c r="O129" s="1004"/>
      <c r="P129" s="1004"/>
    </row>
    <row r="130" spans="1:16" ht="23.25" customHeight="1">
      <c r="B130" s="10" t="s">
        <v>218</v>
      </c>
      <c r="C130" s="879" t="s">
        <v>521</v>
      </c>
      <c r="D130" s="879"/>
      <c r="E130" s="879"/>
      <c r="F130" s="879"/>
      <c r="G130" s="880"/>
      <c r="H130" s="1032" t="s">
        <v>663</v>
      </c>
      <c r="I130" s="1033"/>
      <c r="J130" s="1033"/>
      <c r="K130" s="1179"/>
      <c r="L130" s="1718"/>
      <c r="M130" s="1719"/>
      <c r="N130" s="1720"/>
      <c r="O130" s="1007"/>
      <c r="P130" s="1007"/>
    </row>
    <row r="131" spans="1:16" ht="49.5" customHeight="1">
      <c r="B131" s="294" t="s">
        <v>522</v>
      </c>
      <c r="C131" s="879" t="s">
        <v>781</v>
      </c>
      <c r="D131" s="879"/>
      <c r="E131" s="879"/>
      <c r="F131" s="879"/>
      <c r="G131" s="879"/>
      <c r="H131" s="968" t="s">
        <v>50</v>
      </c>
      <c r="I131" s="969"/>
      <c r="J131" s="969"/>
      <c r="K131" s="1179"/>
      <c r="L131" s="2310"/>
      <c r="M131" s="2310"/>
      <c r="N131" s="2311"/>
      <c r="O131" s="1003" t="s">
        <v>782</v>
      </c>
      <c r="P131" s="1003"/>
    </row>
    <row r="132" spans="1:16" ht="47.25" customHeight="1">
      <c r="B132" s="10" t="s">
        <v>216</v>
      </c>
      <c r="C132" s="879" t="s">
        <v>524</v>
      </c>
      <c r="D132" s="879"/>
      <c r="E132" s="879"/>
      <c r="F132" s="879"/>
      <c r="G132" s="880"/>
      <c r="H132" s="968" t="s">
        <v>663</v>
      </c>
      <c r="I132" s="969"/>
      <c r="J132" s="969"/>
      <c r="K132" s="1179"/>
      <c r="L132" s="2312"/>
      <c r="M132" s="2312"/>
      <c r="N132" s="2313"/>
      <c r="O132" s="1007"/>
      <c r="P132" s="1007"/>
    </row>
    <row r="133" spans="1:16" ht="62.25" customHeight="1">
      <c r="B133" s="294" t="s">
        <v>525</v>
      </c>
      <c r="C133" s="879" t="s">
        <v>783</v>
      </c>
      <c r="D133" s="879"/>
      <c r="E133" s="879"/>
      <c r="F133" s="879"/>
      <c r="G133" s="879"/>
      <c r="H133" s="968" t="s">
        <v>49</v>
      </c>
      <c r="I133" s="969"/>
      <c r="J133" s="969"/>
      <c r="K133" s="1179"/>
      <c r="L133" s="1139" t="s">
        <v>2670</v>
      </c>
      <c r="M133" s="1139"/>
      <c r="N133" s="1079"/>
      <c r="O133" s="1003" t="s">
        <v>782</v>
      </c>
      <c r="P133" s="1003"/>
    </row>
    <row r="134" spans="1:16" ht="51.75" customHeight="1">
      <c r="A134" s="295"/>
      <c r="B134" s="9" t="s">
        <v>216</v>
      </c>
      <c r="C134" s="913" t="s">
        <v>524</v>
      </c>
      <c r="D134" s="913"/>
      <c r="E134" s="913"/>
      <c r="F134" s="913"/>
      <c r="G134" s="1006"/>
      <c r="H134" s="968" t="s">
        <v>186</v>
      </c>
      <c r="I134" s="969"/>
      <c r="J134" s="969"/>
      <c r="K134" s="1179"/>
      <c r="L134" s="1140"/>
      <c r="M134" s="1140"/>
      <c r="N134" s="1083"/>
      <c r="O134" s="1004"/>
      <c r="P134" s="1004"/>
    </row>
    <row r="135" spans="1:16" ht="71.25" customHeight="1" thickBot="1">
      <c r="B135" s="296" t="s">
        <v>527</v>
      </c>
      <c r="C135" s="1152" t="s">
        <v>528</v>
      </c>
      <c r="D135" s="1152"/>
      <c r="E135" s="1152"/>
      <c r="F135" s="1152"/>
      <c r="G135" s="1153"/>
      <c r="H135" s="1154" t="s">
        <v>50</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787</v>
      </c>
      <c r="H137" s="1148"/>
      <c r="I137" s="1149"/>
      <c r="J137" s="1147" t="s">
        <v>788</v>
      </c>
      <c r="K137" s="1148"/>
      <c r="L137" s="1149"/>
      <c r="M137" s="1150" t="s">
        <v>384</v>
      </c>
      <c r="N137" s="1151"/>
      <c r="O137" s="1137" t="s">
        <v>925</v>
      </c>
      <c r="P137" s="1137"/>
    </row>
    <row r="138" spans="1:16" ht="42" customHeight="1">
      <c r="B138" s="298" t="s">
        <v>511</v>
      </c>
      <c r="C138" s="1065" t="s">
        <v>767</v>
      </c>
      <c r="D138" s="1065"/>
      <c r="E138" s="1065"/>
      <c r="F138" s="1066"/>
      <c r="G138" s="1132" t="s">
        <v>679</v>
      </c>
      <c r="H138" s="1134"/>
      <c r="I138" s="1133"/>
      <c r="J138" s="1132" t="s">
        <v>679</v>
      </c>
      <c r="K138" s="1134"/>
      <c r="L138" s="1133"/>
      <c r="M138" s="1138"/>
      <c r="N138" s="1136"/>
      <c r="O138" s="1043"/>
      <c r="P138" s="1043"/>
    </row>
    <row r="139" spans="1:16" ht="42" customHeight="1">
      <c r="B139" s="298" t="s">
        <v>218</v>
      </c>
      <c r="C139" s="1065" t="s">
        <v>768</v>
      </c>
      <c r="D139" s="1065"/>
      <c r="E139" s="1065"/>
      <c r="F139" s="1066"/>
      <c r="G139" s="1132" t="s">
        <v>679</v>
      </c>
      <c r="H139" s="1134"/>
      <c r="I139" s="1133"/>
      <c r="J139" s="1132" t="s">
        <v>679</v>
      </c>
      <c r="K139" s="1134"/>
      <c r="L139" s="1133"/>
      <c r="M139" s="1138"/>
      <c r="N139" s="1136"/>
      <c r="O139" s="1043"/>
      <c r="P139" s="1043"/>
    </row>
    <row r="140" spans="1:16" ht="42" customHeight="1">
      <c r="B140" s="298" t="s">
        <v>220</v>
      </c>
      <c r="C140" s="1065" t="s">
        <v>769</v>
      </c>
      <c r="D140" s="1065"/>
      <c r="E140" s="1065"/>
      <c r="F140" s="1066"/>
      <c r="G140" s="1132" t="s">
        <v>679</v>
      </c>
      <c r="H140" s="1134"/>
      <c r="I140" s="1133"/>
      <c r="J140" s="1132" t="s">
        <v>679</v>
      </c>
      <c r="K140" s="1134"/>
      <c r="L140" s="1133"/>
      <c r="M140" s="1138"/>
      <c r="N140" s="1136"/>
      <c r="O140" s="1043"/>
      <c r="P140" s="1043"/>
    </row>
    <row r="141" spans="1:16" ht="33.75" customHeight="1">
      <c r="B141" s="298" t="s">
        <v>222</v>
      </c>
      <c r="C141" s="1065" t="s">
        <v>770</v>
      </c>
      <c r="D141" s="1065"/>
      <c r="E141" s="1065"/>
      <c r="F141" s="1066"/>
      <c r="G141" s="1132" t="s">
        <v>679</v>
      </c>
      <c r="H141" s="1134"/>
      <c r="I141" s="1133"/>
      <c r="J141" s="1132" t="s">
        <v>679</v>
      </c>
      <c r="K141" s="1134"/>
      <c r="L141" s="1133"/>
      <c r="M141" s="1138"/>
      <c r="N141" s="1136"/>
      <c r="O141" s="1043"/>
      <c r="P141" s="1043"/>
    </row>
    <row r="142" spans="1:16" ht="33.75" customHeight="1">
      <c r="B142" s="298" t="s">
        <v>224</v>
      </c>
      <c r="C142" s="1065" t="s">
        <v>792</v>
      </c>
      <c r="D142" s="1065"/>
      <c r="E142" s="1065"/>
      <c r="F142" s="1066"/>
      <c r="G142" s="1132" t="s">
        <v>679</v>
      </c>
      <c r="H142" s="1134"/>
      <c r="I142" s="1133"/>
      <c r="J142" s="1132" t="s">
        <v>679</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3.75" customHeight="1">
      <c r="B144" s="298" t="s">
        <v>228</v>
      </c>
      <c r="C144" s="1065" t="s">
        <v>134</v>
      </c>
      <c r="D144" s="1065"/>
      <c r="E144" s="1065"/>
      <c r="F144" s="1066"/>
      <c r="G144" s="1132" t="s">
        <v>679</v>
      </c>
      <c r="H144" s="1134"/>
      <c r="I144" s="1133"/>
      <c r="J144" s="1132" t="s">
        <v>679</v>
      </c>
      <c r="K144" s="1134"/>
      <c r="L144" s="1133"/>
      <c r="M144" s="1138"/>
      <c r="N144" s="1136"/>
      <c r="O144" s="1043"/>
      <c r="P144" s="1043"/>
    </row>
    <row r="145" spans="1:16" ht="33.75" customHeight="1">
      <c r="B145" s="298" t="s">
        <v>229</v>
      </c>
      <c r="C145" s="1065" t="s">
        <v>793</v>
      </c>
      <c r="D145" s="1065"/>
      <c r="E145" s="1065"/>
      <c r="F145" s="1066"/>
      <c r="G145" s="1132" t="s">
        <v>679</v>
      </c>
      <c r="H145" s="1134"/>
      <c r="I145" s="1133"/>
      <c r="J145" s="1132" t="s">
        <v>679</v>
      </c>
      <c r="K145" s="1134"/>
      <c r="L145" s="1133"/>
      <c r="M145" s="1135"/>
      <c r="N145" s="1136"/>
      <c r="O145" s="1044"/>
      <c r="P145" s="1044"/>
    </row>
    <row r="146" spans="1:16" ht="33.75" customHeight="1">
      <c r="B146" s="298" t="s">
        <v>230</v>
      </c>
      <c r="C146" s="1065" t="s">
        <v>136</v>
      </c>
      <c r="D146" s="1065"/>
      <c r="E146" s="1065"/>
      <c r="F146" s="1066"/>
      <c r="G146" s="1132" t="s">
        <v>663</v>
      </c>
      <c r="H146" s="1134"/>
      <c r="I146" s="1133"/>
      <c r="J146" s="1132" t="s">
        <v>663</v>
      </c>
      <c r="K146" s="1134"/>
      <c r="L146" s="1133"/>
      <c r="M146" s="1135"/>
      <c r="N146" s="1136"/>
      <c r="O146" s="1044"/>
      <c r="P146" s="1044"/>
    </row>
    <row r="147" spans="1:16" ht="33.75" customHeight="1">
      <c r="B147" s="299" t="s">
        <v>231</v>
      </c>
      <c r="C147" s="1065" t="s">
        <v>137</v>
      </c>
      <c r="D147" s="1065"/>
      <c r="E147" s="1065"/>
      <c r="F147" s="1066"/>
      <c r="G147" s="1132" t="s">
        <v>663</v>
      </c>
      <c r="H147" s="1134"/>
      <c r="I147" s="1133"/>
      <c r="J147" s="1132" t="s">
        <v>663</v>
      </c>
      <c r="K147" s="1134"/>
      <c r="L147" s="1133"/>
      <c r="M147" s="1135"/>
      <c r="N147" s="1136"/>
      <c r="O147" s="1044"/>
      <c r="P147" s="1044"/>
    </row>
    <row r="148" spans="1:16" ht="33.75" customHeight="1">
      <c r="B148" s="299" t="s">
        <v>233</v>
      </c>
      <c r="C148" s="1065" t="s">
        <v>773</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774</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775</v>
      </c>
      <c r="D150" s="1065"/>
      <c r="E150" s="1065"/>
      <c r="F150" s="1066"/>
      <c r="G150" s="1132" t="s">
        <v>679</v>
      </c>
      <c r="H150" s="1134"/>
      <c r="I150" s="1133"/>
      <c r="J150" s="1132" t="s">
        <v>679</v>
      </c>
      <c r="K150" s="1134"/>
      <c r="L150" s="1133"/>
      <c r="M150" s="1135"/>
      <c r="N150" s="1136"/>
      <c r="O150" s="1044"/>
      <c r="P150" s="1044"/>
    </row>
    <row r="151" spans="1:16" ht="46.5" customHeight="1">
      <c r="B151" s="299" t="s">
        <v>503</v>
      </c>
      <c r="C151" s="1065" t="s">
        <v>795</v>
      </c>
      <c r="D151" s="1065"/>
      <c r="E151" s="1065"/>
      <c r="F151" s="300" t="s">
        <v>537</v>
      </c>
      <c r="G151" s="301"/>
      <c r="H151" s="1132"/>
      <c r="I151" s="1133"/>
      <c r="J151" s="1132"/>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1484</v>
      </c>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78.75" customHeight="1">
      <c r="A156" s="11"/>
      <c r="B156" s="796" t="s">
        <v>543</v>
      </c>
      <c r="C156" s="879" t="s">
        <v>796</v>
      </c>
      <c r="D156" s="879"/>
      <c r="E156" s="880"/>
      <c r="F156" s="125" t="s">
        <v>540</v>
      </c>
      <c r="G156" s="1126" t="s">
        <v>541</v>
      </c>
      <c r="H156" s="1127"/>
      <c r="I156" s="1127"/>
      <c r="J156" s="1127"/>
      <c r="K156" s="1128"/>
      <c r="L156" s="1129" t="s">
        <v>542</v>
      </c>
      <c r="M156" s="1130"/>
      <c r="N156" s="1131"/>
      <c r="O156" s="1003" t="s">
        <v>1484</v>
      </c>
      <c r="P156" s="1003"/>
    </row>
    <row r="157" spans="1:16" ht="34.5" customHeight="1">
      <c r="B157" s="244" t="s">
        <v>216</v>
      </c>
      <c r="C157" s="1011" t="s">
        <v>198</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304"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704</v>
      </c>
      <c r="P160" s="1001"/>
    </row>
    <row r="161" spans="2:16" s="295" customFormat="1" ht="21.75" customHeight="1">
      <c r="B161" s="298" t="s">
        <v>216</v>
      </c>
      <c r="C161" s="1470" t="s">
        <v>547</v>
      </c>
      <c r="D161" s="1470"/>
      <c r="E161" s="1471"/>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9" t="s">
        <v>663</v>
      </c>
      <c r="G164" s="1100"/>
      <c r="H164" s="1100"/>
      <c r="I164" s="1100"/>
      <c r="J164" s="1101"/>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704</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t="s">
        <v>704</v>
      </c>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455">
        <v>23.4</v>
      </c>
      <c r="J170" s="455">
        <v>14.4</v>
      </c>
      <c r="K170" s="455">
        <v>9.1</v>
      </c>
      <c r="L170" s="455">
        <v>3.7</v>
      </c>
      <c r="M170" s="957">
        <v>0.9</v>
      </c>
      <c r="N170" s="95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767</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768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799</v>
      </c>
      <c r="D174" s="1065"/>
      <c r="E174" s="1065"/>
      <c r="F174" s="1065"/>
      <c r="G174" s="1065"/>
      <c r="H174" s="1065"/>
      <c r="I174" s="1065"/>
      <c r="J174" s="1066"/>
      <c r="K174" s="745" t="s">
        <v>49</v>
      </c>
      <c r="L174" s="1076"/>
      <c r="M174" s="1080"/>
      <c r="N174" s="1081"/>
      <c r="O174" s="1044"/>
      <c r="P174" s="1044"/>
    </row>
    <row r="175" spans="2:16" ht="21.75" customHeight="1">
      <c r="B175" s="33" t="s">
        <v>222</v>
      </c>
      <c r="C175" s="1065" t="s">
        <v>770</v>
      </c>
      <c r="D175" s="1065"/>
      <c r="E175" s="1065"/>
      <c r="F175" s="1065"/>
      <c r="G175" s="1065"/>
      <c r="H175" s="1065"/>
      <c r="I175" s="1065"/>
      <c r="J175" s="1066"/>
      <c r="K175" s="745" t="s">
        <v>49</v>
      </c>
      <c r="L175" s="1076"/>
      <c r="M175" s="1080"/>
      <c r="N175" s="1081"/>
      <c r="O175" s="1044"/>
      <c r="P175" s="1044"/>
    </row>
    <row r="176" spans="2:16" ht="21.75" customHeight="1">
      <c r="B176" s="33" t="s">
        <v>224</v>
      </c>
      <c r="C176" s="1065" t="s">
        <v>800</v>
      </c>
      <c r="D176" s="1065"/>
      <c r="E176" s="1065"/>
      <c r="F176" s="1065"/>
      <c r="G176" s="1065"/>
      <c r="H176" s="1065"/>
      <c r="I176" s="1065"/>
      <c r="J176" s="1066"/>
      <c r="K176" s="745" t="s">
        <v>49</v>
      </c>
      <c r="L176" s="1076"/>
      <c r="M176" s="1080"/>
      <c r="N176" s="1081"/>
      <c r="O176" s="1044"/>
      <c r="P176" s="1044"/>
    </row>
    <row r="177" spans="2:16" s="295" customFormat="1" ht="21.75" customHeight="1">
      <c r="B177" s="503" t="s">
        <v>226</v>
      </c>
      <c r="C177" s="1858" t="s">
        <v>730</v>
      </c>
      <c r="D177" s="1858"/>
      <c r="E177" s="1858"/>
      <c r="F177" s="1858"/>
      <c r="G177" s="1858"/>
      <c r="H177" s="1858"/>
      <c r="I177" s="1858"/>
      <c r="J177" s="1859"/>
      <c r="K177" s="754" t="s">
        <v>50</v>
      </c>
      <c r="L177" s="1076"/>
      <c r="M177" s="1080"/>
      <c r="N177" s="1081"/>
      <c r="O177" s="1044"/>
      <c r="P177" s="1044"/>
    </row>
    <row r="178" spans="2:16" ht="21.75" customHeight="1">
      <c r="B178" s="503" t="s">
        <v>228</v>
      </c>
      <c r="C178" s="1858" t="s">
        <v>133</v>
      </c>
      <c r="D178" s="1858"/>
      <c r="E178" s="1858"/>
      <c r="F178" s="1858"/>
      <c r="G178" s="1858"/>
      <c r="H178" s="1858"/>
      <c r="I178" s="1858"/>
      <c r="J178" s="1859"/>
      <c r="K178" s="754" t="s">
        <v>49</v>
      </c>
      <c r="L178" s="1076"/>
      <c r="M178" s="1080"/>
      <c r="N178" s="1081"/>
      <c r="O178" s="1044"/>
      <c r="P178" s="1044"/>
    </row>
    <row r="179" spans="2:16" ht="21.75" customHeight="1">
      <c r="B179" s="503" t="s">
        <v>229</v>
      </c>
      <c r="C179" s="1858" t="s">
        <v>134</v>
      </c>
      <c r="D179" s="1858"/>
      <c r="E179" s="1858"/>
      <c r="F179" s="1858"/>
      <c r="G179" s="1858"/>
      <c r="H179" s="1858"/>
      <c r="I179" s="1858"/>
      <c r="J179" s="1859"/>
      <c r="K179" s="754" t="s">
        <v>49</v>
      </c>
      <c r="L179" s="1076"/>
      <c r="M179" s="1080"/>
      <c r="N179" s="1081"/>
      <c r="O179" s="1044"/>
      <c r="P179" s="1044"/>
    </row>
    <row r="180" spans="2:16" ht="21.75" customHeight="1">
      <c r="B180" s="503" t="s">
        <v>230</v>
      </c>
      <c r="C180" s="2308" t="s">
        <v>801</v>
      </c>
      <c r="D180" s="2308"/>
      <c r="E180" s="2308"/>
      <c r="F180" s="2308"/>
      <c r="G180" s="2308"/>
      <c r="H180" s="2308"/>
      <c r="I180" s="2308"/>
      <c r="J180" s="2309"/>
      <c r="K180" s="754" t="s">
        <v>49</v>
      </c>
      <c r="L180" s="1076"/>
      <c r="M180" s="1080"/>
      <c r="N180" s="1081"/>
      <c r="O180" s="1044"/>
      <c r="P180" s="1044"/>
    </row>
    <row r="181" spans="2:16" s="295" customFormat="1" ht="21.75" customHeight="1">
      <c r="B181" s="503" t="s">
        <v>231</v>
      </c>
      <c r="C181" s="1858" t="s">
        <v>773</v>
      </c>
      <c r="D181" s="1858"/>
      <c r="E181" s="1858"/>
      <c r="F181" s="1858"/>
      <c r="G181" s="1858"/>
      <c r="H181" s="1858"/>
      <c r="I181" s="1858"/>
      <c r="J181" s="1859"/>
      <c r="K181" s="754" t="s">
        <v>50</v>
      </c>
      <c r="L181" s="1076"/>
      <c r="M181" s="1080"/>
      <c r="N181" s="1081"/>
      <c r="O181" s="1044"/>
      <c r="P181" s="1044"/>
    </row>
    <row r="182" spans="2:16" s="295" customFormat="1" ht="21.75" customHeight="1">
      <c r="B182" s="503" t="s">
        <v>233</v>
      </c>
      <c r="C182" s="1858" t="s">
        <v>802</v>
      </c>
      <c r="D182" s="1858"/>
      <c r="E182" s="1858"/>
      <c r="F182" s="1858"/>
      <c r="G182" s="1858"/>
      <c r="H182" s="1858"/>
      <c r="I182" s="1858"/>
      <c r="J182" s="1859"/>
      <c r="K182" s="754" t="s">
        <v>50</v>
      </c>
      <c r="L182" s="1076"/>
      <c r="M182" s="1080"/>
      <c r="N182" s="1081"/>
      <c r="O182" s="1044"/>
      <c r="P182" s="1044"/>
    </row>
    <row r="183" spans="2:16" ht="21.75" customHeight="1">
      <c r="B183" s="33" t="s">
        <v>234</v>
      </c>
      <c r="C183" s="2306" t="s">
        <v>775</v>
      </c>
      <c r="D183" s="2306"/>
      <c r="E183" s="2306"/>
      <c r="F183" s="2306"/>
      <c r="G183" s="2306"/>
      <c r="H183" s="2306"/>
      <c r="I183" s="2306"/>
      <c r="J183" s="2307"/>
      <c r="K183" s="745" t="s">
        <v>49</v>
      </c>
      <c r="L183" s="1076"/>
      <c r="M183" s="1080"/>
      <c r="N183" s="1081"/>
      <c r="O183" s="1044"/>
      <c r="P183" s="1044"/>
    </row>
    <row r="184" spans="2:16" ht="21.75" customHeight="1">
      <c r="B184" s="33" t="s">
        <v>236</v>
      </c>
      <c r="C184" s="879" t="s">
        <v>570</v>
      </c>
      <c r="D184" s="879"/>
      <c r="E184" s="879"/>
      <c r="F184" s="879"/>
      <c r="G184" s="879"/>
      <c r="H184" s="879"/>
      <c r="I184" s="879"/>
      <c r="J184" s="880"/>
      <c r="K184" s="745"/>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811">
        <v>2017</v>
      </c>
      <c r="L186" s="1077"/>
      <c r="M186" s="1082"/>
      <c r="N186" s="1083"/>
      <c r="O186" s="1044"/>
      <c r="P186" s="1044"/>
    </row>
    <row r="187" spans="2:16" ht="23.25" customHeight="1">
      <c r="B187" s="294" t="s">
        <v>574</v>
      </c>
      <c r="C187" s="879" t="s">
        <v>575</v>
      </c>
      <c r="D187" s="879"/>
      <c r="E187" s="880"/>
      <c r="F187" s="1073" t="s">
        <v>2671</v>
      </c>
      <c r="G187" s="1074"/>
      <c r="H187" s="1074"/>
      <c r="I187" s="1074"/>
      <c r="J187" s="1074"/>
      <c r="K187" s="1074"/>
      <c r="L187" s="1074"/>
      <c r="M187" s="1074"/>
      <c r="N187" s="1074"/>
      <c r="O187" s="1044"/>
      <c r="P187" s="1044"/>
    </row>
    <row r="188" spans="2:16" ht="23.25" customHeight="1">
      <c r="B188" s="309" t="s">
        <v>576</v>
      </c>
      <c r="C188" s="913" t="s">
        <v>577</v>
      </c>
      <c r="D188" s="913"/>
      <c r="E188" s="1006"/>
      <c r="F188" s="1084" t="s">
        <v>2672</v>
      </c>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688</v>
      </c>
      <c r="P189" s="1060" t="s">
        <v>932</v>
      </c>
    </row>
    <row r="190" spans="2:16" ht="36.75" customHeight="1">
      <c r="B190" s="9" t="s">
        <v>216</v>
      </c>
      <c r="C190" s="879" t="s">
        <v>580</v>
      </c>
      <c r="D190" s="879"/>
      <c r="E190" s="879"/>
      <c r="F190" s="879"/>
      <c r="G190" s="879"/>
      <c r="H190" s="879"/>
      <c r="I190" s="879"/>
      <c r="J190" s="879"/>
      <c r="K190" s="2185" t="s">
        <v>2297</v>
      </c>
      <c r="L190" s="2186"/>
      <c r="M190" s="2186"/>
      <c r="N190" s="2187"/>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704</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806</v>
      </c>
      <c r="D193" s="1036"/>
      <c r="E193" s="1036"/>
      <c r="F193" s="1036"/>
      <c r="G193" s="1037"/>
      <c r="H193" s="1038" t="s">
        <v>807</v>
      </c>
      <c r="I193" s="1039"/>
      <c r="J193" s="1040"/>
      <c r="K193" s="1038" t="s">
        <v>808</v>
      </c>
      <c r="L193" s="1039"/>
      <c r="M193" s="1039"/>
      <c r="N193" s="1041"/>
      <c r="O193" s="1042" t="s">
        <v>874</v>
      </c>
      <c r="P193" s="1042"/>
    </row>
    <row r="194" spans="2:16" ht="107.25" customHeight="1">
      <c r="B194" s="1035"/>
      <c r="C194" s="1011"/>
      <c r="D194" s="1011"/>
      <c r="E194" s="1011"/>
      <c r="F194" s="1011"/>
      <c r="G194" s="1012"/>
      <c r="H194" s="311" t="s">
        <v>587</v>
      </c>
      <c r="I194" s="312" t="s">
        <v>588</v>
      </c>
      <c r="J194" s="312" t="s">
        <v>810</v>
      </c>
      <c r="K194" s="311" t="s">
        <v>590</v>
      </c>
      <c r="L194" s="311" t="s">
        <v>591</v>
      </c>
      <c r="M194" s="313" t="s">
        <v>811</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345"/>
      <c r="I196" s="345"/>
      <c r="J196" s="347" t="s">
        <v>71</v>
      </c>
      <c r="K196" s="345"/>
      <c r="L196" s="345"/>
      <c r="M196" s="347" t="s">
        <v>71</v>
      </c>
      <c r="N196" s="1052"/>
      <c r="O196" s="1044"/>
      <c r="P196" s="1044"/>
    </row>
    <row r="197" spans="2:16" ht="24.75" customHeight="1">
      <c r="B197" s="244" t="s">
        <v>401</v>
      </c>
      <c r="C197" s="1050" t="s">
        <v>837</v>
      </c>
      <c r="D197" s="1050"/>
      <c r="E197" s="1050"/>
      <c r="F197" s="1050"/>
      <c r="G197" s="1051"/>
      <c r="H197" s="345">
        <v>0</v>
      </c>
      <c r="I197" s="345">
        <v>6</v>
      </c>
      <c r="J197" s="347">
        <f t="shared" ref="J197:J214" si="1">MIN(H197/I197,1)</f>
        <v>0</v>
      </c>
      <c r="K197" s="345">
        <v>288</v>
      </c>
      <c r="L197" s="345">
        <v>5407</v>
      </c>
      <c r="M197" s="368">
        <f>MIN(K197/L197,1)</f>
        <v>5.3264287035324577E-2</v>
      </c>
      <c r="N197" s="1053"/>
      <c r="O197" s="1044"/>
      <c r="P197" s="1044"/>
    </row>
    <row r="198" spans="2:16" ht="39" customHeight="1">
      <c r="B198" s="244" t="s">
        <v>404</v>
      </c>
      <c r="C198" s="1050" t="s">
        <v>814</v>
      </c>
      <c r="D198" s="1050"/>
      <c r="E198" s="1050"/>
      <c r="F198" s="1055"/>
      <c r="G198" s="1056"/>
      <c r="H198" s="345"/>
      <c r="I198" s="345"/>
      <c r="J198" s="347" t="s">
        <v>71</v>
      </c>
      <c r="K198" s="345"/>
      <c r="L198" s="345"/>
      <c r="M198" s="347" t="s">
        <v>71</v>
      </c>
      <c r="N198" s="1054"/>
      <c r="O198" s="1044"/>
      <c r="P198" s="1044"/>
    </row>
    <row r="199" spans="2:16" ht="24.75" customHeight="1">
      <c r="B199" s="319" t="s">
        <v>218</v>
      </c>
      <c r="C199" s="1046" t="s">
        <v>875</v>
      </c>
      <c r="D199" s="1046"/>
      <c r="E199" s="1046"/>
      <c r="F199" s="1046"/>
      <c r="G199" s="1423"/>
      <c r="H199" s="345">
        <v>0</v>
      </c>
      <c r="I199" s="345">
        <v>6</v>
      </c>
      <c r="J199" s="347">
        <f t="shared" si="1"/>
        <v>0</v>
      </c>
      <c r="K199" s="345"/>
      <c r="L199" s="345"/>
      <c r="M199" s="347" t="s">
        <v>71</v>
      </c>
      <c r="N199" s="320"/>
      <c r="O199" s="1044"/>
      <c r="P199" s="1044"/>
    </row>
    <row r="200" spans="2:16" ht="15.75" customHeight="1">
      <c r="B200" s="319" t="s">
        <v>220</v>
      </c>
      <c r="C200" s="1046" t="s">
        <v>221</v>
      </c>
      <c r="D200" s="1046"/>
      <c r="E200" s="1046"/>
      <c r="F200" s="1046"/>
      <c r="G200" s="1046"/>
      <c r="H200" s="1046"/>
      <c r="I200" s="1046"/>
      <c r="J200" s="1046"/>
      <c r="K200" s="1046"/>
      <c r="L200" s="1046"/>
      <c r="M200" s="1046"/>
      <c r="N200" s="1047"/>
      <c r="O200" s="1044"/>
      <c r="P200" s="1044"/>
    </row>
    <row r="201" spans="2:16" ht="24.75" customHeight="1">
      <c r="B201" s="10" t="s">
        <v>230</v>
      </c>
      <c r="C201" s="1050" t="s">
        <v>2673</v>
      </c>
      <c r="D201" s="1050"/>
      <c r="E201" s="1050"/>
      <c r="F201" s="1050"/>
      <c r="G201" s="1051"/>
      <c r="H201" s="345">
        <v>4</v>
      </c>
      <c r="I201" s="345">
        <v>6</v>
      </c>
      <c r="J201" s="347">
        <f>MIN(H201/I201,1)</f>
        <v>0.66666666666666663</v>
      </c>
      <c r="K201" s="345"/>
      <c r="L201" s="345"/>
      <c r="M201" s="347" t="s">
        <v>71</v>
      </c>
      <c r="N201" s="1052"/>
      <c r="O201" s="1044"/>
      <c r="P201" s="1044"/>
    </row>
    <row r="202" spans="2:16" ht="24.75" customHeight="1">
      <c r="B202" s="10" t="s">
        <v>401</v>
      </c>
      <c r="C202" s="1050" t="s">
        <v>727</v>
      </c>
      <c r="D202" s="1050"/>
      <c r="E202" s="1050"/>
      <c r="F202" s="1050"/>
      <c r="G202" s="767"/>
      <c r="H202" s="345">
        <v>0</v>
      </c>
      <c r="I202" s="345">
        <v>6</v>
      </c>
      <c r="J202" s="347">
        <f t="shared" si="1"/>
        <v>0</v>
      </c>
      <c r="K202" s="345">
        <v>193</v>
      </c>
      <c r="L202" s="345">
        <v>5513</v>
      </c>
      <c r="M202" s="368">
        <f>MIN(K202/L202,1)</f>
        <v>3.5008162524941051E-2</v>
      </c>
      <c r="N202" s="1053"/>
      <c r="O202" s="1044"/>
      <c r="P202" s="1044"/>
    </row>
    <row r="203" spans="2:16" ht="24.75" customHeight="1">
      <c r="B203" s="10" t="s">
        <v>404</v>
      </c>
      <c r="C203" s="1050" t="s">
        <v>407</v>
      </c>
      <c r="D203" s="1050"/>
      <c r="E203" s="1050"/>
      <c r="F203" s="1050"/>
      <c r="G203" s="1051"/>
      <c r="H203" s="345">
        <v>0</v>
      </c>
      <c r="I203" s="345">
        <v>6</v>
      </c>
      <c r="J203" s="347">
        <f t="shared" si="1"/>
        <v>0</v>
      </c>
      <c r="K203" s="345">
        <v>386</v>
      </c>
      <c r="L203" s="345">
        <v>5446</v>
      </c>
      <c r="M203" s="368">
        <f>MIN(K203/L203,1)</f>
        <v>7.0877708409842088E-2</v>
      </c>
      <c r="N203" s="1053"/>
      <c r="O203" s="1044"/>
      <c r="P203" s="1044"/>
    </row>
    <row r="204" spans="2:16" ht="18" customHeight="1">
      <c r="B204" s="319" t="s">
        <v>222</v>
      </c>
      <c r="C204" s="1046" t="s">
        <v>256</v>
      </c>
      <c r="D204" s="1046"/>
      <c r="E204" s="1046"/>
      <c r="F204" s="1046"/>
      <c r="G204" s="1046"/>
      <c r="H204" s="1046"/>
      <c r="I204" s="1046"/>
      <c r="J204" s="1046"/>
      <c r="K204" s="1046"/>
      <c r="L204" s="1046"/>
      <c r="M204" s="1046"/>
      <c r="N204" s="1047"/>
      <c r="O204" s="1043"/>
      <c r="P204" s="1043"/>
    </row>
    <row r="205" spans="2:16" ht="22.5" customHeight="1">
      <c r="B205" s="10" t="s">
        <v>230</v>
      </c>
      <c r="C205" s="1050" t="s">
        <v>728</v>
      </c>
      <c r="D205" s="1050"/>
      <c r="E205" s="1050"/>
      <c r="F205" s="1050"/>
      <c r="G205" s="1051"/>
      <c r="H205" s="345">
        <v>0</v>
      </c>
      <c r="I205" s="345">
        <v>6</v>
      </c>
      <c r="J205" s="347">
        <f t="shared" si="1"/>
        <v>0</v>
      </c>
      <c r="K205" s="345">
        <v>150</v>
      </c>
      <c r="L205" s="345">
        <v>1728</v>
      </c>
      <c r="M205" s="368">
        <f>MIN(K205/L205,1)</f>
        <v>8.6805555555555552E-2</v>
      </c>
      <c r="N205" s="1052"/>
      <c r="O205" s="1043"/>
      <c r="P205" s="1043"/>
    </row>
    <row r="206" spans="2:16" ht="22.5" customHeight="1">
      <c r="B206" s="10" t="s">
        <v>401</v>
      </c>
      <c r="C206" s="1050" t="s">
        <v>816</v>
      </c>
      <c r="D206" s="1050"/>
      <c r="E206" s="1050"/>
      <c r="F206" s="1050"/>
      <c r="G206" s="1051"/>
      <c r="H206" s="345">
        <v>0</v>
      </c>
      <c r="I206" s="345">
        <v>6</v>
      </c>
      <c r="J206" s="347">
        <f t="shared" si="1"/>
        <v>0</v>
      </c>
      <c r="K206" s="345">
        <v>308</v>
      </c>
      <c r="L206" s="345">
        <v>1903</v>
      </c>
      <c r="M206" s="368">
        <f>MIN(K206/L206,1)</f>
        <v>0.16184971098265896</v>
      </c>
      <c r="N206" s="1054"/>
      <c r="O206" s="1043"/>
      <c r="P206" s="1043"/>
    </row>
    <row r="207" spans="2:16" ht="22.5" customHeight="1">
      <c r="B207" s="319" t="s">
        <v>224</v>
      </c>
      <c r="C207" s="1046" t="s">
        <v>729</v>
      </c>
      <c r="D207" s="1046"/>
      <c r="E207" s="1046"/>
      <c r="F207" s="1046"/>
      <c r="G207" s="1046"/>
      <c r="H207" s="345">
        <v>0</v>
      </c>
      <c r="I207" s="345">
        <v>6</v>
      </c>
      <c r="J207" s="347">
        <f t="shared" si="1"/>
        <v>0</v>
      </c>
      <c r="K207" s="345">
        <v>33</v>
      </c>
      <c r="L207" s="345">
        <v>1116</v>
      </c>
      <c r="M207" s="368">
        <f>MIN(K207/L207,1)</f>
        <v>2.9569892473118281E-2</v>
      </c>
      <c r="N207" s="320"/>
      <c r="O207" s="1043"/>
      <c r="P207" s="1043"/>
    </row>
    <row r="208" spans="2:16" ht="22.5" customHeight="1">
      <c r="B208" s="319" t="s">
        <v>226</v>
      </c>
      <c r="C208" s="1046" t="s">
        <v>730</v>
      </c>
      <c r="D208" s="1046"/>
      <c r="E208" s="1046"/>
      <c r="F208" s="1046"/>
      <c r="G208" s="1046"/>
      <c r="H208" s="345"/>
      <c r="I208" s="345"/>
      <c r="J208" s="347" t="s">
        <v>71</v>
      </c>
      <c r="K208" s="345"/>
      <c r="L208" s="345"/>
      <c r="M208" s="347" t="s">
        <v>71</v>
      </c>
      <c r="N208" s="320"/>
      <c r="O208" s="1043"/>
      <c r="P208" s="1043"/>
    </row>
    <row r="209" spans="2:16" ht="22.5" customHeight="1">
      <c r="B209" s="319" t="s">
        <v>228</v>
      </c>
      <c r="C209" s="1046" t="s">
        <v>133</v>
      </c>
      <c r="D209" s="1046"/>
      <c r="E209" s="1046"/>
      <c r="F209" s="1046"/>
      <c r="G209" s="1046"/>
      <c r="H209" s="345">
        <v>0</v>
      </c>
      <c r="I209" s="345">
        <v>6</v>
      </c>
      <c r="J209" s="347">
        <f t="shared" si="1"/>
        <v>0</v>
      </c>
      <c r="K209" s="345">
        <v>315</v>
      </c>
      <c r="L209" s="345">
        <v>5138</v>
      </c>
      <c r="M209" s="368">
        <f t="shared" ref="M209:M210" si="2">MIN(K209/L209,1)</f>
        <v>6.1307901907356951E-2</v>
      </c>
      <c r="N209" s="320"/>
      <c r="O209" s="1043"/>
      <c r="P209" s="1043"/>
    </row>
    <row r="210" spans="2:16" ht="22.5" customHeight="1">
      <c r="B210" s="319" t="s">
        <v>229</v>
      </c>
      <c r="C210" s="1046" t="s">
        <v>134</v>
      </c>
      <c r="D210" s="1046"/>
      <c r="E210" s="1046"/>
      <c r="F210" s="1046"/>
      <c r="G210" s="1046"/>
      <c r="H210" s="345">
        <v>0</v>
      </c>
      <c r="I210" s="345">
        <v>6</v>
      </c>
      <c r="J210" s="347">
        <f t="shared" si="1"/>
        <v>0</v>
      </c>
      <c r="K210" s="345">
        <v>302</v>
      </c>
      <c r="L210" s="345">
        <v>4430</v>
      </c>
      <c r="M210" s="368">
        <f t="shared" si="2"/>
        <v>6.8171557562076754E-2</v>
      </c>
      <c r="N210" s="320"/>
      <c r="O210" s="1043"/>
      <c r="P210" s="1043"/>
    </row>
    <row r="211" spans="2:16" ht="18.75" customHeight="1">
      <c r="B211" s="319" t="s">
        <v>230</v>
      </c>
      <c r="C211" s="1046" t="s">
        <v>262</v>
      </c>
      <c r="D211" s="1046"/>
      <c r="E211" s="1046"/>
      <c r="F211" s="1046"/>
      <c r="G211" s="1046"/>
      <c r="H211" s="1046"/>
      <c r="I211" s="1046"/>
      <c r="J211" s="1046"/>
      <c r="K211" s="1046"/>
      <c r="L211" s="1046"/>
      <c r="M211" s="1046"/>
      <c r="N211" s="1047"/>
      <c r="O211" s="1043"/>
      <c r="P211" s="1043"/>
    </row>
    <row r="212" spans="2:16" ht="22.5" customHeight="1">
      <c r="B212" s="10" t="s">
        <v>230</v>
      </c>
      <c r="C212" s="1050" t="s">
        <v>263</v>
      </c>
      <c r="D212" s="1050"/>
      <c r="E212" s="1050"/>
      <c r="F212" s="1050"/>
      <c r="G212" s="1051"/>
      <c r="H212" s="345"/>
      <c r="I212" s="345"/>
      <c r="J212" s="347" t="s">
        <v>71</v>
      </c>
      <c r="K212" s="345"/>
      <c r="L212" s="345"/>
      <c r="M212" s="347" t="s">
        <v>71</v>
      </c>
      <c r="N212" s="1052"/>
      <c r="O212" s="1043"/>
      <c r="P212" s="1043"/>
    </row>
    <row r="213" spans="2:16" ht="22.5" customHeight="1">
      <c r="B213" s="10" t="s">
        <v>401</v>
      </c>
      <c r="C213" s="1050" t="s">
        <v>264</v>
      </c>
      <c r="D213" s="1050"/>
      <c r="E213" s="1050"/>
      <c r="F213" s="1050"/>
      <c r="G213" s="1051"/>
      <c r="H213" s="345"/>
      <c r="I213" s="345"/>
      <c r="J213" s="347" t="s">
        <v>71</v>
      </c>
      <c r="K213" s="345"/>
      <c r="L213" s="345"/>
      <c r="M213" s="347" t="s">
        <v>71</v>
      </c>
      <c r="N213" s="1054"/>
      <c r="O213" s="1043"/>
      <c r="P213" s="1043"/>
    </row>
    <row r="214" spans="2:16" ht="22.5" customHeight="1">
      <c r="B214" s="319" t="s">
        <v>231</v>
      </c>
      <c r="C214" s="1046" t="s">
        <v>731</v>
      </c>
      <c r="D214" s="1046"/>
      <c r="E214" s="1046"/>
      <c r="F214" s="1046"/>
      <c r="G214" s="1046"/>
      <c r="H214" s="345">
        <v>2</v>
      </c>
      <c r="I214" s="345">
        <v>6</v>
      </c>
      <c r="J214" s="347">
        <f t="shared" si="1"/>
        <v>0.33333333333333331</v>
      </c>
      <c r="K214" s="345"/>
      <c r="L214" s="345"/>
      <c r="M214" s="347" t="s">
        <v>71</v>
      </c>
      <c r="N214" s="320"/>
      <c r="O214" s="1043"/>
      <c r="P214" s="1043"/>
    </row>
    <row r="215" spans="2:16" ht="35.25" customHeight="1">
      <c r="B215" s="9" t="s">
        <v>233</v>
      </c>
      <c r="C215" s="1470" t="s">
        <v>817</v>
      </c>
      <c r="D215" s="1470"/>
      <c r="E215" s="1470"/>
      <c r="F215" s="1470"/>
      <c r="G215" s="1471"/>
      <c r="H215" s="504">
        <f>H197+H199+H201+H202+H203+H205+H206+H207+H209+H210+H214</f>
        <v>6</v>
      </c>
      <c r="I215" s="504">
        <f>I197+I199+I201+I202+I203+I205+I206+I207+I209+I210+I214</f>
        <v>66</v>
      </c>
      <c r="J215" s="347">
        <f>MIN(H215/I215,1)</f>
        <v>9.0909090909090912E-2</v>
      </c>
      <c r="K215" s="504">
        <f>K197+K202+K203+K205+K206+K207+K209+K210</f>
        <v>1975</v>
      </c>
      <c r="L215" s="504">
        <f>L197+L202+L203+L205+L206+L207+L209+L210</f>
        <v>30681</v>
      </c>
      <c r="M215" s="368">
        <f>MIN(K215/L215,1)</f>
        <v>6.4372086959355951E-2</v>
      </c>
      <c r="N215" s="320"/>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376" t="s">
        <v>2674</v>
      </c>
      <c r="I218" s="1377"/>
      <c r="J218" s="1377"/>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704</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704</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t="s">
        <v>2675</v>
      </c>
      <c r="M224" s="993"/>
      <c r="N224" s="994"/>
      <c r="O224" s="1001" t="s">
        <v>704</v>
      </c>
      <c r="P224" s="1001"/>
    </row>
    <row r="225" spans="1:16" ht="21.75" customHeight="1">
      <c r="B225" s="10" t="s">
        <v>218</v>
      </c>
      <c r="C225" s="879" t="s">
        <v>614</v>
      </c>
      <c r="D225" s="879"/>
      <c r="E225" s="879"/>
      <c r="F225" s="879"/>
      <c r="G225" s="880"/>
      <c r="H225" s="968" t="s">
        <v>695</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704</v>
      </c>
      <c r="P226" s="1004"/>
    </row>
    <row r="227" spans="1:16" ht="21.75" customHeight="1">
      <c r="B227" s="10" t="s">
        <v>216</v>
      </c>
      <c r="C227" s="879" t="s">
        <v>619</v>
      </c>
      <c r="D227" s="879"/>
      <c r="E227" s="879"/>
      <c r="F227" s="879"/>
      <c r="G227" s="880"/>
      <c r="H227" s="968" t="s">
        <v>49</v>
      </c>
      <c r="I227" s="969"/>
      <c r="J227" s="969"/>
      <c r="K227" s="980"/>
      <c r="L227" s="995"/>
      <c r="M227" s="996"/>
      <c r="N227" s="997"/>
      <c r="O227" s="1007"/>
      <c r="P227" s="1007"/>
    </row>
    <row r="228" spans="1:16" ht="48.75" customHeight="1">
      <c r="B228" s="809" t="s">
        <v>620</v>
      </c>
      <c r="C228" s="879" t="s">
        <v>697</v>
      </c>
      <c r="D228" s="879"/>
      <c r="E228" s="879"/>
      <c r="F228" s="879"/>
      <c r="G228" s="880"/>
      <c r="H228" s="968" t="s">
        <v>49</v>
      </c>
      <c r="I228" s="969"/>
      <c r="J228" s="969"/>
      <c r="K228" s="980"/>
      <c r="L228" s="995"/>
      <c r="M228" s="996"/>
      <c r="N228" s="997"/>
      <c r="O228" s="246" t="s">
        <v>704</v>
      </c>
      <c r="P228" s="247"/>
    </row>
    <row r="229" spans="1:16" ht="21" customHeight="1">
      <c r="B229" s="803" t="s">
        <v>622</v>
      </c>
      <c r="C229" s="875" t="s">
        <v>623</v>
      </c>
      <c r="D229" s="875"/>
      <c r="E229" s="875"/>
      <c r="F229" s="875"/>
      <c r="G229" s="990"/>
      <c r="H229" s="968" t="s">
        <v>49</v>
      </c>
      <c r="I229" s="969"/>
      <c r="J229" s="969"/>
      <c r="K229" s="980"/>
      <c r="L229" s="995"/>
      <c r="M229" s="996"/>
      <c r="N229" s="997"/>
      <c r="O229" s="1003" t="s">
        <v>704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1472" t="s">
        <v>698</v>
      </c>
      <c r="D233" s="1472"/>
      <c r="E233" s="1472"/>
      <c r="F233" s="1472"/>
      <c r="G233" s="1472"/>
      <c r="H233" s="1421" t="s">
        <v>49</v>
      </c>
      <c r="I233" s="1422"/>
      <c r="J233" s="1422"/>
      <c r="K233" s="1473" t="s">
        <v>424</v>
      </c>
      <c r="L233" s="1476"/>
      <c r="M233" s="1477"/>
      <c r="N233" s="1478"/>
      <c r="O233" s="985" t="s">
        <v>704</v>
      </c>
      <c r="P233" s="985"/>
    </row>
    <row r="234" spans="1:16" ht="39" customHeight="1">
      <c r="B234" s="10" t="s">
        <v>216</v>
      </c>
      <c r="C234" s="1470" t="s">
        <v>629</v>
      </c>
      <c r="D234" s="1470"/>
      <c r="E234" s="1470"/>
      <c r="F234" s="1470"/>
      <c r="G234" s="1471"/>
      <c r="H234" s="1421" t="s">
        <v>2676</v>
      </c>
      <c r="I234" s="1422"/>
      <c r="J234" s="1422"/>
      <c r="K234" s="1474"/>
      <c r="L234" s="1467"/>
      <c r="M234" s="1468"/>
      <c r="N234" s="1469"/>
      <c r="O234" s="976"/>
      <c r="P234" s="976"/>
    </row>
    <row r="235" spans="1:16" ht="33" customHeight="1">
      <c r="B235" s="760" t="s">
        <v>630</v>
      </c>
      <c r="C235" s="1307" t="s">
        <v>822</v>
      </c>
      <c r="D235" s="1307"/>
      <c r="E235" s="1307"/>
      <c r="F235" s="1307"/>
      <c r="G235" s="1308"/>
      <c r="H235" s="1421" t="s">
        <v>695</v>
      </c>
      <c r="I235" s="1422"/>
      <c r="J235" s="1422"/>
      <c r="K235" s="1474"/>
      <c r="L235" s="1464"/>
      <c r="M235" s="1465"/>
      <c r="N235" s="1466"/>
      <c r="O235" s="960" t="s">
        <v>940</v>
      </c>
      <c r="P235" s="960"/>
    </row>
    <row r="236" spans="1:16" ht="40.5" customHeight="1">
      <c r="B236" s="325" t="s">
        <v>216</v>
      </c>
      <c r="C236" s="1470" t="s">
        <v>629</v>
      </c>
      <c r="D236" s="1470"/>
      <c r="E236" s="1470"/>
      <c r="F236" s="1470"/>
      <c r="G236" s="1471"/>
      <c r="H236" s="1099"/>
      <c r="I236" s="1100"/>
      <c r="J236" s="1101"/>
      <c r="K236" s="1475"/>
      <c r="L236" s="1467"/>
      <c r="M236" s="1468"/>
      <c r="N236" s="1469"/>
      <c r="O236" s="976"/>
      <c r="P236" s="976"/>
    </row>
    <row r="237" spans="1:16" ht="45" customHeight="1">
      <c r="B237" s="759" t="s">
        <v>632</v>
      </c>
      <c r="C237" s="1462" t="s">
        <v>824</v>
      </c>
      <c r="D237" s="1462"/>
      <c r="E237" s="1462"/>
      <c r="F237" s="1462"/>
      <c r="G237" s="1463"/>
      <c r="H237" s="1099" t="s">
        <v>2677</v>
      </c>
      <c r="I237" s="1100"/>
      <c r="J237" s="1100"/>
      <c r="K237" s="1100"/>
      <c r="L237" s="1100"/>
      <c r="M237" s="1100"/>
      <c r="N237" s="1417"/>
      <c r="O237" s="761" t="s">
        <v>940</v>
      </c>
      <c r="P237" s="761"/>
    </row>
    <row r="238" spans="1:16" ht="77.25" customHeight="1">
      <c r="A238" s="11"/>
      <c r="B238" s="720" t="s">
        <v>634</v>
      </c>
      <c r="C238" s="921" t="s">
        <v>826</v>
      </c>
      <c r="D238" s="921"/>
      <c r="E238" s="921"/>
      <c r="F238" s="921"/>
      <c r="G238" s="956"/>
      <c r="H238" s="160" t="s">
        <v>50</v>
      </c>
      <c r="I238" s="753" t="s">
        <v>424</v>
      </c>
      <c r="J238" s="958"/>
      <c r="K238" s="958"/>
      <c r="L238" s="958"/>
      <c r="M238" s="958"/>
      <c r="N238" s="959"/>
      <c r="O238" s="960" t="s">
        <v>940</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715" priority="162">
      <formula>$H$134="Don't know"</formula>
    </cfRule>
    <cfRule type="expression" dxfId="1714" priority="163">
      <formula>$H$134="no"</formula>
    </cfRule>
  </conditionalFormatting>
  <conditionalFormatting sqref="H132">
    <cfRule type="expression" dxfId="1713" priority="160">
      <formula>$H$138="Don't know"</formula>
    </cfRule>
    <cfRule type="expression" dxfId="1712" priority="161">
      <formula>$H$138="No"</formula>
    </cfRule>
  </conditionalFormatting>
  <conditionalFormatting sqref="H134">
    <cfRule type="expression" dxfId="1711" priority="158">
      <formula>$H$141="Don't know"</formula>
    </cfRule>
    <cfRule type="expression" dxfId="1710" priority="159">
      <formula>$H$141="No"</formula>
    </cfRule>
  </conditionalFormatting>
  <conditionalFormatting sqref="H122:H124 K122">
    <cfRule type="expression" dxfId="1709" priority="156">
      <formula>$N$128="Don't know"</formula>
    </cfRule>
    <cfRule type="expression" dxfId="1708" priority="157">
      <formula>$N$128="No"</formula>
    </cfRule>
  </conditionalFormatting>
  <conditionalFormatting sqref="L157:M157">
    <cfRule type="expression" dxfId="1707" priority="152">
      <formula>$F$163="Don't know"</formula>
    </cfRule>
    <cfRule type="expression" dxfId="1706" priority="155">
      <formula>$F$163="No"</formula>
    </cfRule>
  </conditionalFormatting>
  <conditionalFormatting sqref="L158:M158">
    <cfRule type="expression" dxfId="1705" priority="151">
      <formula>$F$164="Don't know"</formula>
    </cfRule>
    <cfRule type="expression" dxfId="1704" priority="154">
      <formula>$F$164="No"</formula>
    </cfRule>
  </conditionalFormatting>
  <conditionalFormatting sqref="L159:M159">
    <cfRule type="expression" dxfId="1703" priority="150">
      <formula>$F$171="Don't know"</formula>
    </cfRule>
    <cfRule type="expression" dxfId="1702" priority="153">
      <formula>$F$171="No"</formula>
    </cfRule>
  </conditionalFormatting>
  <conditionalFormatting sqref="H11:N11">
    <cfRule type="expression" dxfId="1701" priority="147">
      <formula>$F$17="Not applicable"</formula>
    </cfRule>
    <cfRule type="expression" dxfId="1700" priority="148">
      <formula>$F$17="Don't know"</formula>
    </cfRule>
    <cfRule type="expression" dxfId="1699" priority="149">
      <formula>$F$17="No"</formula>
    </cfRule>
  </conditionalFormatting>
  <conditionalFormatting sqref="H12:N19">
    <cfRule type="expression" dxfId="1698" priority="144">
      <formula>$F12="Not applicable"</formula>
    </cfRule>
    <cfRule type="expression" dxfId="1697" priority="145">
      <formula>$F12="Don't know"</formula>
    </cfRule>
    <cfRule type="expression" dxfId="1696" priority="146">
      <formula>$F12="No"</formula>
    </cfRule>
  </conditionalFormatting>
  <conditionalFormatting sqref="H11:N19 N20 F9:N9 F11:F19">
    <cfRule type="expression" dxfId="1695" priority="143">
      <formula>$N$14="Don't know"</formula>
    </cfRule>
  </conditionalFormatting>
  <conditionalFormatting sqref="H11:N19 N20 F9:N9 F11:F19">
    <cfRule type="expression" dxfId="1694" priority="142">
      <formula>$N$14="Not applicable"</formula>
    </cfRule>
  </conditionalFormatting>
  <conditionalFormatting sqref="H11:N19 N20 F9:N9 F11:F19">
    <cfRule type="expression" dxfId="1693" priority="141">
      <formula>$N$14="No"</formula>
    </cfRule>
  </conditionalFormatting>
  <conditionalFormatting sqref="L153:M153">
    <cfRule type="expression" dxfId="1692" priority="139">
      <formula>$F$163="Don't know"</formula>
    </cfRule>
    <cfRule type="expression" dxfId="1691" priority="140">
      <formula>$F$163="No"</formula>
    </cfRule>
  </conditionalFormatting>
  <conditionalFormatting sqref="L154:M154">
    <cfRule type="expression" dxfId="1690" priority="137">
      <formula>$F$163="Don't know"</formula>
    </cfRule>
    <cfRule type="expression" dxfId="1689" priority="138">
      <formula>$F$163="No"</formula>
    </cfRule>
  </conditionalFormatting>
  <conditionalFormatting sqref="L155:M155">
    <cfRule type="expression" dxfId="1688" priority="135">
      <formula>$F$163="Don't know"</formula>
    </cfRule>
    <cfRule type="expression" dxfId="1687" priority="136">
      <formula>$F$163="No"</formula>
    </cfRule>
  </conditionalFormatting>
  <conditionalFormatting sqref="L21:L22">
    <cfRule type="expression" dxfId="1686" priority="132">
      <formula>$N$14="No"</formula>
    </cfRule>
  </conditionalFormatting>
  <conditionalFormatting sqref="L21:L22">
    <cfRule type="expression" dxfId="1685" priority="134">
      <formula>$N$14="Don't know"</formula>
    </cfRule>
  </conditionalFormatting>
  <conditionalFormatting sqref="L21:L22">
    <cfRule type="expression" dxfId="1684" priority="133">
      <formula>$N$14="Not applicable"</formula>
    </cfRule>
  </conditionalFormatting>
  <conditionalFormatting sqref="I23:J23 H25 G61:H62 F68:J68 F70:J70 H87:N87 H90 H27:H29 F11:F19 F23 L21:L23 L8 F69 F71 G101:N113 F75:J79 J41:K42 O193:O215">
    <cfRule type="containsBlanks" dxfId="1683" priority="131">
      <formula>LEN(TRIM(F8))=0</formula>
    </cfRule>
  </conditionalFormatting>
  <conditionalFormatting sqref="F9:N9">
    <cfRule type="containsBlanks" dxfId="1682" priority="130">
      <formula>LEN(TRIM(F9))=0</formula>
    </cfRule>
  </conditionalFormatting>
  <conditionalFormatting sqref="O10 O58 O90 O98 O120 O128 O131 O133 O160 O167:O168 O191 O229:O231 O56 O233:O235 O224:O225 O218:O219 O171 O152 J33:K34 J37:K37 J45:K45 O237:O238 J55:K55 J47:K48 J50:K51">
    <cfRule type="containsBlanks" dxfId="1681" priority="129">
      <formula>LEN(TRIM(J10))=0</formula>
    </cfRule>
  </conditionalFormatting>
  <conditionalFormatting sqref="I61:J62">
    <cfRule type="containsBlanks" dxfId="1680" priority="128">
      <formula>LEN(TRIM(I61))=0</formula>
    </cfRule>
  </conditionalFormatting>
  <conditionalFormatting sqref="H85:J85">
    <cfRule type="containsBlanks" dxfId="1679" priority="127">
      <formula>LEN(TRIM(H85))=0</formula>
    </cfRule>
  </conditionalFormatting>
  <conditionalFormatting sqref="I170:L170 F187:N187 N189 K191:N191 G138 H129:H130 H122:H124 K122 H218:H219 H134:H135 H132 F157:F159 F153:F155 K161 F161:F163 H167 K172:K183 H237:H238 L153:N155 L157:N159">
    <cfRule type="containsBlanks" dxfId="1678" priority="126">
      <formula>LEN(TRIM(F122))=0</formula>
    </cfRule>
  </conditionalFormatting>
  <conditionalFormatting sqref="M170:N170">
    <cfRule type="containsBlanks" dxfId="1677" priority="125">
      <formula>LEN(TRIM(M170))=0</formula>
    </cfRule>
  </conditionalFormatting>
  <conditionalFormatting sqref="O228">
    <cfRule type="containsBlanks" dxfId="1676" priority="124">
      <formula>LEN(TRIM(O228))=0</formula>
    </cfRule>
  </conditionalFormatting>
  <conditionalFormatting sqref="G120">
    <cfRule type="containsBlanks" dxfId="1675" priority="123">
      <formula>LEN(TRIM(G120))=0</formula>
    </cfRule>
  </conditionalFormatting>
  <conditionalFormatting sqref="J140">
    <cfRule type="containsBlanks" dxfId="1674" priority="69">
      <formula>LEN(TRIM(J140))=0</formula>
    </cfRule>
  </conditionalFormatting>
  <conditionalFormatting sqref="J26">
    <cfRule type="containsBlanks" dxfId="1673" priority="121">
      <formula>LEN(TRIM(J26))=0</formula>
    </cfRule>
  </conditionalFormatting>
  <conditionalFormatting sqref="J27">
    <cfRule type="containsBlanks" dxfId="1672" priority="122">
      <formula>LEN(TRIM(J27))=0</formula>
    </cfRule>
  </conditionalFormatting>
  <conditionalFormatting sqref="O169">
    <cfRule type="containsBlanks" dxfId="1671" priority="120">
      <formula>LEN(TRIM(O169))=0</formula>
    </cfRule>
  </conditionalFormatting>
  <conditionalFormatting sqref="J56">
    <cfRule type="containsBlanks" dxfId="1670" priority="119">
      <formula>LEN(TRIM(J56))=0</formula>
    </cfRule>
  </conditionalFormatting>
  <conditionalFormatting sqref="J144">
    <cfRule type="containsBlanks" dxfId="1669" priority="65">
      <formula>LEN(TRIM(J144))=0</formula>
    </cfRule>
  </conditionalFormatting>
  <conditionalFormatting sqref="F23">
    <cfRule type="expression" dxfId="1668" priority="118">
      <formula>$N$14="Don't know"</formula>
    </cfRule>
  </conditionalFormatting>
  <conditionalFormatting sqref="F23">
    <cfRule type="expression" dxfId="1667" priority="117">
      <formula>$N$14="Not applicable"</formula>
    </cfRule>
  </conditionalFormatting>
  <conditionalFormatting sqref="F23">
    <cfRule type="expression" dxfId="1666" priority="116">
      <formula>$N$14="No"</formula>
    </cfRule>
  </conditionalFormatting>
  <conditionalFormatting sqref="L20">
    <cfRule type="containsBlanks" dxfId="1665" priority="112">
      <formula>LEN(TRIM(L20))=0</formula>
    </cfRule>
    <cfRule type="expression" dxfId="1664" priority="115">
      <formula>$M$14="Don't know"</formula>
    </cfRule>
  </conditionalFormatting>
  <conditionalFormatting sqref="L20">
    <cfRule type="expression" dxfId="1663" priority="114">
      <formula>$M$14="Not applicable"</formula>
    </cfRule>
  </conditionalFormatting>
  <conditionalFormatting sqref="L20">
    <cfRule type="expression" dxfId="1662" priority="113">
      <formula>$M$14="No"</formula>
    </cfRule>
  </conditionalFormatting>
  <conditionalFormatting sqref="L21">
    <cfRule type="expression" dxfId="1661" priority="111">
      <formula>$N$14="Don't know"</formula>
    </cfRule>
  </conditionalFormatting>
  <conditionalFormatting sqref="L21">
    <cfRule type="expression" dxfId="1660" priority="110">
      <formula>$N$14="Not applicable"</formula>
    </cfRule>
  </conditionalFormatting>
  <conditionalFormatting sqref="L21">
    <cfRule type="expression" dxfId="1659" priority="109">
      <formula>$N$14="No"</formula>
    </cfRule>
  </conditionalFormatting>
  <conditionalFormatting sqref="L22">
    <cfRule type="expression" dxfId="1658" priority="108">
      <formula>$N$14="Don't know"</formula>
    </cfRule>
  </conditionalFormatting>
  <conditionalFormatting sqref="L22">
    <cfRule type="expression" dxfId="1657" priority="107">
      <formula>$N$14="Not applicable"</formula>
    </cfRule>
  </conditionalFormatting>
  <conditionalFormatting sqref="L22">
    <cfRule type="expression" dxfId="1656" priority="106">
      <formula>$N$14="No"</formula>
    </cfRule>
  </conditionalFormatting>
  <conditionalFormatting sqref="L8">
    <cfRule type="expression" dxfId="1655" priority="105">
      <formula>$N$14="Don't know"</formula>
    </cfRule>
  </conditionalFormatting>
  <conditionalFormatting sqref="L8">
    <cfRule type="expression" dxfId="1654" priority="104">
      <formula>$N$14="Not applicable"</formula>
    </cfRule>
  </conditionalFormatting>
  <conditionalFormatting sqref="L8">
    <cfRule type="expression" dxfId="1653" priority="103">
      <formula>$N$14="No"</formula>
    </cfRule>
  </conditionalFormatting>
  <conditionalFormatting sqref="J25">
    <cfRule type="containsBlanks" dxfId="1652" priority="102">
      <formula>LEN(TRIM(J25))=0</formula>
    </cfRule>
  </conditionalFormatting>
  <conditionalFormatting sqref="J58">
    <cfRule type="containsBlanks" dxfId="1651" priority="101">
      <formula>LEN(TRIM(J58))=0</formula>
    </cfRule>
  </conditionalFormatting>
  <conditionalFormatting sqref="N65">
    <cfRule type="containsBlanks" dxfId="1650" priority="100">
      <formula>LEN(TRIM(N65))=0</formula>
    </cfRule>
  </conditionalFormatting>
  <conditionalFormatting sqref="H86:J86">
    <cfRule type="containsBlanks" dxfId="1649" priority="99">
      <formula>LEN(TRIM(H86))=0</formula>
    </cfRule>
  </conditionalFormatting>
  <conditionalFormatting sqref="K186">
    <cfRule type="containsBlanks" dxfId="1648" priority="47">
      <formula>LEN(TRIM(K186))=0</formula>
    </cfRule>
  </conditionalFormatting>
  <conditionalFormatting sqref="H126">
    <cfRule type="expression" dxfId="1647" priority="97">
      <formula>$N$128="Don't know"</formula>
    </cfRule>
    <cfRule type="expression" dxfId="1646" priority="98">
      <formula>$N$128="No"</formula>
    </cfRule>
  </conditionalFormatting>
  <conditionalFormatting sqref="H126">
    <cfRule type="containsBlanks" dxfId="1645" priority="96">
      <formula>LEN(TRIM(H126))=0</formula>
    </cfRule>
  </conditionalFormatting>
  <conditionalFormatting sqref="H127">
    <cfRule type="expression" dxfId="1644" priority="94">
      <formula>$N$128="Don't know"</formula>
    </cfRule>
    <cfRule type="expression" dxfId="1643" priority="95">
      <formula>$N$128="No"</formula>
    </cfRule>
  </conditionalFormatting>
  <conditionalFormatting sqref="H127">
    <cfRule type="containsBlanks" dxfId="1642" priority="93">
      <formula>LEN(TRIM(H127))=0</formula>
    </cfRule>
  </conditionalFormatting>
  <conditionalFormatting sqref="H128">
    <cfRule type="expression" dxfId="1641" priority="91">
      <formula>$N$128="Don't know"</formula>
    </cfRule>
    <cfRule type="expression" dxfId="1640" priority="92">
      <formula>$N$128="No"</formula>
    </cfRule>
  </conditionalFormatting>
  <conditionalFormatting sqref="H128">
    <cfRule type="containsBlanks" dxfId="1639" priority="90">
      <formula>LEN(TRIM(H128))=0</formula>
    </cfRule>
  </conditionalFormatting>
  <conditionalFormatting sqref="H133">
    <cfRule type="expression" dxfId="1638" priority="88">
      <formula>$N$128="Don't know"</formula>
    </cfRule>
    <cfRule type="expression" dxfId="1637" priority="89">
      <formula>$N$128="No"</formula>
    </cfRule>
  </conditionalFormatting>
  <conditionalFormatting sqref="H133">
    <cfRule type="containsBlanks" dxfId="1636" priority="87">
      <formula>LEN(TRIM(H133))=0</formula>
    </cfRule>
  </conditionalFormatting>
  <conditionalFormatting sqref="H131">
    <cfRule type="expression" dxfId="1635" priority="85">
      <formula>$N$128="Don't know"</formula>
    </cfRule>
    <cfRule type="expression" dxfId="1634" priority="86">
      <formula>$N$128="No"</formula>
    </cfRule>
  </conditionalFormatting>
  <conditionalFormatting sqref="H131">
    <cfRule type="containsBlanks" dxfId="1633" priority="84">
      <formula>LEN(TRIM(H131))=0</formula>
    </cfRule>
  </conditionalFormatting>
  <conditionalFormatting sqref="G139">
    <cfRule type="containsBlanks" dxfId="1632" priority="83">
      <formula>LEN(TRIM(G139))=0</formula>
    </cfRule>
  </conditionalFormatting>
  <conditionalFormatting sqref="G140">
    <cfRule type="containsBlanks" dxfId="1631" priority="82">
      <formula>LEN(TRIM(G140))=0</formula>
    </cfRule>
  </conditionalFormatting>
  <conditionalFormatting sqref="G141">
    <cfRule type="containsBlanks" dxfId="1630" priority="81">
      <formula>LEN(TRIM(G141))=0</formula>
    </cfRule>
  </conditionalFormatting>
  <conditionalFormatting sqref="G142">
    <cfRule type="containsBlanks" dxfId="1629" priority="80">
      <formula>LEN(TRIM(G142))=0</formula>
    </cfRule>
  </conditionalFormatting>
  <conditionalFormatting sqref="G143">
    <cfRule type="containsBlanks" dxfId="1628" priority="79">
      <formula>LEN(TRIM(G143))=0</formula>
    </cfRule>
  </conditionalFormatting>
  <conditionalFormatting sqref="G144">
    <cfRule type="containsBlanks" dxfId="1627" priority="78">
      <formula>LEN(TRIM(G144))=0</formula>
    </cfRule>
  </conditionalFormatting>
  <conditionalFormatting sqref="G145">
    <cfRule type="containsBlanks" dxfId="1626" priority="77">
      <formula>LEN(TRIM(G145))=0</formula>
    </cfRule>
  </conditionalFormatting>
  <conditionalFormatting sqref="G146">
    <cfRule type="containsBlanks" dxfId="1625" priority="76">
      <formula>LEN(TRIM(G146))=0</formula>
    </cfRule>
  </conditionalFormatting>
  <conditionalFormatting sqref="G147">
    <cfRule type="containsBlanks" dxfId="1624" priority="75">
      <formula>LEN(TRIM(G147))=0</formula>
    </cfRule>
  </conditionalFormatting>
  <conditionalFormatting sqref="G148">
    <cfRule type="containsBlanks" dxfId="1623" priority="74">
      <formula>LEN(TRIM(G148))=0</formula>
    </cfRule>
  </conditionalFormatting>
  <conditionalFormatting sqref="G149">
    <cfRule type="containsBlanks" dxfId="1622" priority="73">
      <formula>LEN(TRIM(G149))=0</formula>
    </cfRule>
  </conditionalFormatting>
  <conditionalFormatting sqref="G150">
    <cfRule type="containsBlanks" dxfId="1621" priority="72">
      <formula>LEN(TRIM(G150))=0</formula>
    </cfRule>
  </conditionalFormatting>
  <conditionalFormatting sqref="J138">
    <cfRule type="containsBlanks" dxfId="1620" priority="71">
      <formula>LEN(TRIM(J138))=0</formula>
    </cfRule>
  </conditionalFormatting>
  <conditionalFormatting sqref="J139">
    <cfRule type="containsBlanks" dxfId="1619" priority="70">
      <formula>LEN(TRIM(J139))=0</formula>
    </cfRule>
  </conditionalFormatting>
  <conditionalFormatting sqref="J142">
    <cfRule type="containsBlanks" dxfId="1618" priority="67">
      <formula>LEN(TRIM(J142))=0</formula>
    </cfRule>
  </conditionalFormatting>
  <conditionalFormatting sqref="J141">
    <cfRule type="containsBlanks" dxfId="1617" priority="68">
      <formula>LEN(TRIM(J141))=0</formula>
    </cfRule>
  </conditionalFormatting>
  <conditionalFormatting sqref="J143">
    <cfRule type="containsBlanks" dxfId="1616" priority="66">
      <formula>LEN(TRIM(J143))=0</formula>
    </cfRule>
  </conditionalFormatting>
  <conditionalFormatting sqref="J146">
    <cfRule type="containsBlanks" dxfId="1615" priority="63">
      <formula>LEN(TRIM(J146))=0</formula>
    </cfRule>
  </conditionalFormatting>
  <conditionalFormatting sqref="J145">
    <cfRule type="containsBlanks" dxfId="1614" priority="64">
      <formula>LEN(TRIM(J145))=0</formula>
    </cfRule>
  </conditionalFormatting>
  <conditionalFormatting sqref="J147">
    <cfRule type="containsBlanks" dxfId="1613" priority="62">
      <formula>LEN(TRIM(J147))=0</formula>
    </cfRule>
  </conditionalFormatting>
  <conditionalFormatting sqref="J148">
    <cfRule type="containsBlanks" dxfId="1612" priority="61">
      <formula>LEN(TRIM(J148))=0</formula>
    </cfRule>
  </conditionalFormatting>
  <conditionalFormatting sqref="J149">
    <cfRule type="containsBlanks" dxfId="1611" priority="60">
      <formula>LEN(TRIM(J149))=0</formula>
    </cfRule>
  </conditionalFormatting>
  <conditionalFormatting sqref="J150">
    <cfRule type="containsBlanks" dxfId="1610" priority="59">
      <formula>LEN(TRIM(J150))=0</formula>
    </cfRule>
  </conditionalFormatting>
  <conditionalFormatting sqref="L158:M158">
    <cfRule type="expression" dxfId="1609" priority="57">
      <formula>$F$163="Don't know"</formula>
    </cfRule>
    <cfRule type="expression" dxfId="1608" priority="58">
      <formula>$F$163="No"</formula>
    </cfRule>
  </conditionalFormatting>
  <conditionalFormatting sqref="L159:M159">
    <cfRule type="expression" dxfId="1607" priority="55">
      <formula>$F$163="Don't know"</formula>
    </cfRule>
    <cfRule type="expression" dxfId="1606" priority="56">
      <formula>$F$163="No"</formula>
    </cfRule>
  </conditionalFormatting>
  <conditionalFormatting sqref="L153:M153">
    <cfRule type="expression" dxfId="1605" priority="53">
      <formula>$F$163="Don't know"</formula>
    </cfRule>
    <cfRule type="expression" dxfId="1604" priority="54">
      <formula>$F$163="No"</formula>
    </cfRule>
  </conditionalFormatting>
  <conditionalFormatting sqref="L154:M154">
    <cfRule type="expression" dxfId="1603" priority="51">
      <formula>$F$163="Don't know"</formula>
    </cfRule>
    <cfRule type="expression" dxfId="1602" priority="52">
      <formula>$F$163="No"</formula>
    </cfRule>
  </conditionalFormatting>
  <conditionalFormatting sqref="L155:M155">
    <cfRule type="expression" dxfId="1601" priority="49">
      <formula>$F$163="Don't know"</formula>
    </cfRule>
    <cfRule type="expression" dxfId="1600" priority="50">
      <formula>$F$163="No"</formula>
    </cfRule>
  </conditionalFormatting>
  <conditionalFormatting sqref="H221">
    <cfRule type="containsBlanks" dxfId="1599" priority="46">
      <formula>LEN(TRIM(H221))=0</formula>
    </cfRule>
  </conditionalFormatting>
  <conditionalFormatting sqref="H222">
    <cfRule type="containsBlanks" dxfId="1598" priority="45">
      <formula>LEN(TRIM(H222))=0</formula>
    </cfRule>
  </conditionalFormatting>
  <conditionalFormatting sqref="H224">
    <cfRule type="containsBlanks" dxfId="1597" priority="44">
      <formula>LEN(TRIM(H224))=0</formula>
    </cfRule>
  </conditionalFormatting>
  <conditionalFormatting sqref="H225">
    <cfRule type="containsBlanks" dxfId="1596" priority="43">
      <formula>LEN(TRIM(H225))=0</formula>
    </cfRule>
  </conditionalFormatting>
  <conditionalFormatting sqref="H226">
    <cfRule type="containsBlanks" dxfId="1595" priority="42">
      <formula>LEN(TRIM(H226))=0</formula>
    </cfRule>
  </conditionalFormatting>
  <conditionalFormatting sqref="H228">
    <cfRule type="containsBlanks" dxfId="1594" priority="41">
      <formula>LEN(TRIM(H228))=0</formula>
    </cfRule>
  </conditionalFormatting>
  <conditionalFormatting sqref="H229">
    <cfRule type="containsBlanks" dxfId="1593" priority="40">
      <formula>LEN(TRIM(H229))=0</formula>
    </cfRule>
  </conditionalFormatting>
  <conditionalFormatting sqref="H231">
    <cfRule type="containsBlanks" dxfId="1592" priority="39">
      <formula>LEN(TRIM(H231))=0</formula>
    </cfRule>
  </conditionalFormatting>
  <conditionalFormatting sqref="H233">
    <cfRule type="containsBlanks" dxfId="1591" priority="38">
      <formula>LEN(TRIM(H233))=0</formula>
    </cfRule>
  </conditionalFormatting>
  <conditionalFormatting sqref="H235">
    <cfRule type="containsBlanks" dxfId="1590" priority="37">
      <formula>LEN(TRIM(H235))=0</formula>
    </cfRule>
  </conditionalFormatting>
  <conditionalFormatting sqref="O8">
    <cfRule type="containsBlanks" dxfId="1589" priority="36">
      <formula>LEN(TRIM(O8))=0</formula>
    </cfRule>
  </conditionalFormatting>
  <conditionalFormatting sqref="O221:O222">
    <cfRule type="containsBlanks" dxfId="1588" priority="33">
      <formula>LEN(TRIM(O221))=0</formula>
    </cfRule>
  </conditionalFormatting>
  <conditionalFormatting sqref="O226:O227">
    <cfRule type="containsBlanks" dxfId="1587" priority="32">
      <formula>LEN(TRIM(O226))=0</formula>
    </cfRule>
  </conditionalFormatting>
  <conditionalFormatting sqref="O156">
    <cfRule type="containsBlanks" dxfId="1586" priority="35">
      <formula>LEN(TRIM(O156))=0</formula>
    </cfRule>
  </conditionalFormatting>
  <conditionalFormatting sqref="O189:O190">
    <cfRule type="containsBlanks" dxfId="1585" priority="34">
      <formula>LEN(TRIM(O189))=0</formula>
    </cfRule>
  </conditionalFormatting>
  <conditionalFormatting sqref="L154:M154">
    <cfRule type="expression" dxfId="1584" priority="30">
      <formula>$F$163="Don't know"</formula>
    </cfRule>
    <cfRule type="expression" dxfId="1583" priority="31">
      <formula>$F$163="No"</formula>
    </cfRule>
  </conditionalFormatting>
  <conditionalFormatting sqref="L154:M154">
    <cfRule type="expression" dxfId="1582" priority="28">
      <formula>$F$163="Don't know"</formula>
    </cfRule>
    <cfRule type="expression" dxfId="1581" priority="29">
      <formula>$F$163="No"</formula>
    </cfRule>
  </conditionalFormatting>
  <conditionalFormatting sqref="L155:M155">
    <cfRule type="expression" dxfId="1580" priority="26">
      <formula>$F$163="Don't know"</formula>
    </cfRule>
    <cfRule type="expression" dxfId="1579" priority="27">
      <formula>$F$163="No"</formula>
    </cfRule>
  </conditionalFormatting>
  <conditionalFormatting sqref="L155:M155">
    <cfRule type="expression" dxfId="1578" priority="24">
      <formula>$F$163="Don't know"</formula>
    </cfRule>
    <cfRule type="expression" dxfId="1577" priority="25">
      <formula>$F$163="No"</formula>
    </cfRule>
  </conditionalFormatting>
  <conditionalFormatting sqref="L157:M157">
    <cfRule type="expression" dxfId="1576" priority="22">
      <formula>$F$163="Don't know"</formula>
    </cfRule>
    <cfRule type="expression" dxfId="1575" priority="23">
      <formula>$F$163="No"</formula>
    </cfRule>
  </conditionalFormatting>
  <conditionalFormatting sqref="L157:M157">
    <cfRule type="expression" dxfId="1574" priority="20">
      <formula>$F$163="Don't know"</formula>
    </cfRule>
    <cfRule type="expression" dxfId="1573" priority="21">
      <formula>$F$163="No"</formula>
    </cfRule>
  </conditionalFormatting>
  <conditionalFormatting sqref="L158:M158">
    <cfRule type="expression" dxfId="1572" priority="18">
      <formula>$F$163="Don't know"</formula>
    </cfRule>
    <cfRule type="expression" dxfId="1571" priority="19">
      <formula>$F$163="No"</formula>
    </cfRule>
  </conditionalFormatting>
  <conditionalFormatting sqref="L158:M158">
    <cfRule type="expression" dxfId="1570" priority="16">
      <formula>$F$163="Don't know"</formula>
    </cfRule>
    <cfRule type="expression" dxfId="1569" priority="17">
      <formula>$F$163="No"</formula>
    </cfRule>
  </conditionalFormatting>
  <conditionalFormatting sqref="L159:M159">
    <cfRule type="expression" dxfId="1568" priority="14">
      <formula>$F$163="Don't know"</formula>
    </cfRule>
    <cfRule type="expression" dxfId="1567" priority="15">
      <formula>$F$163="No"</formula>
    </cfRule>
  </conditionalFormatting>
  <conditionalFormatting sqref="L159:M159">
    <cfRule type="expression" dxfId="1566" priority="12">
      <formula>$F$163="Don't know"</formula>
    </cfRule>
    <cfRule type="expression" dxfId="1565" priority="13">
      <formula>$F$163="No"</formula>
    </cfRule>
  </conditionalFormatting>
  <conditionalFormatting sqref="I92:J92">
    <cfRule type="containsBlanks" dxfId="1564" priority="11">
      <formula>LEN(TRIM(I92))=0</formula>
    </cfRule>
  </conditionalFormatting>
  <conditionalFormatting sqref="F164">
    <cfRule type="containsBlanks" dxfId="1563" priority="10">
      <formula>LEN(TRIM(F164))=0</formula>
    </cfRule>
  </conditionalFormatting>
  <conditionalFormatting sqref="H234">
    <cfRule type="containsBlanks" dxfId="1562" priority="9">
      <formula>LEN(TRIM(H234))=0</formula>
    </cfRule>
  </conditionalFormatting>
  <conditionalFormatting sqref="J35:K35">
    <cfRule type="containsBlanks" dxfId="1561" priority="8">
      <formula>LEN(TRIM(J35))=0</formula>
    </cfRule>
  </conditionalFormatting>
  <conditionalFormatting sqref="J38:K38">
    <cfRule type="containsBlanks" dxfId="1560" priority="7">
      <formula>LEN(TRIM(J38))=0</formula>
    </cfRule>
  </conditionalFormatting>
  <conditionalFormatting sqref="J40:K40">
    <cfRule type="containsBlanks" dxfId="1559" priority="6">
      <formula>LEN(TRIM(J40))=0</formula>
    </cfRule>
  </conditionalFormatting>
  <conditionalFormatting sqref="J43:K43">
    <cfRule type="containsBlanks" dxfId="1558" priority="5">
      <formula>LEN(TRIM(J43))=0</formula>
    </cfRule>
  </conditionalFormatting>
  <conditionalFormatting sqref="J46:K46">
    <cfRule type="containsBlanks" dxfId="1557" priority="4">
      <formula>LEN(TRIM(J46))=0</formula>
    </cfRule>
  </conditionalFormatting>
  <conditionalFormatting sqref="J49:K49">
    <cfRule type="containsBlanks" dxfId="1556" priority="3">
      <formula>LEN(TRIM(J49))=0</formula>
    </cfRule>
  </conditionalFormatting>
  <conditionalFormatting sqref="J53:K53">
    <cfRule type="containsBlanks" dxfId="1555" priority="2">
      <formula>LEN(TRIM(J53))=0</formula>
    </cfRule>
  </conditionalFormatting>
  <conditionalFormatting sqref="J54:K54">
    <cfRule type="containsBlanks" dxfId="1554" priority="1">
      <formula>LEN(TRIM(J54))=0</formula>
    </cfRule>
  </conditionalFormatting>
  <hyperlinks>
    <hyperlink ref="G1:H1" location="'All Countries - Summary (2017)'!A1" display="Summary Page" xr:uid="{F5590A7D-3733-4C20-8603-0779D8871AEA}"/>
  </hyperlinks>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CBCC-09C7-4A43-BD42-5E8A3AC2634C}">
  <sheetPr>
    <tabColor theme="5" tint="0.39997558519241921"/>
    <pageSetUpPr fitToPage="1"/>
  </sheetPr>
  <dimension ref="A1:Q241"/>
  <sheetViews>
    <sheetView showGridLines="0" zoomScaleNormal="100" zoomScaleSheetLayoutView="70" workbookViewId="0">
      <selection activeCell="B6" sqref="B6"/>
    </sheetView>
  </sheetViews>
  <sheetFormatPr defaultColWidth="8.85546875" defaultRowHeight="15"/>
  <cols>
    <col min="1" max="1" width="2.140625" customWidth="1"/>
    <col min="2" max="2" width="7.85546875" customWidth="1"/>
    <col min="3" max="3" width="3.28515625" customWidth="1"/>
    <col min="4" max="4" width="16.140625" customWidth="1"/>
    <col min="5" max="5" width="55.28515625" customWidth="1"/>
    <col min="6" max="6" width="14.5703125" customWidth="1"/>
    <col min="7" max="7" width="17.42578125" customWidth="1"/>
    <col min="8" max="8" width="15.28515625" customWidth="1"/>
    <col min="9" max="9" width="13.7109375" customWidth="1"/>
    <col min="10" max="10" width="25.140625" customWidth="1"/>
    <col min="11" max="11" width="21.42578125" customWidth="1"/>
    <col min="12" max="12" width="16.85546875" customWidth="1"/>
    <col min="13" max="13" width="17" customWidth="1"/>
    <col min="14" max="14" width="23.7109375" customWidth="1"/>
    <col min="15" max="15" width="45.42578125" customWidth="1"/>
    <col min="16" max="16" width="52.5703125" customWidth="1"/>
  </cols>
  <sheetData>
    <row r="1" spans="2:16" ht="67.5" customHeight="1" thickBot="1">
      <c r="F1" s="638"/>
      <c r="G1" s="1415" t="s">
        <v>638</v>
      </c>
      <c r="H1" s="1416"/>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2</v>
      </c>
      <c r="F3" s="8"/>
      <c r="G3" s="4"/>
      <c r="H3" s="3"/>
      <c r="I3" s="3"/>
      <c r="J3" s="3"/>
      <c r="K3" s="235"/>
      <c r="L3" s="235"/>
      <c r="M3" s="235"/>
      <c r="N3" s="236"/>
    </row>
    <row r="4" spans="2:16" ht="50.25" customHeight="1">
      <c r="B4" s="933" t="s">
        <v>3</v>
      </c>
      <c r="C4" s="933"/>
      <c r="D4" s="933"/>
      <c r="E4" s="933"/>
      <c r="F4" s="933"/>
      <c r="G4" s="933"/>
      <c r="H4" s="933"/>
      <c r="I4" s="933"/>
      <c r="J4" s="933"/>
      <c r="K4" s="933"/>
      <c r="L4" s="933"/>
      <c r="M4" s="933"/>
      <c r="N4" s="933"/>
    </row>
    <row r="5" spans="2:16" ht="12.75" customHeight="1" thickBot="1">
      <c r="B5" s="934"/>
      <c r="C5" s="935"/>
      <c r="D5" s="935"/>
      <c r="E5" s="935"/>
      <c r="F5" s="935"/>
      <c r="G5" s="935"/>
      <c r="H5" s="935"/>
      <c r="I5" s="935"/>
      <c r="J5" s="935"/>
      <c r="K5" s="935"/>
      <c r="L5" s="935"/>
      <c r="M5" s="935"/>
      <c r="N5" s="935"/>
    </row>
    <row r="6" spans="2:16" ht="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76.5" customHeight="1">
      <c r="B8" s="240" t="s">
        <v>350</v>
      </c>
      <c r="C8" s="1340" t="s">
        <v>351</v>
      </c>
      <c r="D8" s="1340"/>
      <c r="E8" s="1340"/>
      <c r="F8" s="1340"/>
      <c r="G8" s="1340"/>
      <c r="H8" s="1340"/>
      <c r="I8" s="1340"/>
      <c r="J8" s="1340"/>
      <c r="K8" s="1341"/>
      <c r="L8" s="797" t="s">
        <v>49</v>
      </c>
      <c r="M8" s="241" t="s">
        <v>352</v>
      </c>
      <c r="N8" s="778"/>
      <c r="O8" s="1215" t="s">
        <v>704</v>
      </c>
      <c r="P8" s="1215" t="s">
        <v>704</v>
      </c>
    </row>
    <row r="9" spans="2:16" ht="110.25" customHeight="1">
      <c r="B9" s="9" t="s">
        <v>216</v>
      </c>
      <c r="C9" s="879" t="s">
        <v>353</v>
      </c>
      <c r="D9" s="879"/>
      <c r="E9" s="880"/>
      <c r="F9" s="1113" t="s">
        <v>2678</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495" t="s">
        <v>880</v>
      </c>
      <c r="P10" s="1003" t="s">
        <v>704</v>
      </c>
    </row>
    <row r="11" spans="2:16" ht="62.25" customHeight="1">
      <c r="B11" s="244" t="s">
        <v>216</v>
      </c>
      <c r="C11" s="1011" t="s">
        <v>357</v>
      </c>
      <c r="D11" s="1011"/>
      <c r="E11" s="1369"/>
      <c r="F11" s="797" t="s">
        <v>49</v>
      </c>
      <c r="G11" s="245" t="s">
        <v>358</v>
      </c>
      <c r="H11" s="1073" t="s">
        <v>2679</v>
      </c>
      <c r="I11" s="1074"/>
      <c r="J11" s="1074"/>
      <c r="K11" s="1074"/>
      <c r="L11" s="1074"/>
      <c r="M11" s="1074"/>
      <c r="N11" s="1074"/>
      <c r="O11" s="1496"/>
      <c r="P11" s="1004"/>
    </row>
    <row r="12" spans="2:16" ht="51" customHeight="1">
      <c r="B12" s="10" t="s">
        <v>218</v>
      </c>
      <c r="C12" s="879" t="s">
        <v>359</v>
      </c>
      <c r="D12" s="879"/>
      <c r="E12" s="880"/>
      <c r="F12" s="797" t="s">
        <v>49</v>
      </c>
      <c r="G12" s="739" t="s">
        <v>358</v>
      </c>
      <c r="H12" s="1073" t="s">
        <v>2680</v>
      </c>
      <c r="I12" s="1074"/>
      <c r="J12" s="1074"/>
      <c r="K12" s="1074"/>
      <c r="L12" s="1074"/>
      <c r="M12" s="1074"/>
      <c r="N12" s="1074"/>
      <c r="O12" s="1496"/>
      <c r="P12" s="1004"/>
    </row>
    <row r="13" spans="2:16" ht="52.5" customHeight="1">
      <c r="B13" s="10" t="s">
        <v>220</v>
      </c>
      <c r="C13" s="879" t="s">
        <v>360</v>
      </c>
      <c r="D13" s="879"/>
      <c r="E13" s="880"/>
      <c r="F13" s="797" t="s">
        <v>49</v>
      </c>
      <c r="G13" s="739" t="s">
        <v>358</v>
      </c>
      <c r="H13" s="1073" t="s">
        <v>2681</v>
      </c>
      <c r="I13" s="1074"/>
      <c r="J13" s="1074"/>
      <c r="K13" s="1074"/>
      <c r="L13" s="1074"/>
      <c r="M13" s="1074"/>
      <c r="N13" s="1074"/>
      <c r="O13" s="1496"/>
      <c r="P13" s="1004"/>
    </row>
    <row r="14" spans="2:16" ht="54.6" customHeight="1">
      <c r="B14" s="10" t="s">
        <v>222</v>
      </c>
      <c r="C14" s="879" t="s">
        <v>361</v>
      </c>
      <c r="D14" s="879"/>
      <c r="E14" s="880"/>
      <c r="F14" s="797" t="s">
        <v>49</v>
      </c>
      <c r="G14" s="739" t="s">
        <v>362</v>
      </c>
      <c r="H14" s="1073" t="s">
        <v>2682</v>
      </c>
      <c r="I14" s="1074"/>
      <c r="J14" s="1074"/>
      <c r="K14" s="1074"/>
      <c r="L14" s="1074"/>
      <c r="M14" s="1074"/>
      <c r="N14" s="1074"/>
      <c r="O14" s="1496"/>
      <c r="P14" s="1004"/>
    </row>
    <row r="15" spans="2:16" ht="46.5" customHeight="1">
      <c r="B15" s="10" t="s">
        <v>224</v>
      </c>
      <c r="C15" s="879" t="s">
        <v>54</v>
      </c>
      <c r="D15" s="879"/>
      <c r="E15" s="880"/>
      <c r="F15" s="797" t="s">
        <v>49</v>
      </c>
      <c r="G15" s="739" t="s">
        <v>363</v>
      </c>
      <c r="H15" s="1073" t="s">
        <v>78</v>
      </c>
      <c r="I15" s="1074"/>
      <c r="J15" s="1074"/>
      <c r="K15" s="1074"/>
      <c r="L15" s="1074"/>
      <c r="M15" s="1074"/>
      <c r="N15" s="1074"/>
      <c r="O15" s="1496"/>
      <c r="P15" s="1004"/>
    </row>
    <row r="16" spans="2:16" ht="46.5" customHeight="1">
      <c r="B16" s="10" t="s">
        <v>226</v>
      </c>
      <c r="C16" s="879" t="s">
        <v>364</v>
      </c>
      <c r="D16" s="879"/>
      <c r="E16" s="880"/>
      <c r="F16" s="797" t="s">
        <v>49</v>
      </c>
      <c r="G16" s="739" t="s">
        <v>365</v>
      </c>
      <c r="H16" s="1073" t="s">
        <v>2683</v>
      </c>
      <c r="I16" s="1074"/>
      <c r="J16" s="1074"/>
      <c r="K16" s="1074"/>
      <c r="L16" s="1074"/>
      <c r="M16" s="1074"/>
      <c r="N16" s="1074"/>
      <c r="O16" s="1496"/>
      <c r="P16" s="1004"/>
    </row>
    <row r="17" spans="2:16" ht="46.5" customHeight="1">
      <c r="B17" s="10" t="s">
        <v>228</v>
      </c>
      <c r="C17" s="1011" t="s">
        <v>366</v>
      </c>
      <c r="D17" s="1011"/>
      <c r="E17" s="1011"/>
      <c r="F17" s="797" t="s">
        <v>49</v>
      </c>
      <c r="G17" s="739" t="s">
        <v>367</v>
      </c>
      <c r="H17" s="1073" t="s">
        <v>2684</v>
      </c>
      <c r="I17" s="1074"/>
      <c r="J17" s="1074"/>
      <c r="K17" s="1074"/>
      <c r="L17" s="1074"/>
      <c r="M17" s="1074"/>
      <c r="N17" s="1074"/>
      <c r="O17" s="1496"/>
      <c r="P17" s="1004"/>
    </row>
    <row r="18" spans="2:16" ht="46.5" customHeight="1">
      <c r="B18" s="10" t="s">
        <v>229</v>
      </c>
      <c r="C18" s="1011" t="s">
        <v>368</v>
      </c>
      <c r="D18" s="1011"/>
      <c r="E18" s="1011"/>
      <c r="F18" s="797" t="s">
        <v>49</v>
      </c>
      <c r="G18" s="739" t="s">
        <v>367</v>
      </c>
      <c r="H18" s="1073" t="s">
        <v>2685</v>
      </c>
      <c r="I18" s="1074"/>
      <c r="J18" s="1074"/>
      <c r="K18" s="1074"/>
      <c r="L18" s="1074"/>
      <c r="M18" s="1074"/>
      <c r="N18" s="1074"/>
      <c r="O18" s="1496"/>
      <c r="P18" s="1004"/>
    </row>
    <row r="19" spans="2:16" ht="46.5" customHeight="1">
      <c r="B19" s="10" t="s">
        <v>230</v>
      </c>
      <c r="C19" s="1011" t="s">
        <v>369</v>
      </c>
      <c r="D19" s="1011"/>
      <c r="E19" s="1011"/>
      <c r="F19" s="797" t="s">
        <v>50</v>
      </c>
      <c r="G19" s="739" t="s">
        <v>367</v>
      </c>
      <c r="H19" s="1073"/>
      <c r="I19" s="1074"/>
      <c r="J19" s="1074"/>
      <c r="K19" s="1074"/>
      <c r="L19" s="1074"/>
      <c r="M19" s="1074"/>
      <c r="N19" s="1074"/>
      <c r="O19" s="1502"/>
      <c r="P19" s="1007"/>
    </row>
    <row r="20" spans="2:16" ht="23.25" customHeight="1">
      <c r="B20" s="242" t="s">
        <v>370</v>
      </c>
      <c r="C20" s="879" t="s">
        <v>371</v>
      </c>
      <c r="D20" s="879"/>
      <c r="E20" s="879"/>
      <c r="F20" s="879"/>
      <c r="G20" s="879"/>
      <c r="H20" s="879"/>
      <c r="I20" s="879"/>
      <c r="J20" s="879"/>
      <c r="K20" s="879"/>
      <c r="L20" s="756" t="s">
        <v>63</v>
      </c>
      <c r="M20" s="1359" t="s">
        <v>372</v>
      </c>
      <c r="N20" s="2348" t="s">
        <v>2686</v>
      </c>
      <c r="O20" s="246" t="s">
        <v>704</v>
      </c>
      <c r="P20" s="247"/>
    </row>
    <row r="21" spans="2:16" ht="34.5" customHeight="1">
      <c r="B21" s="242" t="s">
        <v>373</v>
      </c>
      <c r="C21" s="879" t="s">
        <v>374</v>
      </c>
      <c r="D21" s="879"/>
      <c r="E21" s="879"/>
      <c r="F21" s="879"/>
      <c r="G21" s="879"/>
      <c r="H21" s="879"/>
      <c r="I21" s="879"/>
      <c r="J21" s="879"/>
      <c r="K21" s="879"/>
      <c r="L21" s="797" t="s">
        <v>49</v>
      </c>
      <c r="M21" s="1360"/>
      <c r="N21" s="2349"/>
      <c r="O21" s="246" t="s">
        <v>704</v>
      </c>
      <c r="P21" s="247"/>
    </row>
    <row r="22" spans="2:16" ht="33.75" customHeight="1">
      <c r="B22" s="248" t="s">
        <v>216</v>
      </c>
      <c r="C22" s="879" t="s">
        <v>375</v>
      </c>
      <c r="D22" s="879"/>
      <c r="E22" s="879"/>
      <c r="F22" s="879"/>
      <c r="G22" s="879"/>
      <c r="H22" s="879"/>
      <c r="I22" s="879"/>
      <c r="J22" s="879"/>
      <c r="K22" s="879"/>
      <c r="L22" s="797" t="s">
        <v>663</v>
      </c>
      <c r="M22" s="1360"/>
      <c r="N22" s="2349"/>
      <c r="O22" s="246" t="s">
        <v>704</v>
      </c>
      <c r="P22" s="247"/>
    </row>
    <row r="23" spans="2:16" ht="49.5" customHeight="1" thickBot="1">
      <c r="B23" s="249" t="s">
        <v>376</v>
      </c>
      <c r="C23" s="913" t="s">
        <v>377</v>
      </c>
      <c r="D23" s="913"/>
      <c r="E23" s="1006"/>
      <c r="F23" s="797" t="s">
        <v>49</v>
      </c>
      <c r="G23" s="1365" t="s">
        <v>378</v>
      </c>
      <c r="H23" s="1366"/>
      <c r="I23" s="1460" t="s">
        <v>93</v>
      </c>
      <c r="J23" s="1461"/>
      <c r="K23" s="250" t="s">
        <v>379</v>
      </c>
      <c r="L23" s="251" t="s">
        <v>2687</v>
      </c>
      <c r="M23" s="1361"/>
      <c r="N23" s="2350"/>
      <c r="O23" s="252" t="s">
        <v>704</v>
      </c>
      <c r="P23" s="253"/>
    </row>
    <row r="24" spans="2:16" ht="32.25" customHeight="1" thickBot="1">
      <c r="B24" s="845" t="s">
        <v>100</v>
      </c>
      <c r="C24" s="846"/>
      <c r="D24" s="846"/>
      <c r="E24" s="846"/>
      <c r="F24" s="846"/>
      <c r="G24" s="846"/>
      <c r="H24" s="846"/>
      <c r="I24" s="846"/>
      <c r="J24" s="846"/>
      <c r="K24" s="846"/>
      <c r="L24" s="846"/>
      <c r="M24" s="846"/>
      <c r="N24" s="846"/>
      <c r="O24" s="846"/>
      <c r="P24" s="847"/>
    </row>
    <row r="25" spans="2:16" ht="32.25" customHeight="1">
      <c r="B25" s="254" t="s">
        <v>380</v>
      </c>
      <c r="C25" s="1340" t="s">
        <v>381</v>
      </c>
      <c r="D25" s="1340"/>
      <c r="E25" s="1340"/>
      <c r="F25" s="1341"/>
      <c r="G25" s="255" t="s">
        <v>382</v>
      </c>
      <c r="H25" s="256" t="s">
        <v>891</v>
      </c>
      <c r="I25" s="257" t="s">
        <v>383</v>
      </c>
      <c r="J25" s="256" t="s">
        <v>892</v>
      </c>
      <c r="K25" s="1342" t="s">
        <v>384</v>
      </c>
      <c r="L25" s="1557" t="s">
        <v>2688</v>
      </c>
      <c r="M25" s="1558"/>
      <c r="N25" s="1559"/>
      <c r="O25" s="258" t="s">
        <v>704</v>
      </c>
      <c r="P25" s="738"/>
    </row>
    <row r="26" spans="2:16" ht="47.25" customHeight="1">
      <c r="B26" s="242" t="s">
        <v>385</v>
      </c>
      <c r="C26" s="879" t="s">
        <v>386</v>
      </c>
      <c r="D26" s="879"/>
      <c r="E26" s="879"/>
      <c r="F26" s="879"/>
      <c r="G26" s="879"/>
      <c r="H26" s="879"/>
      <c r="I26" s="880"/>
      <c r="J26" s="426">
        <v>21210000</v>
      </c>
      <c r="K26" s="1343"/>
      <c r="L26" s="1560"/>
      <c r="M26" s="1561"/>
      <c r="N26" s="1562"/>
      <c r="O26" s="794" t="s">
        <v>834</v>
      </c>
      <c r="P26" s="247"/>
    </row>
    <row r="27" spans="2:16" ht="36.75" customHeight="1">
      <c r="B27" s="242" t="s">
        <v>387</v>
      </c>
      <c r="C27" s="875" t="s">
        <v>388</v>
      </c>
      <c r="D27" s="875"/>
      <c r="E27" s="875"/>
      <c r="F27" s="990"/>
      <c r="G27" s="259" t="s">
        <v>389</v>
      </c>
      <c r="H27" s="260">
        <v>42552</v>
      </c>
      <c r="I27" s="261" t="s">
        <v>390</v>
      </c>
      <c r="J27" s="260">
        <v>42887</v>
      </c>
      <c r="K27" s="1343"/>
      <c r="L27" s="1560"/>
      <c r="M27" s="1561"/>
      <c r="N27" s="1562"/>
      <c r="O27" s="810" t="s">
        <v>704</v>
      </c>
      <c r="P27" s="247"/>
    </row>
    <row r="28" spans="2:16" ht="36" customHeight="1">
      <c r="B28" s="262" t="s">
        <v>216</v>
      </c>
      <c r="C28" s="875" t="s">
        <v>391</v>
      </c>
      <c r="D28" s="875"/>
      <c r="E28" s="875"/>
      <c r="F28" s="875"/>
      <c r="G28" s="990"/>
      <c r="H28" s="1457" t="s">
        <v>2689</v>
      </c>
      <c r="I28" s="1458"/>
      <c r="J28" s="1459"/>
      <c r="K28" s="1343"/>
      <c r="L28" s="1560"/>
      <c r="M28" s="1561"/>
      <c r="N28" s="1562"/>
      <c r="O28" s="810" t="s">
        <v>704</v>
      </c>
      <c r="P28" s="247"/>
    </row>
    <row r="29" spans="2:16" ht="29.25" customHeight="1">
      <c r="B29" s="262" t="s">
        <v>218</v>
      </c>
      <c r="C29" s="875" t="s">
        <v>392</v>
      </c>
      <c r="D29" s="875"/>
      <c r="E29" s="875"/>
      <c r="F29" s="875"/>
      <c r="G29" s="990"/>
      <c r="H29" s="1091" t="s">
        <v>655</v>
      </c>
      <c r="I29" s="1094"/>
      <c r="J29" s="1095"/>
      <c r="K29" s="1344"/>
      <c r="L29" s="1563"/>
      <c r="M29" s="1564"/>
      <c r="N29" s="1565"/>
      <c r="O29" s="810" t="s">
        <v>704</v>
      </c>
      <c r="P29" s="247"/>
    </row>
    <row r="30" spans="2:16" ht="68.25" customHeight="1">
      <c r="B30" s="262" t="s">
        <v>220</v>
      </c>
      <c r="C30" s="879" t="s">
        <v>393</v>
      </c>
      <c r="D30" s="879"/>
      <c r="E30" s="879"/>
      <c r="F30" s="879"/>
      <c r="G30" s="879"/>
      <c r="H30" s="879"/>
      <c r="I30" s="879"/>
      <c r="J30" s="879"/>
      <c r="K30" s="879"/>
      <c r="L30" s="879"/>
      <c r="M30" s="879"/>
      <c r="N30" s="885"/>
      <c r="O30" s="1325" t="s">
        <v>704</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390">
        <v>2713383</v>
      </c>
      <c r="K33" s="391">
        <v>3762614</v>
      </c>
      <c r="L33" s="1319">
        <f>ABS(J33-K33)/J33</f>
        <v>0.38668739355999504</v>
      </c>
      <c r="M33" s="1320"/>
      <c r="N33" s="1321"/>
      <c r="O33" s="1335"/>
      <c r="P33" s="1335"/>
    </row>
    <row r="34" spans="2:16" ht="21" customHeight="1">
      <c r="B34" s="248"/>
      <c r="C34" s="1317" t="s">
        <v>2281</v>
      </c>
      <c r="D34" s="1317"/>
      <c r="E34" s="1317"/>
      <c r="F34" s="1317"/>
      <c r="G34" s="1317"/>
      <c r="H34" s="1317"/>
      <c r="I34" s="1318"/>
      <c r="J34" s="329" t="s">
        <v>60</v>
      </c>
      <c r="K34" s="263" t="s">
        <v>60</v>
      </c>
      <c r="L34" s="1398" t="s">
        <v>71</v>
      </c>
      <c r="M34" s="1399"/>
      <c r="N34" s="1400"/>
      <c r="O34" s="1335"/>
      <c r="P34" s="1335"/>
    </row>
    <row r="35" spans="2:16" ht="31.5" customHeight="1">
      <c r="B35" s="248"/>
      <c r="C35" s="1317" t="s">
        <v>250</v>
      </c>
      <c r="D35" s="1317"/>
      <c r="E35" s="1317"/>
      <c r="F35" s="197" t="s">
        <v>400</v>
      </c>
      <c r="G35" s="1337"/>
      <c r="H35" s="1338"/>
      <c r="I35" s="1339"/>
      <c r="J35" s="329" t="s">
        <v>60</v>
      </c>
      <c r="K35" s="263" t="s">
        <v>60</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90">
        <v>74119</v>
      </c>
      <c r="K37" s="391">
        <v>434045</v>
      </c>
      <c r="L37" s="1322">
        <f>ABS(J37-K37)/J37</f>
        <v>4.8560558021559928</v>
      </c>
      <c r="M37" s="1323"/>
      <c r="N37" s="1324"/>
      <c r="O37" s="1335"/>
      <c r="P37" s="1335"/>
    </row>
    <row r="38" spans="2:16" ht="27.75" customHeight="1">
      <c r="B38" s="248"/>
      <c r="C38" s="1317" t="s">
        <v>403</v>
      </c>
      <c r="D38" s="1317"/>
      <c r="E38" s="1317"/>
      <c r="F38" s="197" t="s">
        <v>400</v>
      </c>
      <c r="G38" s="1337"/>
      <c r="H38" s="1338"/>
      <c r="I38" s="1339"/>
      <c r="J38" s="329" t="s">
        <v>60</v>
      </c>
      <c r="K38" s="263" t="s">
        <v>60</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29" t="s">
        <v>60</v>
      </c>
      <c r="K40" s="263" t="s">
        <v>60</v>
      </c>
      <c r="L40" s="1398" t="s">
        <v>71</v>
      </c>
      <c r="M40" s="1399"/>
      <c r="N40" s="1400"/>
      <c r="O40" s="1335"/>
      <c r="P40" s="1335"/>
    </row>
    <row r="41" spans="2:16" ht="21" customHeight="1">
      <c r="B41" s="248"/>
      <c r="C41" s="1317" t="s">
        <v>406</v>
      </c>
      <c r="D41" s="1317"/>
      <c r="E41" s="1317"/>
      <c r="F41" s="1317"/>
      <c r="G41" s="1317"/>
      <c r="H41" s="1317"/>
      <c r="I41" s="1318"/>
      <c r="J41" s="390">
        <v>1291227</v>
      </c>
      <c r="K41" s="391">
        <v>1613472</v>
      </c>
      <c r="L41" s="1319">
        <f t="shared" ref="L41:L53" si="0">ABS(J41-K41)/J41</f>
        <v>0.24956494868834062</v>
      </c>
      <c r="M41" s="1320"/>
      <c r="N41" s="1321"/>
      <c r="O41" s="1335"/>
      <c r="P41" s="1335"/>
    </row>
    <row r="42" spans="2:16" ht="21" customHeight="1">
      <c r="B42" s="248"/>
      <c r="C42" s="1317" t="s">
        <v>407</v>
      </c>
      <c r="D42" s="1317"/>
      <c r="E42" s="1317"/>
      <c r="F42" s="1317"/>
      <c r="G42" s="1317"/>
      <c r="H42" s="1317"/>
      <c r="I42" s="1318"/>
      <c r="J42" s="329" t="s">
        <v>60</v>
      </c>
      <c r="K42" s="263" t="s">
        <v>60</v>
      </c>
      <c r="L42" s="1398" t="s">
        <v>71</v>
      </c>
      <c r="M42" s="1399"/>
      <c r="N42" s="1400"/>
      <c r="O42" s="1335"/>
      <c r="P42" s="1335"/>
    </row>
    <row r="43" spans="2:16" ht="32.25" customHeight="1">
      <c r="B43" s="248"/>
      <c r="C43" s="1317" t="s">
        <v>408</v>
      </c>
      <c r="D43" s="1317"/>
      <c r="E43" s="1317"/>
      <c r="F43" s="197" t="s">
        <v>400</v>
      </c>
      <c r="G43" s="1337"/>
      <c r="H43" s="1338"/>
      <c r="I43" s="1339"/>
      <c r="J43" s="329" t="s">
        <v>60</v>
      </c>
      <c r="K43" s="263" t="s">
        <v>60</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90">
        <v>42155</v>
      </c>
      <c r="K45" s="391">
        <v>2403</v>
      </c>
      <c r="L45" s="1319">
        <f t="shared" si="0"/>
        <v>0.94299608587356187</v>
      </c>
      <c r="M45" s="1320"/>
      <c r="N45" s="1321"/>
      <c r="O45" s="1335"/>
      <c r="P45" s="1335"/>
    </row>
    <row r="46" spans="2:16" ht="21" customHeight="1">
      <c r="B46" s="248"/>
      <c r="C46" s="1317" t="s">
        <v>411</v>
      </c>
      <c r="D46" s="1317"/>
      <c r="E46" s="1317"/>
      <c r="F46" s="1317"/>
      <c r="G46" s="1317"/>
      <c r="H46" s="1317"/>
      <c r="I46" s="1318"/>
      <c r="J46" s="329" t="s">
        <v>60</v>
      </c>
      <c r="K46" s="263" t="s">
        <v>60</v>
      </c>
      <c r="L46" s="1398" t="s">
        <v>71</v>
      </c>
      <c r="M46" s="1399"/>
      <c r="N46" s="1400"/>
      <c r="O46" s="1335"/>
      <c r="P46" s="1335"/>
    </row>
    <row r="47" spans="2:16" ht="30" customHeight="1">
      <c r="B47" s="248"/>
      <c r="C47" s="1317" t="s">
        <v>412</v>
      </c>
      <c r="D47" s="1317"/>
      <c r="E47" s="1317"/>
      <c r="F47" s="197" t="s">
        <v>400</v>
      </c>
      <c r="G47" s="1067"/>
      <c r="H47" s="1068"/>
      <c r="I47" s="1069"/>
      <c r="J47" s="329" t="s">
        <v>60</v>
      </c>
      <c r="K47" s="263" t="s">
        <v>60</v>
      </c>
      <c r="L47" s="1398" t="s">
        <v>71</v>
      </c>
      <c r="M47" s="1399"/>
      <c r="N47" s="1400"/>
      <c r="O47" s="1335"/>
      <c r="P47" s="1335"/>
    </row>
    <row r="48" spans="2:16" ht="21" customHeight="1">
      <c r="B48" s="248" t="s">
        <v>413</v>
      </c>
      <c r="C48" s="1317" t="s">
        <v>414</v>
      </c>
      <c r="D48" s="1317"/>
      <c r="E48" s="1317"/>
      <c r="F48" s="1317"/>
      <c r="G48" s="1317"/>
      <c r="H48" s="1317"/>
      <c r="I48" s="1318"/>
      <c r="J48" s="390">
        <v>640409</v>
      </c>
      <c r="K48" s="391">
        <v>950259</v>
      </c>
      <c r="L48" s="1319">
        <f t="shared" si="0"/>
        <v>0.48383142647901578</v>
      </c>
      <c r="M48" s="1320"/>
      <c r="N48" s="1321"/>
      <c r="O48" s="1335"/>
      <c r="P48" s="1335"/>
    </row>
    <row r="49" spans="2:17" ht="21" customHeight="1">
      <c r="B49" s="248" t="s">
        <v>415</v>
      </c>
      <c r="C49" s="1317" t="s">
        <v>416</v>
      </c>
      <c r="D49" s="1317"/>
      <c r="E49" s="1317"/>
      <c r="F49" s="1317"/>
      <c r="G49" s="1317"/>
      <c r="H49" s="1317"/>
      <c r="I49" s="1318"/>
      <c r="J49" s="329" t="s">
        <v>60</v>
      </c>
      <c r="K49" s="263" t="s">
        <v>60</v>
      </c>
      <c r="L49" s="1398" t="s">
        <v>71</v>
      </c>
      <c r="M49" s="1399"/>
      <c r="N49" s="1400"/>
      <c r="O49" s="1335"/>
      <c r="P49" s="1335"/>
    </row>
    <row r="50" spans="2:17" ht="21" customHeight="1">
      <c r="B50" s="248" t="s">
        <v>417</v>
      </c>
      <c r="C50" s="1317" t="s">
        <v>133</v>
      </c>
      <c r="D50" s="1317"/>
      <c r="E50" s="1317"/>
      <c r="F50" s="1317"/>
      <c r="G50" s="1317"/>
      <c r="H50" s="1317"/>
      <c r="I50" s="1318"/>
      <c r="J50" s="390">
        <v>70283181</v>
      </c>
      <c r="K50" s="391">
        <v>94807981</v>
      </c>
      <c r="L50" s="1319">
        <f t="shared" si="0"/>
        <v>0.34894265813039965</v>
      </c>
      <c r="M50" s="1320"/>
      <c r="N50" s="1321"/>
      <c r="O50" s="1335"/>
      <c r="P50" s="1335"/>
    </row>
    <row r="51" spans="2:17" ht="21" customHeight="1">
      <c r="B51" s="248" t="s">
        <v>418</v>
      </c>
      <c r="C51" s="1317" t="s">
        <v>134</v>
      </c>
      <c r="D51" s="1317"/>
      <c r="E51" s="1317"/>
      <c r="F51" s="1317"/>
      <c r="G51" s="1317"/>
      <c r="H51" s="1317"/>
      <c r="I51" s="1318"/>
      <c r="J51" s="329" t="s">
        <v>60</v>
      </c>
      <c r="K51" s="263" t="s">
        <v>60</v>
      </c>
      <c r="L51" s="1398" t="s">
        <v>71</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90">
        <v>137216</v>
      </c>
      <c r="K53" s="391">
        <v>106709</v>
      </c>
      <c r="L53" s="1319">
        <f t="shared" si="0"/>
        <v>0.22232829990671643</v>
      </c>
      <c r="M53" s="1320"/>
      <c r="N53" s="1321"/>
      <c r="O53" s="1335"/>
      <c r="P53" s="1335"/>
    </row>
    <row r="54" spans="2:17" ht="21" customHeight="1">
      <c r="B54" s="248"/>
      <c r="C54" s="1317" t="s">
        <v>264</v>
      </c>
      <c r="D54" s="1317"/>
      <c r="E54" s="1317"/>
      <c r="F54" s="1317"/>
      <c r="G54" s="1317"/>
      <c r="H54" s="1317"/>
      <c r="I54" s="1318"/>
      <c r="J54" s="329" t="s">
        <v>60</v>
      </c>
      <c r="K54" s="263" t="s">
        <v>60</v>
      </c>
      <c r="L54" s="1398" t="s">
        <v>71</v>
      </c>
      <c r="M54" s="1399"/>
      <c r="N54" s="1400"/>
      <c r="O54" s="1335"/>
      <c r="P54" s="1335"/>
    </row>
    <row r="55" spans="2:17" ht="21" customHeight="1">
      <c r="B55" s="248" t="s">
        <v>420</v>
      </c>
      <c r="C55" s="1317" t="s">
        <v>421</v>
      </c>
      <c r="D55" s="1317"/>
      <c r="E55" s="1317"/>
      <c r="F55" s="1317"/>
      <c r="G55" s="1317"/>
      <c r="H55" s="1317"/>
      <c r="I55" s="1318"/>
      <c r="J55" s="329" t="s">
        <v>60</v>
      </c>
      <c r="K55" s="263" t="s">
        <v>60</v>
      </c>
      <c r="L55" s="1398" t="s">
        <v>71</v>
      </c>
      <c r="M55" s="1399"/>
      <c r="N55" s="1400"/>
      <c r="O55" s="1336"/>
      <c r="P55" s="1336"/>
    </row>
    <row r="56" spans="2:17" ht="46.5" customHeight="1" thickBot="1">
      <c r="B56" s="265" t="s">
        <v>422</v>
      </c>
      <c r="C56" s="1309" t="s">
        <v>423</v>
      </c>
      <c r="D56" s="1309"/>
      <c r="E56" s="1309"/>
      <c r="F56" s="1309"/>
      <c r="G56" s="1309"/>
      <c r="H56" s="1309"/>
      <c r="I56" s="1309"/>
      <c r="J56" s="2319" t="s">
        <v>49</v>
      </c>
      <c r="K56" s="2320"/>
      <c r="L56" s="266" t="s">
        <v>424</v>
      </c>
      <c r="M56" s="1396" t="s">
        <v>2690</v>
      </c>
      <c r="N56" s="1397"/>
      <c r="O56" s="253" t="s">
        <v>2691</v>
      </c>
      <c r="P56" s="253" t="s">
        <v>1438</v>
      </c>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266" t="s">
        <v>424</v>
      </c>
      <c r="M58" s="1312" t="s">
        <v>2692</v>
      </c>
      <c r="N58" s="1313"/>
      <c r="O58" s="268" t="s">
        <v>704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5.75"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v>22000000</v>
      </c>
      <c r="H61" s="273" t="s">
        <v>2693</v>
      </c>
      <c r="I61" s="1209" t="s">
        <v>2694</v>
      </c>
      <c r="J61" s="1210"/>
      <c r="K61" s="2242" t="s">
        <v>2695</v>
      </c>
      <c r="L61" s="2243"/>
      <c r="M61" s="2243"/>
      <c r="N61" s="2244"/>
      <c r="O61" s="1305"/>
      <c r="P61" s="1305"/>
    </row>
    <row r="62" spans="2:17" ht="54" customHeight="1">
      <c r="B62" s="262" t="s">
        <v>218</v>
      </c>
      <c r="C62" s="1307" t="s">
        <v>435</v>
      </c>
      <c r="D62" s="1307"/>
      <c r="E62" s="1307"/>
      <c r="F62" s="1308"/>
      <c r="G62" s="337">
        <v>1000000</v>
      </c>
      <c r="H62" s="273" t="s">
        <v>2693</v>
      </c>
      <c r="I62" s="1209" t="s">
        <v>2694</v>
      </c>
      <c r="J62" s="1210"/>
      <c r="K62" s="1275"/>
      <c r="L62" s="1276"/>
      <c r="M62" s="1276"/>
      <c r="N62" s="1277"/>
      <c r="O62" s="1305"/>
      <c r="P62" s="1305"/>
    </row>
    <row r="63" spans="2:17" ht="42" customHeight="1" thickBot="1">
      <c r="B63" s="248" t="s">
        <v>220</v>
      </c>
      <c r="C63" s="921" t="s">
        <v>436</v>
      </c>
      <c r="D63" s="921"/>
      <c r="E63" s="921"/>
      <c r="F63" s="956"/>
      <c r="G63" s="338">
        <f>G61+G62</f>
        <v>23000000</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505" t="s">
        <v>49</v>
      </c>
      <c r="O65" s="268" t="s">
        <v>704</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49</v>
      </c>
      <c r="G68" s="1251">
        <v>15000000</v>
      </c>
      <c r="H68" s="1252"/>
      <c r="I68" s="1209" t="s">
        <v>2693</v>
      </c>
      <c r="J68" s="1210"/>
      <c r="K68" s="1275"/>
      <c r="L68" s="1276"/>
      <c r="M68" s="1276"/>
      <c r="N68" s="1277"/>
      <c r="O68" s="1184"/>
      <c r="P68" s="1184"/>
    </row>
    <row r="69" spans="2:16" ht="31.5" customHeight="1">
      <c r="B69" s="278"/>
      <c r="C69" s="1290" t="s">
        <v>447</v>
      </c>
      <c r="D69" s="1290"/>
      <c r="E69" s="1291"/>
      <c r="F69" s="1096" t="s">
        <v>2696</v>
      </c>
      <c r="G69" s="1097"/>
      <c r="H69" s="1097"/>
      <c r="I69" s="1097"/>
      <c r="J69" s="1097"/>
      <c r="K69" s="1275"/>
      <c r="L69" s="1276"/>
      <c r="M69" s="1276"/>
      <c r="N69" s="1277"/>
      <c r="O69" s="1184"/>
      <c r="P69" s="1184"/>
    </row>
    <row r="70" spans="2:16" ht="65.25" customHeight="1">
      <c r="B70" s="262" t="s">
        <v>218</v>
      </c>
      <c r="C70" s="1290" t="s">
        <v>448</v>
      </c>
      <c r="D70" s="1290"/>
      <c r="E70" s="1291"/>
      <c r="F70" s="746" t="s">
        <v>49</v>
      </c>
      <c r="G70" s="1251">
        <v>1000000</v>
      </c>
      <c r="H70" s="1252"/>
      <c r="I70" s="1209" t="s">
        <v>2693</v>
      </c>
      <c r="J70" s="1210"/>
      <c r="K70" s="1275"/>
      <c r="L70" s="1276"/>
      <c r="M70" s="1276"/>
      <c r="N70" s="1277"/>
      <c r="O70" s="1184"/>
      <c r="P70" s="1184"/>
    </row>
    <row r="71" spans="2:16" ht="35.25" customHeight="1">
      <c r="B71" s="278"/>
      <c r="C71" s="1290" t="s">
        <v>449</v>
      </c>
      <c r="D71" s="1290"/>
      <c r="E71" s="1291"/>
      <c r="F71" s="1096" t="s">
        <v>2697</v>
      </c>
      <c r="G71" s="1097"/>
      <c r="H71" s="1097"/>
      <c r="I71" s="1097"/>
      <c r="J71" s="1097"/>
      <c r="K71" s="1275"/>
      <c r="L71" s="1276"/>
      <c r="M71" s="1276"/>
      <c r="N71" s="1277"/>
      <c r="O71" s="1184"/>
      <c r="P71" s="1184"/>
    </row>
    <row r="72" spans="2:16" ht="38.25" customHeight="1" thickBot="1">
      <c r="B72" s="279" t="s">
        <v>220</v>
      </c>
      <c r="C72" s="1292" t="s">
        <v>450</v>
      </c>
      <c r="D72" s="1292"/>
      <c r="E72" s="1293"/>
      <c r="F72" s="280"/>
      <c r="G72" s="1294">
        <f>G68+G70</f>
        <v>16000000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704</v>
      </c>
      <c r="P74" s="247"/>
    </row>
    <row r="75" spans="2:16" s="282" customFormat="1" ht="32.25" customHeight="1">
      <c r="B75" s="262" t="s">
        <v>216</v>
      </c>
      <c r="C75" s="875" t="s">
        <v>118</v>
      </c>
      <c r="D75" s="875"/>
      <c r="E75" s="990"/>
      <c r="F75" s="746" t="s">
        <v>663</v>
      </c>
      <c r="G75" s="1251"/>
      <c r="H75" s="1252"/>
      <c r="I75" s="1209"/>
      <c r="J75" s="1210"/>
      <c r="K75" s="1211" t="s">
        <v>2698</v>
      </c>
      <c r="L75" s="1212"/>
      <c r="M75" s="1212"/>
      <c r="N75" s="1213"/>
      <c r="O75" s="1183"/>
      <c r="P75" s="1183"/>
    </row>
    <row r="76" spans="2:16" s="282" customFormat="1" ht="32.25" customHeight="1">
      <c r="B76" s="262" t="s">
        <v>218</v>
      </c>
      <c r="C76" s="875" t="s">
        <v>54</v>
      </c>
      <c r="D76" s="875"/>
      <c r="E76" s="990"/>
      <c r="F76" s="746" t="s">
        <v>2079</v>
      </c>
      <c r="G76" s="1251">
        <v>26096</v>
      </c>
      <c r="H76" s="1252"/>
      <c r="I76" s="1209" t="s">
        <v>900</v>
      </c>
      <c r="J76" s="1210"/>
      <c r="K76" s="1211" t="s">
        <v>2699</v>
      </c>
      <c r="L76" s="1212"/>
      <c r="M76" s="1212"/>
      <c r="N76" s="1213"/>
      <c r="O76" s="1184"/>
      <c r="P76" s="1184"/>
    </row>
    <row r="77" spans="2:16" s="282" customFormat="1" ht="32.25" customHeight="1">
      <c r="B77" s="262" t="s">
        <v>220</v>
      </c>
      <c r="C77" s="875" t="s">
        <v>120</v>
      </c>
      <c r="D77" s="875"/>
      <c r="E77" s="990"/>
      <c r="F77" s="746" t="s">
        <v>663</v>
      </c>
      <c r="G77" s="1251"/>
      <c r="H77" s="1252"/>
      <c r="I77" s="1209"/>
      <c r="J77" s="1210"/>
      <c r="K77" s="1211" t="s">
        <v>2698</v>
      </c>
      <c r="L77" s="1212"/>
      <c r="M77" s="1212"/>
      <c r="N77" s="1213"/>
      <c r="O77" s="1184"/>
      <c r="P77" s="1184"/>
    </row>
    <row r="78" spans="2:16" s="282" customFormat="1" ht="32.25" customHeight="1">
      <c r="B78" s="262" t="s">
        <v>222</v>
      </c>
      <c r="C78" s="875" t="s">
        <v>121</v>
      </c>
      <c r="D78" s="875"/>
      <c r="E78" s="990"/>
      <c r="F78" s="746" t="s">
        <v>2079</v>
      </c>
      <c r="G78" s="1251">
        <v>500000</v>
      </c>
      <c r="H78" s="1252"/>
      <c r="I78" s="1209" t="s">
        <v>900</v>
      </c>
      <c r="J78" s="1210"/>
      <c r="K78" s="1251" t="s">
        <v>2700</v>
      </c>
      <c r="L78" s="1282"/>
      <c r="M78" s="1282"/>
      <c r="N78" s="1283"/>
      <c r="O78" s="1184"/>
      <c r="P78" s="1184"/>
    </row>
    <row r="79" spans="2:16" s="282" customFormat="1" ht="32.25" customHeight="1">
      <c r="B79" s="262" t="s">
        <v>224</v>
      </c>
      <c r="C79" s="875" t="s">
        <v>122</v>
      </c>
      <c r="D79" s="875"/>
      <c r="E79" s="990"/>
      <c r="F79" s="746" t="s">
        <v>2079</v>
      </c>
      <c r="G79" s="1251">
        <v>192474</v>
      </c>
      <c r="H79" s="1252"/>
      <c r="I79" s="1209" t="s">
        <v>900</v>
      </c>
      <c r="J79" s="1210"/>
      <c r="K79" s="1211" t="s">
        <v>2701</v>
      </c>
      <c r="L79" s="1212"/>
      <c r="M79" s="1212"/>
      <c r="N79" s="1213"/>
      <c r="O79" s="1184"/>
      <c r="P79" s="1184"/>
    </row>
    <row r="80" spans="2:16" ht="53.25" customHeight="1" thickBot="1">
      <c r="B80" s="248" t="s">
        <v>226</v>
      </c>
      <c r="C80" s="921" t="s">
        <v>458</v>
      </c>
      <c r="D80" s="921"/>
      <c r="E80" s="956"/>
      <c r="F80" s="283"/>
      <c r="G80" s="1262">
        <f>G75+G76+G77+G78+G79</f>
        <v>718570</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0.95701964940781414</v>
      </c>
      <c r="I82" s="1256"/>
      <c r="J82" s="1257"/>
      <c r="K82" s="1273" t="s">
        <v>462</v>
      </c>
      <c r="L82" s="1274"/>
      <c r="M82" s="1274"/>
      <c r="N82" s="1274"/>
      <c r="O82" s="246" t="s">
        <v>848</v>
      </c>
      <c r="P82" s="247"/>
    </row>
    <row r="83" spans="1:16" ht="66.75" customHeight="1">
      <c r="B83" s="285" t="s">
        <v>463</v>
      </c>
      <c r="C83" s="1253" t="s">
        <v>464</v>
      </c>
      <c r="D83" s="1253"/>
      <c r="E83" s="1253"/>
      <c r="F83" s="1253"/>
      <c r="G83" s="1254"/>
      <c r="H83" s="1255">
        <f>G68/G72</f>
        <v>0.9375</v>
      </c>
      <c r="I83" s="1256"/>
      <c r="J83" s="1257"/>
      <c r="K83" s="1258" t="s">
        <v>465</v>
      </c>
      <c r="L83" s="1259"/>
      <c r="M83" s="1259"/>
      <c r="N83" s="1259"/>
      <c r="O83" s="246" t="s">
        <v>849</v>
      </c>
      <c r="P83" s="247"/>
    </row>
    <row r="84" spans="1:16" ht="66" customHeight="1">
      <c r="B84" s="286" t="s">
        <v>466</v>
      </c>
      <c r="C84" s="879" t="s">
        <v>467</v>
      </c>
      <c r="D84" s="879"/>
      <c r="E84" s="1260"/>
      <c r="F84" s="1260"/>
      <c r="G84" s="1261"/>
      <c r="H84" s="2345">
        <f>(G72+G80)/J26</f>
        <v>0.78823998114097127</v>
      </c>
      <c r="I84" s="2346"/>
      <c r="J84" s="2347"/>
      <c r="K84" s="1258" t="s">
        <v>352</v>
      </c>
      <c r="L84" s="1259"/>
      <c r="M84" s="1259"/>
      <c r="N84" s="1259"/>
      <c r="O84" s="246" t="s">
        <v>468</v>
      </c>
      <c r="P84" s="247" t="s">
        <v>468</v>
      </c>
    </row>
    <row r="85" spans="1:16" ht="170.25" customHeight="1">
      <c r="B85" s="287" t="s">
        <v>469</v>
      </c>
      <c r="C85" s="1247" t="s">
        <v>470</v>
      </c>
      <c r="D85" s="1247"/>
      <c r="E85" s="1247"/>
      <c r="F85" s="1247"/>
      <c r="G85" s="1248"/>
      <c r="H85" s="1032" t="s">
        <v>49</v>
      </c>
      <c r="I85" s="1033"/>
      <c r="J85" s="1199"/>
      <c r="K85" s="1249" t="s">
        <v>2702</v>
      </c>
      <c r="L85" s="1250"/>
      <c r="M85" s="1250"/>
      <c r="N85" s="1250"/>
      <c r="O85" s="246" t="s">
        <v>468</v>
      </c>
      <c r="P85" s="247" t="s">
        <v>468</v>
      </c>
    </row>
    <row r="86" spans="1:16" ht="39" customHeight="1">
      <c r="B86" s="242" t="s">
        <v>471</v>
      </c>
      <c r="C86" s="879" t="s">
        <v>472</v>
      </c>
      <c r="D86" s="879"/>
      <c r="E86" s="879"/>
      <c r="F86" s="879"/>
      <c r="G86" s="880"/>
      <c r="H86" s="1113" t="s">
        <v>910</v>
      </c>
      <c r="I86" s="1114"/>
      <c r="J86" s="1114"/>
      <c r="K86" s="1249" t="s">
        <v>465</v>
      </c>
      <c r="L86" s="1250"/>
      <c r="M86" s="1250"/>
      <c r="N86" s="1250"/>
      <c r="O86" s="1003" t="s">
        <v>704</v>
      </c>
      <c r="P86" s="1003" t="s">
        <v>704</v>
      </c>
    </row>
    <row r="87" spans="1:16" ht="23.25" customHeight="1">
      <c r="B87" s="10" t="s">
        <v>216</v>
      </c>
      <c r="C87" s="879" t="s">
        <v>473</v>
      </c>
      <c r="D87" s="879"/>
      <c r="E87" s="879"/>
      <c r="F87" s="879"/>
      <c r="G87" s="879"/>
      <c r="H87" s="1073" t="s">
        <v>2703</v>
      </c>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160" t="s">
        <v>49</v>
      </c>
      <c r="I90" s="1226" t="s">
        <v>424</v>
      </c>
      <c r="J90" s="1227"/>
      <c r="K90" s="986"/>
      <c r="L90" s="987"/>
      <c r="M90" s="987"/>
      <c r="N90" s="988"/>
      <c r="O90" s="246" t="s">
        <v>704</v>
      </c>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1737" t="s">
        <v>2704</v>
      </c>
      <c r="G92" s="1738"/>
      <c r="H92" s="1739"/>
      <c r="I92" s="1756">
        <v>15000000</v>
      </c>
      <c r="J92" s="1757"/>
      <c r="K92" s="1737" t="s">
        <v>2705</v>
      </c>
      <c r="L92" s="1738"/>
      <c r="M92" s="1738"/>
      <c r="N92" s="1739"/>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704</v>
      </c>
      <c r="P98" s="1215" t="s">
        <v>704</v>
      </c>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50</v>
      </c>
      <c r="J107" s="1199"/>
      <c r="K107" s="745" t="s">
        <v>49</v>
      </c>
      <c r="L107" s="1032" t="s">
        <v>50</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49</v>
      </c>
      <c r="H109" s="1199"/>
      <c r="I109" s="1032" t="s">
        <v>49</v>
      </c>
      <c r="J109" s="1199"/>
      <c r="K109" s="745" t="s">
        <v>49</v>
      </c>
      <c r="L109" s="1032" t="s">
        <v>49</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49</v>
      </c>
      <c r="L110" s="1032" t="s">
        <v>49</v>
      </c>
      <c r="M110" s="1033"/>
      <c r="N110" s="1116"/>
      <c r="O110" s="1184"/>
      <c r="P110" s="1184"/>
    </row>
    <row r="111" spans="2:16" ht="29.25" customHeight="1">
      <c r="B111" s="291" t="s">
        <v>233</v>
      </c>
      <c r="C111" s="1065" t="s">
        <v>499</v>
      </c>
      <c r="D111" s="1065"/>
      <c r="E111" s="1065"/>
      <c r="F111" s="1066"/>
      <c r="G111" s="1032" t="s">
        <v>50</v>
      </c>
      <c r="H111" s="1199"/>
      <c r="I111" s="1032" t="s">
        <v>50</v>
      </c>
      <c r="J111" s="1199"/>
      <c r="K111" s="745" t="s">
        <v>50</v>
      </c>
      <c r="L111" s="1032" t="s">
        <v>50</v>
      </c>
      <c r="M111" s="1033"/>
      <c r="N111" s="1116"/>
      <c r="O111" s="1184"/>
      <c r="P111" s="1184"/>
    </row>
    <row r="112" spans="2:16" ht="29.25" customHeight="1">
      <c r="B112" s="291" t="s">
        <v>500</v>
      </c>
      <c r="C112" s="1065" t="s">
        <v>501</v>
      </c>
      <c r="D112" s="1065"/>
      <c r="E112" s="1065"/>
      <c r="F112" s="1066"/>
      <c r="G112" s="1032" t="s">
        <v>50</v>
      </c>
      <c r="H112" s="1199"/>
      <c r="I112" s="1032" t="s">
        <v>50</v>
      </c>
      <c r="J112" s="1199"/>
      <c r="K112" s="745" t="s">
        <v>50</v>
      </c>
      <c r="L112" s="1032" t="s">
        <v>50</v>
      </c>
      <c r="M112" s="1033"/>
      <c r="N112" s="1116"/>
      <c r="O112" s="1184"/>
      <c r="P112" s="1184"/>
    </row>
    <row r="113" spans="2:16" ht="21" customHeight="1">
      <c r="B113" s="291" t="s">
        <v>236</v>
      </c>
      <c r="C113" s="1065" t="s">
        <v>502</v>
      </c>
      <c r="D113" s="1065"/>
      <c r="E113" s="1065"/>
      <c r="F113" s="1066"/>
      <c r="G113" s="1032" t="s">
        <v>50</v>
      </c>
      <c r="H113" s="1199"/>
      <c r="I113" s="1032" t="s">
        <v>50</v>
      </c>
      <c r="J113" s="1199"/>
      <c r="K113" s="745" t="s">
        <v>50</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2109" t="s">
        <v>2706</v>
      </c>
      <c r="K120" s="2110"/>
      <c r="L120" s="2110"/>
      <c r="M120" s="2110"/>
      <c r="N120" s="2111"/>
      <c r="O120" s="293" t="s">
        <v>2707</v>
      </c>
      <c r="P120" s="734" t="s">
        <v>2708</v>
      </c>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37.5" customHeight="1">
      <c r="B122" s="10" t="s">
        <v>511</v>
      </c>
      <c r="C122" s="879" t="s">
        <v>512</v>
      </c>
      <c r="D122" s="879"/>
      <c r="E122" s="879"/>
      <c r="F122" s="879"/>
      <c r="G122" s="879"/>
      <c r="H122" s="1073" t="s">
        <v>2709</v>
      </c>
      <c r="I122" s="1074"/>
      <c r="J122" s="1074"/>
      <c r="K122" s="1179" t="s">
        <v>424</v>
      </c>
      <c r="L122" s="971" t="s">
        <v>2710</v>
      </c>
      <c r="M122" s="971"/>
      <c r="N122" s="972"/>
      <c r="O122" s="1183"/>
      <c r="P122" s="1183"/>
    </row>
    <row r="123" spans="2:16" ht="19.5" customHeight="1">
      <c r="B123" s="10" t="s">
        <v>218</v>
      </c>
      <c r="C123" s="879" t="s">
        <v>513</v>
      </c>
      <c r="D123" s="879"/>
      <c r="E123" s="879"/>
      <c r="F123" s="879"/>
      <c r="G123" s="879"/>
      <c r="H123" s="968" t="s">
        <v>2711</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49</v>
      </c>
      <c r="I128" s="969"/>
      <c r="J128" s="969"/>
      <c r="K128" s="1179"/>
      <c r="L128" s="1158"/>
      <c r="M128" s="1159"/>
      <c r="N128" s="1160"/>
      <c r="O128" s="1003" t="s">
        <v>704</v>
      </c>
      <c r="P128" s="1003" t="s">
        <v>704</v>
      </c>
    </row>
    <row r="129" spans="1:16" ht="34.5" customHeight="1">
      <c r="B129" s="10" t="s">
        <v>216</v>
      </c>
      <c r="C129" s="879" t="s">
        <v>520</v>
      </c>
      <c r="D129" s="879"/>
      <c r="E129" s="879"/>
      <c r="F129" s="879"/>
      <c r="G129" s="880"/>
      <c r="H129" s="2296" t="s">
        <v>2712</v>
      </c>
      <c r="I129" s="2297"/>
      <c r="J129" s="2297"/>
      <c r="K129" s="1179"/>
      <c r="L129" s="1161"/>
      <c r="M129" s="1162"/>
      <c r="N129" s="1163"/>
      <c r="O129" s="1004"/>
      <c r="P129" s="1004"/>
    </row>
    <row r="130" spans="1:16" ht="140.25" customHeight="1">
      <c r="B130" s="10" t="s">
        <v>218</v>
      </c>
      <c r="C130" s="879" t="s">
        <v>521</v>
      </c>
      <c r="D130" s="879"/>
      <c r="E130" s="879"/>
      <c r="F130" s="879"/>
      <c r="G130" s="880"/>
      <c r="H130" s="1543" t="s">
        <v>2713</v>
      </c>
      <c r="I130" s="1544"/>
      <c r="J130" s="1545"/>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t="s">
        <v>704</v>
      </c>
      <c r="P131" s="1003"/>
    </row>
    <row r="132" spans="1:16" ht="142.5" customHeight="1">
      <c r="B132" s="10" t="s">
        <v>216</v>
      </c>
      <c r="C132" s="879" t="s">
        <v>524</v>
      </c>
      <c r="D132" s="879"/>
      <c r="E132" s="879"/>
      <c r="F132" s="879"/>
      <c r="G132" s="880"/>
      <c r="H132" s="1671" t="s">
        <v>2714</v>
      </c>
      <c r="I132" s="1672"/>
      <c r="J132" s="1672"/>
      <c r="K132" s="1179"/>
      <c r="L132" s="1188"/>
      <c r="M132" s="1188"/>
      <c r="N132" s="1189"/>
      <c r="O132" s="1007"/>
      <c r="P132" s="1007"/>
    </row>
    <row r="133" spans="1:16" ht="72" customHeight="1">
      <c r="B133" s="294" t="s">
        <v>525</v>
      </c>
      <c r="C133" s="879" t="s">
        <v>526</v>
      </c>
      <c r="D133" s="879"/>
      <c r="E133" s="879"/>
      <c r="F133" s="879"/>
      <c r="G133" s="879"/>
      <c r="H133" s="968" t="s">
        <v>49</v>
      </c>
      <c r="I133" s="969"/>
      <c r="J133" s="969"/>
      <c r="K133" s="1179"/>
      <c r="L133" s="1139"/>
      <c r="M133" s="1139"/>
      <c r="N133" s="1079"/>
      <c r="O133" s="1003" t="s">
        <v>704</v>
      </c>
      <c r="P133" s="1003"/>
    </row>
    <row r="134" spans="1:16" ht="66.75" customHeight="1">
      <c r="A134" s="295"/>
      <c r="B134" s="9" t="s">
        <v>216</v>
      </c>
      <c r="C134" s="913" t="s">
        <v>524</v>
      </c>
      <c r="D134" s="913"/>
      <c r="E134" s="913"/>
      <c r="F134" s="913"/>
      <c r="G134" s="1006"/>
      <c r="H134" s="1671" t="s">
        <v>2715</v>
      </c>
      <c r="I134" s="1672"/>
      <c r="J134" s="1672"/>
      <c r="K134" s="1179"/>
      <c r="L134" s="1140"/>
      <c r="M134" s="1140"/>
      <c r="N134" s="1083"/>
      <c r="O134" s="1004"/>
      <c r="P134" s="1004"/>
    </row>
    <row r="135" spans="1:16" ht="86.25" customHeight="1" thickBot="1">
      <c r="B135" s="296" t="s">
        <v>527</v>
      </c>
      <c r="C135" s="1152" t="s">
        <v>528</v>
      </c>
      <c r="D135" s="1152"/>
      <c r="E135" s="1152"/>
      <c r="F135" s="1152"/>
      <c r="G135" s="1153"/>
      <c r="H135" s="1695" t="s">
        <v>2716</v>
      </c>
      <c r="I135" s="1696"/>
      <c r="J135" s="1696"/>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60.75" customHeight="1">
      <c r="B137" s="297" t="s">
        <v>530</v>
      </c>
      <c r="C137" s="1145" t="s">
        <v>531</v>
      </c>
      <c r="D137" s="1145"/>
      <c r="E137" s="1145"/>
      <c r="F137" s="1146"/>
      <c r="G137" s="1147" t="s">
        <v>532</v>
      </c>
      <c r="H137" s="1148"/>
      <c r="I137" s="1149"/>
      <c r="J137" s="1147" t="s">
        <v>533</v>
      </c>
      <c r="K137" s="1148"/>
      <c r="L137" s="1149"/>
      <c r="M137" s="1150" t="s">
        <v>384</v>
      </c>
      <c r="N137" s="1151"/>
      <c r="O137" s="1137" t="s">
        <v>704</v>
      </c>
      <c r="P137" s="1137"/>
    </row>
    <row r="138" spans="1:16" ht="42" customHeight="1">
      <c r="B138" s="298" t="s">
        <v>511</v>
      </c>
      <c r="C138" s="1065" t="s">
        <v>488</v>
      </c>
      <c r="D138" s="1065"/>
      <c r="E138" s="1065"/>
      <c r="F138" s="1066"/>
      <c r="G138" s="1132" t="s">
        <v>679</v>
      </c>
      <c r="H138" s="1134"/>
      <c r="I138" s="1133"/>
      <c r="J138" s="1132" t="s">
        <v>679</v>
      </c>
      <c r="K138" s="1134"/>
      <c r="L138" s="1133"/>
      <c r="M138" s="1138"/>
      <c r="N138" s="1136"/>
      <c r="O138" s="1043"/>
      <c r="P138" s="1043"/>
    </row>
    <row r="139" spans="1:16" ht="42" customHeight="1">
      <c r="B139" s="298" t="s">
        <v>218</v>
      </c>
      <c r="C139" s="1065" t="s">
        <v>668</v>
      </c>
      <c r="D139" s="1065"/>
      <c r="E139" s="1065"/>
      <c r="F139" s="1066"/>
      <c r="G139" s="1132" t="s">
        <v>679</v>
      </c>
      <c r="H139" s="1134"/>
      <c r="I139" s="1133"/>
      <c r="J139" s="1132" t="s">
        <v>679</v>
      </c>
      <c r="K139" s="1134"/>
      <c r="L139" s="1133"/>
      <c r="M139" s="1138"/>
      <c r="N139" s="1136"/>
      <c r="O139" s="1043"/>
      <c r="P139" s="1043"/>
    </row>
    <row r="140" spans="1:16" ht="42" customHeight="1">
      <c r="B140" s="298" t="s">
        <v>220</v>
      </c>
      <c r="C140" s="1065" t="s">
        <v>669</v>
      </c>
      <c r="D140" s="1065"/>
      <c r="E140" s="1065"/>
      <c r="F140" s="1066"/>
      <c r="G140" s="1132" t="s">
        <v>679</v>
      </c>
      <c r="H140" s="1134"/>
      <c r="I140" s="1133"/>
      <c r="J140" s="1132" t="s">
        <v>679</v>
      </c>
      <c r="K140" s="1134"/>
      <c r="L140" s="1133"/>
      <c r="M140" s="1138"/>
      <c r="N140" s="1136"/>
      <c r="O140" s="1043"/>
      <c r="P140" s="1043"/>
    </row>
    <row r="141" spans="1:16" ht="33.75" customHeight="1">
      <c r="B141" s="298" t="s">
        <v>222</v>
      </c>
      <c r="C141" s="1065" t="s">
        <v>493</v>
      </c>
      <c r="D141" s="1065"/>
      <c r="E141" s="1065"/>
      <c r="F141" s="1066"/>
      <c r="G141" s="1132" t="s">
        <v>683</v>
      </c>
      <c r="H141" s="1134"/>
      <c r="I141" s="1133"/>
      <c r="J141" s="1132" t="s">
        <v>683</v>
      </c>
      <c r="K141" s="1134"/>
      <c r="L141" s="1133"/>
      <c r="M141" s="1138"/>
      <c r="N141" s="1136"/>
      <c r="O141" s="1043"/>
      <c r="P141" s="1043"/>
    </row>
    <row r="142" spans="1:16" ht="33.75" customHeight="1">
      <c r="B142" s="298" t="s">
        <v>224</v>
      </c>
      <c r="C142" s="1065" t="s">
        <v>534</v>
      </c>
      <c r="D142" s="1065"/>
      <c r="E142" s="1065"/>
      <c r="F142" s="1066"/>
      <c r="G142" s="1132" t="s">
        <v>681</v>
      </c>
      <c r="H142" s="1134"/>
      <c r="I142" s="1133"/>
      <c r="J142" s="1132" t="s">
        <v>682</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3.75" customHeight="1">
      <c r="B144" s="298" t="s">
        <v>228</v>
      </c>
      <c r="C144" s="1065" t="s">
        <v>134</v>
      </c>
      <c r="D144" s="1065"/>
      <c r="E144" s="1065"/>
      <c r="F144" s="1066"/>
      <c r="G144" s="1132" t="s">
        <v>681</v>
      </c>
      <c r="H144" s="1134"/>
      <c r="I144" s="1133"/>
      <c r="J144" s="1132" t="s">
        <v>681</v>
      </c>
      <c r="K144" s="1134"/>
      <c r="L144" s="1133"/>
      <c r="M144" s="1138"/>
      <c r="N144" s="1136"/>
      <c r="O144" s="1043"/>
      <c r="P144" s="1043"/>
    </row>
    <row r="145" spans="1:16" ht="33.75" customHeight="1">
      <c r="B145" s="298" t="s">
        <v>229</v>
      </c>
      <c r="C145" s="1065" t="s">
        <v>535</v>
      </c>
      <c r="D145" s="1065"/>
      <c r="E145" s="1065"/>
      <c r="F145" s="1066"/>
      <c r="G145" s="1132" t="s">
        <v>681</v>
      </c>
      <c r="H145" s="1134"/>
      <c r="I145" s="1133"/>
      <c r="J145" s="1132" t="s">
        <v>681</v>
      </c>
      <c r="K145" s="1134"/>
      <c r="L145" s="1133"/>
      <c r="M145" s="1135"/>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t="s">
        <v>663</v>
      </c>
      <c r="I151" s="1133"/>
      <c r="J151" s="1132" t="s">
        <v>663</v>
      </c>
      <c r="K151" s="1134"/>
      <c r="L151" s="1133"/>
      <c r="M151" s="1135"/>
      <c r="N151" s="1136"/>
      <c r="O151" s="1044"/>
      <c r="P151" s="1044"/>
    </row>
    <row r="152" spans="1:16" ht="47.25" customHeight="1">
      <c r="A152" s="11"/>
      <c r="B152" s="796" t="s">
        <v>538</v>
      </c>
      <c r="C152" s="879" t="s">
        <v>539</v>
      </c>
      <c r="D152" s="879"/>
      <c r="E152" s="880"/>
      <c r="F152" s="125" t="s">
        <v>540</v>
      </c>
      <c r="G152" s="1126" t="s">
        <v>541</v>
      </c>
      <c r="H152" s="1127"/>
      <c r="I152" s="1127"/>
      <c r="J152" s="1127"/>
      <c r="K152" s="1128"/>
      <c r="L152" s="1129" t="s">
        <v>542</v>
      </c>
      <c r="M152" s="1130"/>
      <c r="N152" s="1131"/>
      <c r="O152" s="1003" t="s">
        <v>704</v>
      </c>
      <c r="P152" s="1003"/>
    </row>
    <row r="153" spans="1:16" ht="48.75" customHeight="1">
      <c r="A153" s="11"/>
      <c r="B153" s="302" t="s">
        <v>216</v>
      </c>
      <c r="C153" s="879" t="s">
        <v>198</v>
      </c>
      <c r="D153" s="879"/>
      <c r="E153" s="880"/>
      <c r="F153" s="746" t="s">
        <v>49</v>
      </c>
      <c r="G153" s="1120" t="s">
        <v>2717</v>
      </c>
      <c r="H153" s="1121"/>
      <c r="I153" s="1121"/>
      <c r="J153" s="1121"/>
      <c r="K153" s="1122"/>
      <c r="L153" s="1032" t="s">
        <v>50</v>
      </c>
      <c r="M153" s="1033"/>
      <c r="N153" s="1116"/>
      <c r="O153" s="1004"/>
      <c r="P153" s="1004"/>
    </row>
    <row r="154" spans="1:16" ht="34.5" customHeight="1">
      <c r="A154" s="11"/>
      <c r="B154" s="721" t="s">
        <v>218</v>
      </c>
      <c r="C154" s="879" t="s">
        <v>200</v>
      </c>
      <c r="D154" s="879"/>
      <c r="E154" s="880"/>
      <c r="F154" s="746" t="s">
        <v>49</v>
      </c>
      <c r="G154" s="1117" t="s">
        <v>2718</v>
      </c>
      <c r="H154" s="1118"/>
      <c r="I154" s="1118"/>
      <c r="J154" s="1118"/>
      <c r="K154" s="1119"/>
      <c r="L154" s="1032" t="s">
        <v>50</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663</v>
      </c>
      <c r="M155" s="1033"/>
      <c r="N155" s="1116"/>
      <c r="O155" s="1007"/>
      <c r="P155" s="1007"/>
    </row>
    <row r="156" spans="1:16" ht="88.5" customHeight="1">
      <c r="A156" s="11"/>
      <c r="B156" s="796" t="s">
        <v>543</v>
      </c>
      <c r="C156" s="879" t="s">
        <v>544</v>
      </c>
      <c r="D156" s="879"/>
      <c r="E156" s="880"/>
      <c r="F156" s="125" t="s">
        <v>540</v>
      </c>
      <c r="G156" s="1126" t="s">
        <v>541</v>
      </c>
      <c r="H156" s="1127"/>
      <c r="I156" s="1127"/>
      <c r="J156" s="1127"/>
      <c r="K156" s="1128"/>
      <c r="L156" s="1129" t="s">
        <v>542</v>
      </c>
      <c r="M156" s="1130"/>
      <c r="N156" s="1131"/>
      <c r="O156" s="1003" t="s">
        <v>2707</v>
      </c>
      <c r="P156" s="1003" t="s">
        <v>1448</v>
      </c>
    </row>
    <row r="157" spans="1:16" ht="34.5" customHeight="1">
      <c r="B157" s="244" t="s">
        <v>216</v>
      </c>
      <c r="C157" s="1011" t="s">
        <v>198</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304"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704</v>
      </c>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49</v>
      </c>
      <c r="G162" s="1100"/>
      <c r="H162" s="1100"/>
      <c r="I162" s="1100"/>
      <c r="J162" s="1101"/>
      <c r="K162" s="1103"/>
      <c r="L162" s="1107"/>
      <c r="M162" s="1108"/>
      <c r="N162" s="1109"/>
      <c r="O162" s="1102"/>
      <c r="P162" s="1102"/>
    </row>
    <row r="163" spans="2:16" ht="21.75" customHeight="1">
      <c r="B163" s="10" t="s">
        <v>220</v>
      </c>
      <c r="C163" s="879" t="s">
        <v>549</v>
      </c>
      <c r="D163" s="879"/>
      <c r="E163" s="880"/>
      <c r="F163" s="1099" t="s">
        <v>49</v>
      </c>
      <c r="G163" s="1100"/>
      <c r="H163" s="1100"/>
      <c r="I163" s="1100"/>
      <c r="J163" s="1101"/>
      <c r="K163" s="1103"/>
      <c r="L163" s="1107"/>
      <c r="M163" s="1108"/>
      <c r="N163" s="1109"/>
      <c r="O163" s="1102"/>
      <c r="P163" s="1102"/>
    </row>
    <row r="164" spans="2:16" ht="33" customHeight="1">
      <c r="B164" s="294"/>
      <c r="C164" s="879" t="s">
        <v>550</v>
      </c>
      <c r="D164" s="879"/>
      <c r="E164" s="880"/>
      <c r="F164" s="1113" t="s">
        <v>2719</v>
      </c>
      <c r="G164" s="1114"/>
      <c r="H164" s="1114"/>
      <c r="I164" s="1114"/>
      <c r="J164" s="1115"/>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704</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50</v>
      </c>
      <c r="I167" s="958"/>
      <c r="J167" s="977"/>
      <c r="K167" s="1103"/>
      <c r="L167" s="1107"/>
      <c r="M167" s="1108"/>
      <c r="N167" s="1109"/>
      <c r="O167" s="1004" t="s">
        <v>704</v>
      </c>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t="s">
        <v>685</v>
      </c>
    </row>
    <row r="170" spans="2:16" ht="23.25" customHeight="1">
      <c r="B170" s="1087"/>
      <c r="C170" s="978"/>
      <c r="D170" s="978"/>
      <c r="E170" s="978"/>
      <c r="F170" s="978"/>
      <c r="G170" s="978"/>
      <c r="H170" s="1088"/>
      <c r="I170" s="306">
        <v>31.6</v>
      </c>
      <c r="J170" s="306">
        <v>22.9</v>
      </c>
      <c r="K170" s="306">
        <v>26.9</v>
      </c>
      <c r="L170" s="306">
        <v>30.3</v>
      </c>
      <c r="M170" s="1091">
        <v>18.100000000000001</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50</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763" t="s">
        <v>2720</v>
      </c>
      <c r="L186" s="1077"/>
      <c r="M186" s="1082"/>
      <c r="N186" s="1083"/>
      <c r="O186" s="1044"/>
      <c r="P186" s="1044"/>
    </row>
    <row r="187" spans="2:16" ht="23.25" customHeight="1">
      <c r="B187" s="294" t="s">
        <v>574</v>
      </c>
      <c r="C187" s="879" t="s">
        <v>575</v>
      </c>
      <c r="D187" s="879"/>
      <c r="E187" s="880"/>
      <c r="F187" s="1073" t="s">
        <v>2721</v>
      </c>
      <c r="G187" s="1074"/>
      <c r="H187" s="1074"/>
      <c r="I187" s="1074"/>
      <c r="J187" s="1074"/>
      <c r="K187" s="1074"/>
      <c r="L187" s="1074"/>
      <c r="M187" s="1074"/>
      <c r="N187" s="1074"/>
      <c r="O187" s="1044"/>
      <c r="P187" s="1044"/>
    </row>
    <row r="188" spans="2:16" ht="36" customHeight="1">
      <c r="B188" s="309" t="s">
        <v>576</v>
      </c>
      <c r="C188" s="913" t="s">
        <v>577</v>
      </c>
      <c r="D188" s="913"/>
      <c r="E188" s="1006"/>
      <c r="F188" s="1084" t="s">
        <v>2722</v>
      </c>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688</v>
      </c>
      <c r="P189" s="1060"/>
    </row>
    <row r="190" spans="2:16" ht="36.75" customHeight="1">
      <c r="B190" s="9" t="s">
        <v>216</v>
      </c>
      <c r="C190" s="879" t="s">
        <v>580</v>
      </c>
      <c r="D190" s="879"/>
      <c r="E190" s="879"/>
      <c r="F190" s="879"/>
      <c r="G190" s="879"/>
      <c r="H190" s="879"/>
      <c r="I190" s="879"/>
      <c r="J190" s="879"/>
      <c r="K190" s="2185" t="s">
        <v>1209</v>
      </c>
      <c r="L190" s="2186"/>
      <c r="M190" s="2186"/>
      <c r="N190" s="2187"/>
      <c r="O190" s="1059"/>
      <c r="P190" s="1061"/>
    </row>
    <row r="191" spans="2:16" ht="30" customHeight="1" thickBot="1">
      <c r="B191" s="310" t="s">
        <v>581</v>
      </c>
      <c r="C191" s="879" t="s">
        <v>582</v>
      </c>
      <c r="D191" s="879"/>
      <c r="E191" s="879"/>
      <c r="F191" s="879"/>
      <c r="G191" s="879"/>
      <c r="H191" s="879"/>
      <c r="I191" s="879"/>
      <c r="J191" s="880"/>
      <c r="K191" s="1032" t="s">
        <v>50</v>
      </c>
      <c r="L191" s="1033"/>
      <c r="M191" s="1033"/>
      <c r="N191" s="1033"/>
      <c r="O191" s="733" t="s">
        <v>805</v>
      </c>
      <c r="P191" s="733" t="s">
        <v>805</v>
      </c>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807</v>
      </c>
      <c r="I193" s="1039"/>
      <c r="J193" s="1040"/>
      <c r="K193" s="1038" t="s">
        <v>690</v>
      </c>
      <c r="L193" s="1039"/>
      <c r="M193" s="1039"/>
      <c r="N193" s="1041"/>
      <c r="O193" s="1042" t="s">
        <v>874</v>
      </c>
      <c r="P193" s="1042" t="s">
        <v>2358</v>
      </c>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2096</v>
      </c>
      <c r="D196" s="1050"/>
      <c r="E196" s="1050"/>
      <c r="F196" s="1050"/>
      <c r="G196" s="1051"/>
      <c r="H196" s="345">
        <v>12</v>
      </c>
      <c r="I196" s="346">
        <v>104</v>
      </c>
      <c r="J196" s="363">
        <f>MIN(H196/I196,1)</f>
        <v>0.11538461538461539</v>
      </c>
      <c r="K196" s="506">
        <v>22007</v>
      </c>
      <c r="L196" s="506">
        <v>158384</v>
      </c>
      <c r="M196" s="363">
        <f>MIN(K196/L196,1)</f>
        <v>0.13894711587028993</v>
      </c>
      <c r="N196" s="1052"/>
      <c r="O196" s="1044"/>
      <c r="P196" s="1044"/>
    </row>
    <row r="197" spans="2:16" ht="24.75" customHeight="1">
      <c r="B197" s="244" t="s">
        <v>401</v>
      </c>
      <c r="C197" s="1050" t="s">
        <v>2723</v>
      </c>
      <c r="D197" s="1050"/>
      <c r="E197" s="1050"/>
      <c r="F197" s="1050"/>
      <c r="G197" s="1051"/>
      <c r="H197" s="506" t="s">
        <v>60</v>
      </c>
      <c r="I197" s="506" t="s">
        <v>60</v>
      </c>
      <c r="J197" s="351" t="s">
        <v>71</v>
      </c>
      <c r="K197" s="506" t="s">
        <v>60</v>
      </c>
      <c r="L197" s="506" t="s">
        <v>60</v>
      </c>
      <c r="M197" s="351" t="s">
        <v>71</v>
      </c>
      <c r="N197" s="1053"/>
      <c r="O197" s="1044"/>
      <c r="P197" s="1044"/>
    </row>
    <row r="198" spans="2:16" ht="49.5" customHeight="1">
      <c r="B198" s="244" t="s">
        <v>404</v>
      </c>
      <c r="C198" s="1050" t="s">
        <v>596</v>
      </c>
      <c r="D198" s="1050"/>
      <c r="E198" s="1050"/>
      <c r="F198" s="1055"/>
      <c r="G198" s="1056"/>
      <c r="H198" s="506" t="s">
        <v>60</v>
      </c>
      <c r="I198" s="506" t="s">
        <v>60</v>
      </c>
      <c r="J198" s="351" t="s">
        <v>71</v>
      </c>
      <c r="K198" s="506" t="s">
        <v>60</v>
      </c>
      <c r="L198" s="506" t="s">
        <v>60</v>
      </c>
      <c r="M198" s="351" t="s">
        <v>71</v>
      </c>
      <c r="N198" s="1054"/>
      <c r="O198" s="1044"/>
      <c r="P198" s="1044"/>
    </row>
    <row r="199" spans="2:16" ht="24.75" customHeight="1">
      <c r="B199" s="319" t="s">
        <v>218</v>
      </c>
      <c r="C199" s="1031" t="s">
        <v>597</v>
      </c>
      <c r="D199" s="1031"/>
      <c r="E199" s="1031"/>
      <c r="F199" s="1031"/>
      <c r="G199" s="1057"/>
      <c r="H199" s="506" t="s">
        <v>60</v>
      </c>
      <c r="I199" s="506" t="s">
        <v>60</v>
      </c>
      <c r="J199" s="351" t="s">
        <v>71</v>
      </c>
      <c r="K199" s="506" t="s">
        <v>60</v>
      </c>
      <c r="L199" s="506" t="s">
        <v>60</v>
      </c>
      <c r="M199" s="351" t="s">
        <v>71</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506" t="s">
        <v>60</v>
      </c>
      <c r="I201" s="506" t="s">
        <v>60</v>
      </c>
      <c r="J201" s="351" t="s">
        <v>71</v>
      </c>
      <c r="K201" s="506" t="s">
        <v>60</v>
      </c>
      <c r="L201" s="506" t="s">
        <v>60</v>
      </c>
      <c r="M201" s="351" t="s">
        <v>71</v>
      </c>
      <c r="N201" s="1029"/>
      <c r="O201" s="1044"/>
      <c r="P201" s="1044"/>
    </row>
    <row r="202" spans="2:16" ht="24.75" customHeight="1">
      <c r="B202" s="10" t="s">
        <v>401</v>
      </c>
      <c r="C202" s="1009" t="s">
        <v>599</v>
      </c>
      <c r="D202" s="1009"/>
      <c r="E202" s="1009"/>
      <c r="F202" s="1009"/>
      <c r="G202" s="766"/>
      <c r="H202" s="345">
        <v>20</v>
      </c>
      <c r="I202" s="346">
        <v>104</v>
      </c>
      <c r="J202" s="363">
        <f>MIN(H202/I202,1)</f>
        <v>0.19230769230769232</v>
      </c>
      <c r="K202" s="506">
        <v>23890</v>
      </c>
      <c r="L202" s="506">
        <v>158384</v>
      </c>
      <c r="M202" s="363">
        <f>MIN(K202/L202,1)</f>
        <v>0.15083594302454795</v>
      </c>
      <c r="N202" s="1049"/>
      <c r="O202" s="1044"/>
      <c r="P202" s="1044"/>
    </row>
    <row r="203" spans="2:16" ht="24.75" customHeight="1">
      <c r="B203" s="10" t="s">
        <v>404</v>
      </c>
      <c r="C203" s="1009" t="s">
        <v>600</v>
      </c>
      <c r="D203" s="1009"/>
      <c r="E203" s="1009"/>
      <c r="F203" s="1009"/>
      <c r="G203" s="1028"/>
      <c r="H203" s="506" t="s">
        <v>60</v>
      </c>
      <c r="I203" s="506" t="s">
        <v>60</v>
      </c>
      <c r="J203" s="351" t="s">
        <v>71</v>
      </c>
      <c r="K203" s="506" t="s">
        <v>60</v>
      </c>
      <c r="L203" s="506" t="s">
        <v>60</v>
      </c>
      <c r="M203" s="351"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506" t="s">
        <v>60</v>
      </c>
      <c r="I205" s="506" t="s">
        <v>60</v>
      </c>
      <c r="J205" s="351" t="s">
        <v>71</v>
      </c>
      <c r="K205" s="506" t="s">
        <v>60</v>
      </c>
      <c r="L205" s="506" t="s">
        <v>60</v>
      </c>
      <c r="M205" s="351" t="s">
        <v>71</v>
      </c>
      <c r="N205" s="1029"/>
      <c r="O205" s="1043"/>
      <c r="P205" s="1043"/>
    </row>
    <row r="206" spans="2:16" ht="22.5" customHeight="1">
      <c r="B206" s="10" t="s">
        <v>401</v>
      </c>
      <c r="C206" s="1009" t="s">
        <v>2724</v>
      </c>
      <c r="D206" s="1009"/>
      <c r="E206" s="1009"/>
      <c r="F206" s="1009"/>
      <c r="G206" s="1028"/>
      <c r="H206" s="506" t="s">
        <v>60</v>
      </c>
      <c r="I206" s="506" t="s">
        <v>60</v>
      </c>
      <c r="J206" s="351" t="s">
        <v>71</v>
      </c>
      <c r="K206" s="506" t="s">
        <v>60</v>
      </c>
      <c r="L206" s="506" t="s">
        <v>60</v>
      </c>
      <c r="M206" s="351" t="s">
        <v>71</v>
      </c>
      <c r="N206" s="1030"/>
      <c r="O206" s="1043"/>
      <c r="P206" s="1043"/>
    </row>
    <row r="207" spans="2:16" ht="22.5" customHeight="1">
      <c r="B207" s="319" t="s">
        <v>224</v>
      </c>
      <c r="C207" s="1031" t="s">
        <v>414</v>
      </c>
      <c r="D207" s="1031"/>
      <c r="E207" s="1031"/>
      <c r="F207" s="1031"/>
      <c r="G207" s="1031"/>
      <c r="H207" s="345">
        <v>47</v>
      </c>
      <c r="I207" s="346">
        <v>104</v>
      </c>
      <c r="J207" s="363">
        <f>MIN(H207/I207,1)</f>
        <v>0.45192307692307693</v>
      </c>
      <c r="K207" s="506">
        <v>25433</v>
      </c>
      <c r="L207" s="506">
        <v>126776</v>
      </c>
      <c r="M207" s="363">
        <f>MIN(K207/L207,1)</f>
        <v>0.20061368082286868</v>
      </c>
      <c r="N207" s="321"/>
      <c r="O207" s="1043"/>
      <c r="P207" s="1043"/>
    </row>
    <row r="208" spans="2:16" ht="22.5" customHeight="1">
      <c r="B208" s="319" t="s">
        <v>226</v>
      </c>
      <c r="C208" s="1031" t="s">
        <v>603</v>
      </c>
      <c r="D208" s="1031"/>
      <c r="E208" s="1031"/>
      <c r="F208" s="1031"/>
      <c r="G208" s="1031"/>
      <c r="H208" s="506" t="s">
        <v>60</v>
      </c>
      <c r="I208" s="506" t="s">
        <v>60</v>
      </c>
      <c r="J208" s="351" t="s">
        <v>71</v>
      </c>
      <c r="K208" s="506" t="s">
        <v>60</v>
      </c>
      <c r="L208" s="506" t="s">
        <v>60</v>
      </c>
      <c r="M208" s="351" t="s">
        <v>71</v>
      </c>
      <c r="N208" s="321"/>
      <c r="O208" s="1043"/>
      <c r="P208" s="1043"/>
    </row>
    <row r="209" spans="2:16" ht="22.5" customHeight="1">
      <c r="B209" s="319" t="s">
        <v>228</v>
      </c>
      <c r="C209" s="1031" t="s">
        <v>133</v>
      </c>
      <c r="D209" s="1031"/>
      <c r="E209" s="1031"/>
      <c r="F209" s="1031"/>
      <c r="G209" s="1031"/>
      <c r="H209" s="345">
        <v>31</v>
      </c>
      <c r="I209" s="346">
        <v>104</v>
      </c>
      <c r="J209" s="363">
        <f>MIN(H209/I209,1)</f>
        <v>0.29807692307692307</v>
      </c>
      <c r="K209" s="506">
        <v>21404</v>
      </c>
      <c r="L209" s="506">
        <v>158384</v>
      </c>
      <c r="M209" s="363">
        <f t="shared" ref="M209" si="1">MIN(K209/L209,1)</f>
        <v>0.13513991312253762</v>
      </c>
      <c r="N209" s="321"/>
      <c r="O209" s="1043"/>
      <c r="P209" s="1043"/>
    </row>
    <row r="210" spans="2:16" ht="22.5" customHeight="1">
      <c r="B210" s="319" t="s">
        <v>229</v>
      </c>
      <c r="C210" s="1031" t="s">
        <v>134</v>
      </c>
      <c r="D210" s="1031"/>
      <c r="E210" s="1031"/>
      <c r="F210" s="1031"/>
      <c r="G210" s="1031"/>
      <c r="H210" s="506" t="s">
        <v>60</v>
      </c>
      <c r="I210" s="506" t="s">
        <v>60</v>
      </c>
      <c r="J210" s="351" t="s">
        <v>71</v>
      </c>
      <c r="K210" s="506" t="s">
        <v>60</v>
      </c>
      <c r="L210" s="506" t="s">
        <v>60</v>
      </c>
      <c r="M210" s="351" t="s">
        <v>71</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506" t="s">
        <v>60</v>
      </c>
      <c r="I212" s="506" t="s">
        <v>60</v>
      </c>
      <c r="J212" s="351" t="s">
        <v>71</v>
      </c>
      <c r="K212" s="506" t="s">
        <v>60</v>
      </c>
      <c r="L212" s="506" t="s">
        <v>60</v>
      </c>
      <c r="M212" s="351" t="s">
        <v>71</v>
      </c>
      <c r="N212" s="1029"/>
      <c r="O212" s="1043"/>
      <c r="P212" s="1043"/>
    </row>
    <row r="213" spans="2:16" ht="22.5" customHeight="1">
      <c r="B213" s="10" t="s">
        <v>401</v>
      </c>
      <c r="C213" s="1009" t="s">
        <v>264</v>
      </c>
      <c r="D213" s="1009"/>
      <c r="E213" s="1009"/>
      <c r="F213" s="1009"/>
      <c r="G213" s="1028"/>
      <c r="H213" s="506" t="s">
        <v>60</v>
      </c>
      <c r="I213" s="506" t="s">
        <v>60</v>
      </c>
      <c r="J213" s="351" t="s">
        <v>71</v>
      </c>
      <c r="K213" s="506" t="s">
        <v>60</v>
      </c>
      <c r="L213" s="506" t="s">
        <v>60</v>
      </c>
      <c r="M213" s="351" t="s">
        <v>71</v>
      </c>
      <c r="N213" s="1030"/>
      <c r="O213" s="1043"/>
      <c r="P213" s="1043"/>
    </row>
    <row r="214" spans="2:16" ht="22.5" customHeight="1">
      <c r="B214" s="319" t="s">
        <v>231</v>
      </c>
      <c r="C214" s="1031" t="s">
        <v>604</v>
      </c>
      <c r="D214" s="1031"/>
      <c r="E214" s="1031"/>
      <c r="F214" s="1031"/>
      <c r="G214" s="1031"/>
      <c r="H214" s="506" t="s">
        <v>60</v>
      </c>
      <c r="I214" s="506" t="s">
        <v>60</v>
      </c>
      <c r="J214" s="351" t="s">
        <v>71</v>
      </c>
      <c r="K214" s="506" t="s">
        <v>60</v>
      </c>
      <c r="L214" s="506" t="s">
        <v>60</v>
      </c>
      <c r="M214" s="351" t="s">
        <v>71</v>
      </c>
      <c r="N214" s="321"/>
      <c r="O214" s="1043"/>
      <c r="P214" s="1043"/>
    </row>
    <row r="215" spans="2:16" ht="35.25" customHeight="1">
      <c r="B215" s="9" t="s">
        <v>233</v>
      </c>
      <c r="C215" s="879" t="s">
        <v>605</v>
      </c>
      <c r="D215" s="879"/>
      <c r="E215" s="879"/>
      <c r="F215" s="879"/>
      <c r="G215" s="880"/>
      <c r="H215" s="507">
        <f>SUM(H196+H202+H207+H209)</f>
        <v>110</v>
      </c>
      <c r="I215" s="507">
        <f>SUM(I196+I202+I207+I209)</f>
        <v>416</v>
      </c>
      <c r="J215" s="363">
        <f>H215/I215</f>
        <v>0.26442307692307693</v>
      </c>
      <c r="K215" s="507">
        <f>SUM(K196+K202+K207+K209)</f>
        <v>92734</v>
      </c>
      <c r="L215" s="507">
        <f>SUM(L196+L202+L207+L209)</f>
        <v>601928</v>
      </c>
      <c r="M215" s="363">
        <f>K215/L215</f>
        <v>0.1540616153426988</v>
      </c>
      <c r="N215" s="321"/>
      <c r="O215" s="1045"/>
      <c r="P215" s="1045"/>
    </row>
    <row r="216" spans="2:16" ht="66" customHeight="1" thickBot="1">
      <c r="B216" s="309" t="s">
        <v>606</v>
      </c>
      <c r="C216" s="913" t="s">
        <v>607</v>
      </c>
      <c r="D216" s="913"/>
      <c r="E216" s="913"/>
      <c r="F216" s="913"/>
      <c r="G216" s="913"/>
      <c r="H216" s="1373" t="s">
        <v>2725</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2219" t="s">
        <v>2726</v>
      </c>
      <c r="I218" s="2220"/>
      <c r="J218" s="2220"/>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1491</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1491</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1"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1491</v>
      </c>
      <c r="P226" s="1004"/>
    </row>
    <row r="227" spans="1:16" ht="21.75" customHeight="1">
      <c r="B227" s="10" t="s">
        <v>216</v>
      </c>
      <c r="C227" s="879" t="s">
        <v>619</v>
      </c>
      <c r="D227" s="879"/>
      <c r="E227" s="879"/>
      <c r="F227" s="879"/>
      <c r="G227" s="880"/>
      <c r="H227" s="968" t="s">
        <v>49</v>
      </c>
      <c r="I227" s="969"/>
      <c r="J227" s="969"/>
      <c r="K227" s="980"/>
      <c r="L227" s="995"/>
      <c r="M227" s="996"/>
      <c r="N227" s="997"/>
      <c r="O227" s="1007"/>
      <c r="P227" s="1007"/>
    </row>
    <row r="228" spans="1:16" ht="48.75" customHeight="1">
      <c r="B228" s="809" t="s">
        <v>620</v>
      </c>
      <c r="C228" s="879" t="s">
        <v>697</v>
      </c>
      <c r="D228" s="879"/>
      <c r="E228" s="879"/>
      <c r="F228" s="879"/>
      <c r="G228" s="880"/>
      <c r="H228" s="1421" t="s">
        <v>49</v>
      </c>
      <c r="I228" s="1422"/>
      <c r="J228" s="1422"/>
      <c r="K228" s="980"/>
      <c r="L228" s="995"/>
      <c r="M228" s="996"/>
      <c r="N228" s="997"/>
      <c r="O228" s="246" t="s">
        <v>704</v>
      </c>
      <c r="P228" s="247"/>
    </row>
    <row r="229" spans="1:16" ht="21" customHeight="1">
      <c r="B229" s="803" t="s">
        <v>622</v>
      </c>
      <c r="C229" s="875" t="s">
        <v>623</v>
      </c>
      <c r="D229" s="875"/>
      <c r="E229" s="875"/>
      <c r="F229" s="875"/>
      <c r="G229" s="990"/>
      <c r="H229" s="968" t="s">
        <v>49</v>
      </c>
      <c r="I229" s="969"/>
      <c r="J229" s="969"/>
      <c r="K229" s="980"/>
      <c r="L229" s="995"/>
      <c r="M229" s="996"/>
      <c r="N229" s="997"/>
      <c r="O229" s="1003" t="s">
        <v>2727</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50</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704</v>
      </c>
      <c r="P233" s="985"/>
    </row>
    <row r="234" spans="1:16" ht="60.75" customHeight="1">
      <c r="B234" s="10" t="s">
        <v>216</v>
      </c>
      <c r="C234" s="879" t="s">
        <v>629</v>
      </c>
      <c r="D234" s="879"/>
      <c r="E234" s="879"/>
      <c r="F234" s="879"/>
      <c r="G234" s="880"/>
      <c r="H234" s="2342" t="s">
        <v>2728</v>
      </c>
      <c r="I234" s="2343"/>
      <c r="J234" s="2344"/>
      <c r="K234" s="980"/>
      <c r="L234" s="973"/>
      <c r="M234" s="974"/>
      <c r="N234" s="975"/>
      <c r="O234" s="976"/>
      <c r="P234" s="976"/>
    </row>
    <row r="235" spans="1:16" ht="33" customHeight="1">
      <c r="B235" s="760" t="s">
        <v>630</v>
      </c>
      <c r="C235" s="989" t="s">
        <v>631</v>
      </c>
      <c r="D235" s="875"/>
      <c r="E235" s="875"/>
      <c r="F235" s="875"/>
      <c r="G235" s="990"/>
      <c r="H235" s="1421" t="s">
        <v>49</v>
      </c>
      <c r="I235" s="1422"/>
      <c r="J235" s="1422"/>
      <c r="K235" s="980"/>
      <c r="L235" s="970"/>
      <c r="M235" s="971"/>
      <c r="N235" s="972"/>
      <c r="O235" s="960" t="s">
        <v>704</v>
      </c>
      <c r="P235" s="960"/>
    </row>
    <row r="236" spans="1:16" ht="40.5" customHeight="1">
      <c r="B236" s="325" t="s">
        <v>216</v>
      </c>
      <c r="C236" s="879" t="s">
        <v>629</v>
      </c>
      <c r="D236" s="879"/>
      <c r="E236" s="879"/>
      <c r="F236" s="879"/>
      <c r="G236" s="880"/>
      <c r="H236" s="1099" t="s">
        <v>2729</v>
      </c>
      <c r="I236" s="1100"/>
      <c r="J236" s="1101"/>
      <c r="K236" s="981"/>
      <c r="L236" s="973"/>
      <c r="M236" s="974"/>
      <c r="N236" s="975"/>
      <c r="O236" s="976"/>
      <c r="P236" s="976"/>
    </row>
    <row r="237" spans="1:16" ht="45" customHeight="1">
      <c r="B237" s="759" t="s">
        <v>632</v>
      </c>
      <c r="C237" s="921" t="s">
        <v>633</v>
      </c>
      <c r="D237" s="921"/>
      <c r="E237" s="921"/>
      <c r="F237" s="921"/>
      <c r="G237" s="956"/>
      <c r="H237" s="957" t="s">
        <v>2730</v>
      </c>
      <c r="I237" s="958"/>
      <c r="J237" s="958"/>
      <c r="K237" s="958"/>
      <c r="L237" s="958"/>
      <c r="M237" s="958"/>
      <c r="N237" s="959"/>
      <c r="O237" s="761" t="s">
        <v>704</v>
      </c>
      <c r="P237" s="761"/>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553" priority="185">
      <formula>$H$134="Don't know"</formula>
    </cfRule>
    <cfRule type="expression" dxfId="1552" priority="186">
      <formula>$H$134="no"</formula>
    </cfRule>
  </conditionalFormatting>
  <conditionalFormatting sqref="H132">
    <cfRule type="expression" dxfId="1551" priority="183">
      <formula>$H$138="Don't know"</formula>
    </cfRule>
    <cfRule type="expression" dxfId="1550" priority="184">
      <formula>$H$138="No"</formula>
    </cfRule>
  </conditionalFormatting>
  <conditionalFormatting sqref="H134">
    <cfRule type="expression" dxfId="1549" priority="181">
      <formula>$H$141="Don't know"</formula>
    </cfRule>
    <cfRule type="expression" dxfId="1548" priority="182">
      <formula>$H$141="No"</formula>
    </cfRule>
  </conditionalFormatting>
  <conditionalFormatting sqref="H122:H124 K122">
    <cfRule type="expression" dxfId="1547" priority="179">
      <formula>$N$128="Don't know"</formula>
    </cfRule>
    <cfRule type="expression" dxfId="1546" priority="180">
      <formula>$N$128="No"</formula>
    </cfRule>
  </conditionalFormatting>
  <conditionalFormatting sqref="L157:M157">
    <cfRule type="expression" dxfId="1545" priority="175">
      <formula>$F$163="Don't know"</formula>
    </cfRule>
    <cfRule type="expression" dxfId="1544" priority="178">
      <formula>$F$163="No"</formula>
    </cfRule>
  </conditionalFormatting>
  <conditionalFormatting sqref="L158:M158">
    <cfRule type="expression" dxfId="1543" priority="174">
      <formula>$F$164="Don't know"</formula>
    </cfRule>
    <cfRule type="expression" dxfId="1542" priority="177">
      <formula>$F$164="No"</formula>
    </cfRule>
  </conditionalFormatting>
  <conditionalFormatting sqref="L159:M159">
    <cfRule type="expression" dxfId="1541" priority="173">
      <formula>$F$171="Don't know"</formula>
    </cfRule>
    <cfRule type="expression" dxfId="1540" priority="176">
      <formula>$F$171="No"</formula>
    </cfRule>
  </conditionalFormatting>
  <conditionalFormatting sqref="H11:N11">
    <cfRule type="expression" dxfId="1539" priority="170">
      <formula>$F$17="Not applicable"</formula>
    </cfRule>
    <cfRule type="expression" dxfId="1538" priority="171">
      <formula>$F$17="Don't know"</formula>
    </cfRule>
    <cfRule type="expression" dxfId="1537" priority="172">
      <formula>$F$17="No"</formula>
    </cfRule>
  </conditionalFormatting>
  <conditionalFormatting sqref="H12:N19">
    <cfRule type="expression" dxfId="1536" priority="167">
      <formula>$F12="Not applicable"</formula>
    </cfRule>
    <cfRule type="expression" dxfId="1535" priority="168">
      <formula>$F12="Don't know"</formula>
    </cfRule>
    <cfRule type="expression" dxfId="1534" priority="169">
      <formula>$F12="No"</formula>
    </cfRule>
  </conditionalFormatting>
  <conditionalFormatting sqref="H11:N19 N20 F9:N9 F11:F19">
    <cfRule type="expression" dxfId="1533" priority="166">
      <formula>$N$14="Don't know"</formula>
    </cfRule>
  </conditionalFormatting>
  <conditionalFormatting sqref="H11:N19 N20 F9:N9 F11:F19">
    <cfRule type="expression" dxfId="1532" priority="165">
      <formula>$N$14="Not applicable"</formula>
    </cfRule>
  </conditionalFormatting>
  <conditionalFormatting sqref="H11:N19 N20 F9:N9 F11:F19">
    <cfRule type="expression" dxfId="1531" priority="164">
      <formula>$N$14="No"</formula>
    </cfRule>
  </conditionalFormatting>
  <conditionalFormatting sqref="L153:M153">
    <cfRule type="expression" dxfId="1530" priority="162">
      <formula>$F$163="Don't know"</formula>
    </cfRule>
    <cfRule type="expression" dxfId="1529" priority="163">
      <formula>$F$163="No"</formula>
    </cfRule>
  </conditionalFormatting>
  <conditionalFormatting sqref="L154:M154">
    <cfRule type="expression" dxfId="1528" priority="160">
      <formula>$F$163="Don't know"</formula>
    </cfRule>
    <cfRule type="expression" dxfId="1527" priority="161">
      <formula>$F$163="No"</formula>
    </cfRule>
  </conditionalFormatting>
  <conditionalFormatting sqref="L155:M155">
    <cfRule type="expression" dxfId="1526" priority="158">
      <formula>$F$163="Don't know"</formula>
    </cfRule>
    <cfRule type="expression" dxfId="1525" priority="159">
      <formula>$F$163="No"</formula>
    </cfRule>
  </conditionalFormatting>
  <conditionalFormatting sqref="L21:L22">
    <cfRule type="expression" dxfId="1524" priority="155">
      <formula>$N$14="No"</formula>
    </cfRule>
  </conditionalFormatting>
  <conditionalFormatting sqref="L21:L22">
    <cfRule type="expression" dxfId="1523" priority="157">
      <formula>$N$14="Don't know"</formula>
    </cfRule>
  </conditionalFormatting>
  <conditionalFormatting sqref="L21:L22">
    <cfRule type="expression" dxfId="1522" priority="156">
      <formula>$N$14="Not applicable"</formula>
    </cfRule>
  </conditionalFormatting>
  <conditionalFormatting sqref="I23:J23 H25 F68:J68 H87:N87 H90 H196:I196 H202:I202 K207:L207 H27:H29 F11:F19 F23 L21:L23 L8 F69:F71 F76:J76 G101:N113 G61:H62 G70:J70 F77 O193:O215 K196:L198 K209:L209 H207:I207 H209:I209 F75 F78:J79">
    <cfRule type="containsBlanks" dxfId="1521" priority="154">
      <formula>LEN(TRIM(F8))=0</formula>
    </cfRule>
  </conditionalFormatting>
  <conditionalFormatting sqref="F9:N9">
    <cfRule type="containsBlanks" dxfId="1520" priority="153">
      <formula>LEN(TRIM(F9))=0</formula>
    </cfRule>
  </conditionalFormatting>
  <conditionalFormatting sqref="O10 O58 O74 O86 O90 O98 O120 O128 O131 O133 O160 O167:O168 O191 O229:O231 O56 O233:O235 O224:O225 O218:O219 O171 O137:O152 O82:O83 J37:K37 J41:K41 J45:K45 J53:K53 O20:O23 O25:O30 O237:O238 J33:K35 J48:K48 J50:K50">
    <cfRule type="containsBlanks" dxfId="1519" priority="152">
      <formula>LEN(TRIM(J10))=0</formula>
    </cfRule>
  </conditionalFormatting>
  <conditionalFormatting sqref="I61:J62">
    <cfRule type="containsBlanks" dxfId="1518" priority="151">
      <formula>LEN(TRIM(I61))=0</formula>
    </cfRule>
  </conditionalFormatting>
  <conditionalFormatting sqref="H85:J85">
    <cfRule type="containsBlanks" dxfId="1517" priority="150">
      <formula>LEN(TRIM(H85))=0</formula>
    </cfRule>
  </conditionalFormatting>
  <conditionalFormatting sqref="I170:L170 F187:N187 N189 K191:N191 G138 H129:H130 H122:H124 K122 H218:H219 H134:H135 H132 F157:F159 F153:F155 K161 F161:F163 H167 K172:K184 H237:H238 L153:N155 L157:N159">
    <cfRule type="containsBlanks" dxfId="1516" priority="149">
      <formula>LEN(TRIM(F122))=0</formula>
    </cfRule>
  </conditionalFormatting>
  <conditionalFormatting sqref="M170:N170">
    <cfRule type="containsBlanks" dxfId="1515" priority="148">
      <formula>LEN(TRIM(M170))=0</formula>
    </cfRule>
  </conditionalFormatting>
  <conditionalFormatting sqref="O228">
    <cfRule type="containsBlanks" dxfId="1514" priority="147">
      <formula>LEN(TRIM(O228))=0</formula>
    </cfRule>
  </conditionalFormatting>
  <conditionalFormatting sqref="G120">
    <cfRule type="containsBlanks" dxfId="1513" priority="146">
      <formula>LEN(TRIM(G120))=0</formula>
    </cfRule>
  </conditionalFormatting>
  <conditionalFormatting sqref="J140">
    <cfRule type="containsBlanks" dxfId="1512" priority="92">
      <formula>LEN(TRIM(J140))=0</formula>
    </cfRule>
  </conditionalFormatting>
  <conditionalFormatting sqref="J26">
    <cfRule type="containsBlanks" dxfId="1511" priority="144">
      <formula>LEN(TRIM(J26))=0</formula>
    </cfRule>
  </conditionalFormatting>
  <conditionalFormatting sqref="J27">
    <cfRule type="containsBlanks" dxfId="1510" priority="145">
      <formula>LEN(TRIM(J27))=0</formula>
    </cfRule>
  </conditionalFormatting>
  <conditionalFormatting sqref="O169">
    <cfRule type="containsBlanks" dxfId="1509" priority="143">
      <formula>LEN(TRIM(O169))=0</formula>
    </cfRule>
  </conditionalFormatting>
  <conditionalFormatting sqref="J56">
    <cfRule type="containsBlanks" dxfId="1508" priority="142">
      <formula>LEN(TRIM(J56))=0</formula>
    </cfRule>
  </conditionalFormatting>
  <conditionalFormatting sqref="J144">
    <cfRule type="containsBlanks" dxfId="1507" priority="88">
      <formula>LEN(TRIM(J144))=0</formula>
    </cfRule>
  </conditionalFormatting>
  <conditionalFormatting sqref="F23">
    <cfRule type="expression" dxfId="1506" priority="141">
      <formula>$N$14="Don't know"</formula>
    </cfRule>
  </conditionalFormatting>
  <conditionalFormatting sqref="F23">
    <cfRule type="expression" dxfId="1505" priority="140">
      <formula>$N$14="Not applicable"</formula>
    </cfRule>
  </conditionalFormatting>
  <conditionalFormatting sqref="F23">
    <cfRule type="expression" dxfId="1504" priority="139">
      <formula>$N$14="No"</formula>
    </cfRule>
  </conditionalFormatting>
  <conditionalFormatting sqref="L20">
    <cfRule type="containsBlanks" dxfId="1503" priority="135">
      <formula>LEN(TRIM(L20))=0</formula>
    </cfRule>
    <cfRule type="expression" dxfId="1502" priority="138">
      <formula>$M$14="Don't know"</formula>
    </cfRule>
  </conditionalFormatting>
  <conditionalFormatting sqref="L20">
    <cfRule type="expression" dxfId="1501" priority="137">
      <formula>$M$14="Not applicable"</formula>
    </cfRule>
  </conditionalFormatting>
  <conditionalFormatting sqref="L20">
    <cfRule type="expression" dxfId="1500" priority="136">
      <formula>$M$14="No"</formula>
    </cfRule>
  </conditionalFormatting>
  <conditionalFormatting sqref="L21">
    <cfRule type="expression" dxfId="1499" priority="134">
      <formula>$N$14="Don't know"</formula>
    </cfRule>
  </conditionalFormatting>
  <conditionalFormatting sqref="L21">
    <cfRule type="expression" dxfId="1498" priority="133">
      <formula>$N$14="Not applicable"</formula>
    </cfRule>
  </conditionalFormatting>
  <conditionalFormatting sqref="L21">
    <cfRule type="expression" dxfId="1497" priority="132">
      <formula>$N$14="No"</formula>
    </cfRule>
  </conditionalFormatting>
  <conditionalFormatting sqref="L22">
    <cfRule type="expression" dxfId="1496" priority="131">
      <formula>$N$14="Don't know"</formula>
    </cfRule>
  </conditionalFormatting>
  <conditionalFormatting sqref="L22">
    <cfRule type="expression" dxfId="1495" priority="130">
      <formula>$N$14="Not applicable"</formula>
    </cfRule>
  </conditionalFormatting>
  <conditionalFormatting sqref="L22">
    <cfRule type="expression" dxfId="1494" priority="129">
      <formula>$N$14="No"</formula>
    </cfRule>
  </conditionalFormatting>
  <conditionalFormatting sqref="L8">
    <cfRule type="expression" dxfId="1493" priority="128">
      <formula>$N$14="Don't know"</formula>
    </cfRule>
  </conditionalFormatting>
  <conditionalFormatting sqref="L8">
    <cfRule type="expression" dxfId="1492" priority="127">
      <formula>$N$14="Not applicable"</formula>
    </cfRule>
  </conditionalFormatting>
  <conditionalFormatting sqref="L8">
    <cfRule type="expression" dxfId="1491" priority="126">
      <formula>$N$14="No"</formula>
    </cfRule>
  </conditionalFormatting>
  <conditionalFormatting sqref="J25">
    <cfRule type="containsBlanks" dxfId="1490" priority="125">
      <formula>LEN(TRIM(J25))=0</formula>
    </cfRule>
  </conditionalFormatting>
  <conditionalFormatting sqref="J58">
    <cfRule type="containsBlanks" dxfId="1489" priority="124">
      <formula>LEN(TRIM(J58))=0</formula>
    </cfRule>
  </conditionalFormatting>
  <conditionalFormatting sqref="N65">
    <cfRule type="containsBlanks" dxfId="1488" priority="123">
      <formula>LEN(TRIM(N65))=0</formula>
    </cfRule>
  </conditionalFormatting>
  <conditionalFormatting sqref="H86:J86">
    <cfRule type="containsBlanks" dxfId="1487" priority="122">
      <formula>LEN(TRIM(H86))=0</formula>
    </cfRule>
  </conditionalFormatting>
  <conditionalFormatting sqref="K186">
    <cfRule type="containsBlanks" dxfId="1486" priority="69">
      <formula>LEN(TRIM(K186))=0</formula>
    </cfRule>
  </conditionalFormatting>
  <conditionalFormatting sqref="H126">
    <cfRule type="expression" dxfId="1485" priority="120">
      <formula>$N$128="Don't know"</formula>
    </cfRule>
    <cfRule type="expression" dxfId="1484" priority="121">
      <formula>$N$128="No"</formula>
    </cfRule>
  </conditionalFormatting>
  <conditionalFormatting sqref="H126">
    <cfRule type="containsBlanks" dxfId="1483" priority="119">
      <formula>LEN(TRIM(H126))=0</formula>
    </cfRule>
  </conditionalFormatting>
  <conditionalFormatting sqref="H127">
    <cfRule type="expression" dxfId="1482" priority="117">
      <formula>$N$128="Don't know"</formula>
    </cfRule>
    <cfRule type="expression" dxfId="1481" priority="118">
      <formula>$N$128="No"</formula>
    </cfRule>
  </conditionalFormatting>
  <conditionalFormatting sqref="H127">
    <cfRule type="containsBlanks" dxfId="1480" priority="116">
      <formula>LEN(TRIM(H127))=0</formula>
    </cfRule>
  </conditionalFormatting>
  <conditionalFormatting sqref="H128">
    <cfRule type="expression" dxfId="1479" priority="114">
      <formula>$N$128="Don't know"</formula>
    </cfRule>
    <cfRule type="expression" dxfId="1478" priority="115">
      <formula>$N$128="No"</formula>
    </cfRule>
  </conditionalFormatting>
  <conditionalFormatting sqref="H128">
    <cfRule type="containsBlanks" dxfId="1477" priority="113">
      <formula>LEN(TRIM(H128))=0</formula>
    </cfRule>
  </conditionalFormatting>
  <conditionalFormatting sqref="H133">
    <cfRule type="expression" dxfId="1476" priority="111">
      <formula>$N$128="Don't know"</formula>
    </cfRule>
    <cfRule type="expression" dxfId="1475" priority="112">
      <formula>$N$128="No"</formula>
    </cfRule>
  </conditionalFormatting>
  <conditionalFormatting sqref="H133">
    <cfRule type="containsBlanks" dxfId="1474" priority="110">
      <formula>LEN(TRIM(H133))=0</formula>
    </cfRule>
  </conditionalFormatting>
  <conditionalFormatting sqref="H131">
    <cfRule type="expression" dxfId="1473" priority="108">
      <formula>$N$128="Don't know"</formula>
    </cfRule>
    <cfRule type="expression" dxfId="1472" priority="109">
      <formula>$N$128="No"</formula>
    </cfRule>
  </conditionalFormatting>
  <conditionalFormatting sqref="H131">
    <cfRule type="containsBlanks" dxfId="1471" priority="107">
      <formula>LEN(TRIM(H131))=0</formula>
    </cfRule>
  </conditionalFormatting>
  <conditionalFormatting sqref="G139">
    <cfRule type="containsBlanks" dxfId="1470" priority="106">
      <formula>LEN(TRIM(G139))=0</formula>
    </cfRule>
  </conditionalFormatting>
  <conditionalFormatting sqref="G140">
    <cfRule type="containsBlanks" dxfId="1469" priority="105">
      <formula>LEN(TRIM(G140))=0</formula>
    </cfRule>
  </conditionalFormatting>
  <conditionalFormatting sqref="G141">
    <cfRule type="containsBlanks" dxfId="1468" priority="104">
      <formula>LEN(TRIM(G141))=0</formula>
    </cfRule>
  </conditionalFormatting>
  <conditionalFormatting sqref="G142">
    <cfRule type="containsBlanks" dxfId="1467" priority="103">
      <formula>LEN(TRIM(G142))=0</formula>
    </cfRule>
  </conditionalFormatting>
  <conditionalFormatting sqref="G143">
    <cfRule type="containsBlanks" dxfId="1466" priority="102">
      <formula>LEN(TRIM(G143))=0</formula>
    </cfRule>
  </conditionalFormatting>
  <conditionalFormatting sqref="G144">
    <cfRule type="containsBlanks" dxfId="1465" priority="101">
      <formula>LEN(TRIM(G144))=0</formula>
    </cfRule>
  </conditionalFormatting>
  <conditionalFormatting sqref="G145">
    <cfRule type="containsBlanks" dxfId="1464" priority="100">
      <formula>LEN(TRIM(G145))=0</formula>
    </cfRule>
  </conditionalFormatting>
  <conditionalFormatting sqref="G146">
    <cfRule type="containsBlanks" dxfId="1463" priority="99">
      <formula>LEN(TRIM(G146))=0</formula>
    </cfRule>
  </conditionalFormatting>
  <conditionalFormatting sqref="G147">
    <cfRule type="containsBlanks" dxfId="1462" priority="98">
      <formula>LEN(TRIM(G147))=0</formula>
    </cfRule>
  </conditionalFormatting>
  <conditionalFormatting sqref="G148">
    <cfRule type="containsBlanks" dxfId="1461" priority="97">
      <formula>LEN(TRIM(G148))=0</formula>
    </cfRule>
  </conditionalFormatting>
  <conditionalFormatting sqref="G149">
    <cfRule type="containsBlanks" dxfId="1460" priority="96">
      <formula>LEN(TRIM(G149))=0</formula>
    </cfRule>
  </conditionalFormatting>
  <conditionalFormatting sqref="G150">
    <cfRule type="containsBlanks" dxfId="1459" priority="95">
      <formula>LEN(TRIM(G150))=0</formula>
    </cfRule>
  </conditionalFormatting>
  <conditionalFormatting sqref="J138">
    <cfRule type="containsBlanks" dxfId="1458" priority="94">
      <formula>LEN(TRIM(J138))=0</formula>
    </cfRule>
  </conditionalFormatting>
  <conditionalFormatting sqref="J139">
    <cfRule type="containsBlanks" dxfId="1457" priority="93">
      <formula>LEN(TRIM(J139))=0</formula>
    </cfRule>
  </conditionalFormatting>
  <conditionalFormatting sqref="J142">
    <cfRule type="containsBlanks" dxfId="1456" priority="90">
      <formula>LEN(TRIM(J142))=0</formula>
    </cfRule>
  </conditionalFormatting>
  <conditionalFormatting sqref="J141">
    <cfRule type="containsBlanks" dxfId="1455" priority="91">
      <formula>LEN(TRIM(J141))=0</formula>
    </cfRule>
  </conditionalFormatting>
  <conditionalFormatting sqref="J143">
    <cfRule type="containsBlanks" dxfId="1454" priority="89">
      <formula>LEN(TRIM(J143))=0</formula>
    </cfRule>
  </conditionalFormatting>
  <conditionalFormatting sqref="J146">
    <cfRule type="containsBlanks" dxfId="1453" priority="86">
      <formula>LEN(TRIM(J146))=0</formula>
    </cfRule>
  </conditionalFormatting>
  <conditionalFormatting sqref="J145">
    <cfRule type="containsBlanks" dxfId="1452" priority="87">
      <formula>LEN(TRIM(J145))=0</formula>
    </cfRule>
  </conditionalFormatting>
  <conditionalFormatting sqref="J147">
    <cfRule type="containsBlanks" dxfId="1451" priority="85">
      <formula>LEN(TRIM(J147))=0</formula>
    </cfRule>
  </conditionalFormatting>
  <conditionalFormatting sqref="J148">
    <cfRule type="containsBlanks" dxfId="1450" priority="84">
      <formula>LEN(TRIM(J148))=0</formula>
    </cfRule>
  </conditionalFormatting>
  <conditionalFormatting sqref="J149">
    <cfRule type="containsBlanks" dxfId="1449" priority="83">
      <formula>LEN(TRIM(J149))=0</formula>
    </cfRule>
  </conditionalFormatting>
  <conditionalFormatting sqref="J150">
    <cfRule type="containsBlanks" dxfId="1448" priority="82">
      <formula>LEN(TRIM(J150))=0</formula>
    </cfRule>
  </conditionalFormatting>
  <conditionalFormatting sqref="J151">
    <cfRule type="containsBlanks" dxfId="1447" priority="81">
      <formula>LEN(TRIM(J151))=0</formula>
    </cfRule>
  </conditionalFormatting>
  <conditionalFormatting sqref="L158:M158">
    <cfRule type="expression" dxfId="1446" priority="79">
      <formula>$F$163="Don't know"</formula>
    </cfRule>
    <cfRule type="expression" dxfId="1445" priority="80">
      <formula>$F$163="No"</formula>
    </cfRule>
  </conditionalFormatting>
  <conditionalFormatting sqref="L159:M159">
    <cfRule type="expression" dxfId="1444" priority="77">
      <formula>$F$163="Don't know"</formula>
    </cfRule>
    <cfRule type="expression" dxfId="1443" priority="78">
      <formula>$F$163="No"</formula>
    </cfRule>
  </conditionalFormatting>
  <conditionalFormatting sqref="L153:M153">
    <cfRule type="expression" dxfId="1442" priority="75">
      <formula>$F$163="Don't know"</formula>
    </cfRule>
    <cfRule type="expression" dxfId="1441" priority="76">
      <formula>$F$163="No"</formula>
    </cfRule>
  </conditionalFormatting>
  <conditionalFormatting sqref="L154:M154">
    <cfRule type="expression" dxfId="1440" priority="73">
      <formula>$F$163="Don't know"</formula>
    </cfRule>
    <cfRule type="expression" dxfId="1439" priority="74">
      <formula>$F$163="No"</formula>
    </cfRule>
  </conditionalFormatting>
  <conditionalFormatting sqref="L155:M155">
    <cfRule type="expression" dxfId="1438" priority="71">
      <formula>$F$163="Don't know"</formula>
    </cfRule>
    <cfRule type="expression" dxfId="1437" priority="72">
      <formula>$F$163="No"</formula>
    </cfRule>
  </conditionalFormatting>
  <conditionalFormatting sqref="H221">
    <cfRule type="containsBlanks" dxfId="1436" priority="68">
      <formula>LEN(TRIM(H221))=0</formula>
    </cfRule>
  </conditionalFormatting>
  <conditionalFormatting sqref="H222">
    <cfRule type="containsBlanks" dxfId="1435" priority="67">
      <formula>LEN(TRIM(H222))=0</formula>
    </cfRule>
  </conditionalFormatting>
  <conditionalFormatting sqref="H224">
    <cfRule type="containsBlanks" dxfId="1434" priority="66">
      <formula>LEN(TRIM(H224))=0</formula>
    </cfRule>
  </conditionalFormatting>
  <conditionalFormatting sqref="H225">
    <cfRule type="containsBlanks" dxfId="1433" priority="65">
      <formula>LEN(TRIM(H225))=0</formula>
    </cfRule>
  </conditionalFormatting>
  <conditionalFormatting sqref="H226">
    <cfRule type="containsBlanks" dxfId="1432" priority="64">
      <formula>LEN(TRIM(H226))=0</formula>
    </cfRule>
  </conditionalFormatting>
  <conditionalFormatting sqref="H228">
    <cfRule type="containsBlanks" dxfId="1431" priority="63">
      <formula>LEN(TRIM(H228))=0</formula>
    </cfRule>
  </conditionalFormatting>
  <conditionalFormatting sqref="H229">
    <cfRule type="containsBlanks" dxfId="1430" priority="62">
      <formula>LEN(TRIM(H229))=0</formula>
    </cfRule>
  </conditionalFormatting>
  <conditionalFormatting sqref="H231">
    <cfRule type="containsBlanks" dxfId="1429" priority="61">
      <formula>LEN(TRIM(H231))=0</formula>
    </cfRule>
  </conditionalFormatting>
  <conditionalFormatting sqref="H233">
    <cfRule type="containsBlanks" dxfId="1428" priority="60">
      <formula>LEN(TRIM(H233))=0</formula>
    </cfRule>
  </conditionalFormatting>
  <conditionalFormatting sqref="H235">
    <cfRule type="containsBlanks" dxfId="1427" priority="59">
      <formula>LEN(TRIM(H235))=0</formula>
    </cfRule>
  </conditionalFormatting>
  <conditionalFormatting sqref="O8">
    <cfRule type="containsBlanks" dxfId="1426" priority="58">
      <formula>LEN(TRIM(O8))=0</formula>
    </cfRule>
  </conditionalFormatting>
  <conditionalFormatting sqref="O65">
    <cfRule type="containsBlanks" dxfId="1425" priority="57">
      <formula>LEN(TRIM(O65))=0</formula>
    </cfRule>
  </conditionalFormatting>
  <conditionalFormatting sqref="O221:O222">
    <cfRule type="containsBlanks" dxfId="1424" priority="53">
      <formula>LEN(TRIM(O221))=0</formula>
    </cfRule>
  </conditionalFormatting>
  <conditionalFormatting sqref="O226:O227">
    <cfRule type="containsBlanks" dxfId="1423" priority="52">
      <formula>LEN(TRIM(O226))=0</formula>
    </cfRule>
  </conditionalFormatting>
  <conditionalFormatting sqref="O156">
    <cfRule type="containsBlanks" dxfId="1422" priority="56">
      <formula>LEN(TRIM(O156))=0</formula>
    </cfRule>
  </conditionalFormatting>
  <conditionalFormatting sqref="O165:O166">
    <cfRule type="containsBlanks" dxfId="1421" priority="55">
      <formula>LEN(TRIM(O165))=0</formula>
    </cfRule>
  </conditionalFormatting>
  <conditionalFormatting sqref="O189:O190">
    <cfRule type="containsBlanks" dxfId="1420" priority="54">
      <formula>LEN(TRIM(O189))=0</formula>
    </cfRule>
  </conditionalFormatting>
  <conditionalFormatting sqref="L154:M154">
    <cfRule type="expression" dxfId="1419" priority="50">
      <formula>$F$163="Don't know"</formula>
    </cfRule>
    <cfRule type="expression" dxfId="1418" priority="51">
      <formula>$F$163="No"</formula>
    </cfRule>
  </conditionalFormatting>
  <conditionalFormatting sqref="L154:M154">
    <cfRule type="expression" dxfId="1417" priority="48">
      <formula>$F$163="Don't know"</formula>
    </cfRule>
    <cfRule type="expression" dxfId="1416" priority="49">
      <formula>$F$163="No"</formula>
    </cfRule>
  </conditionalFormatting>
  <conditionalFormatting sqref="L155:M155">
    <cfRule type="expression" dxfId="1415" priority="46">
      <formula>$F$163="Don't know"</formula>
    </cfRule>
    <cfRule type="expression" dxfId="1414" priority="47">
      <formula>$F$163="No"</formula>
    </cfRule>
  </conditionalFormatting>
  <conditionalFormatting sqref="L155:M155">
    <cfRule type="expression" dxfId="1413" priority="44">
      <formula>$F$163="Don't know"</formula>
    </cfRule>
    <cfRule type="expression" dxfId="1412" priority="45">
      <formula>$F$163="No"</formula>
    </cfRule>
  </conditionalFormatting>
  <conditionalFormatting sqref="L157:M157">
    <cfRule type="expression" dxfId="1411" priority="42">
      <formula>$F$163="Don't know"</formula>
    </cfRule>
    <cfRule type="expression" dxfId="1410" priority="43">
      <formula>$F$163="No"</formula>
    </cfRule>
  </conditionalFormatting>
  <conditionalFormatting sqref="L157:M157">
    <cfRule type="expression" dxfId="1409" priority="40">
      <formula>$F$163="Don't know"</formula>
    </cfRule>
    <cfRule type="expression" dxfId="1408" priority="41">
      <formula>$F$163="No"</formula>
    </cfRule>
  </conditionalFormatting>
  <conditionalFormatting sqref="L158:M158">
    <cfRule type="expression" dxfId="1407" priority="38">
      <formula>$F$163="Don't know"</formula>
    </cfRule>
    <cfRule type="expression" dxfId="1406" priority="39">
      <formula>$F$163="No"</formula>
    </cfRule>
  </conditionalFormatting>
  <conditionalFormatting sqref="L158:M158">
    <cfRule type="expression" dxfId="1405" priority="36">
      <formula>$F$163="Don't know"</formula>
    </cfRule>
    <cfRule type="expression" dxfId="1404" priority="37">
      <formula>$F$163="No"</formula>
    </cfRule>
  </conditionalFormatting>
  <conditionalFormatting sqref="L159:M159">
    <cfRule type="expression" dxfId="1403" priority="34">
      <formula>$F$163="Don't know"</formula>
    </cfRule>
    <cfRule type="expression" dxfId="1402" priority="35">
      <formula>$F$163="No"</formula>
    </cfRule>
  </conditionalFormatting>
  <conditionalFormatting sqref="L159:M159">
    <cfRule type="expression" dxfId="1401" priority="32">
      <formula>$F$163="Don't know"</formula>
    </cfRule>
    <cfRule type="expression" dxfId="1400" priority="33">
      <formula>$F$163="No"</formula>
    </cfRule>
  </conditionalFormatting>
  <conditionalFormatting sqref="K202:L202">
    <cfRule type="containsBlanks" dxfId="1399" priority="31">
      <formula>LEN(TRIM(K202))=0</formula>
    </cfRule>
  </conditionalFormatting>
  <conditionalFormatting sqref="J38:K38">
    <cfRule type="containsBlanks" dxfId="1398" priority="30">
      <formula>LEN(TRIM(J38))=0</formula>
    </cfRule>
  </conditionalFormatting>
  <conditionalFormatting sqref="J40:K40">
    <cfRule type="containsBlanks" dxfId="1397" priority="29">
      <formula>LEN(TRIM(J40))=0</formula>
    </cfRule>
  </conditionalFormatting>
  <conditionalFormatting sqref="J42:K42">
    <cfRule type="containsBlanks" dxfId="1396" priority="28">
      <formula>LEN(TRIM(J42))=0</formula>
    </cfRule>
  </conditionalFormatting>
  <conditionalFormatting sqref="J43:K43">
    <cfRule type="containsBlanks" dxfId="1395" priority="27">
      <formula>LEN(TRIM(J43))=0</formula>
    </cfRule>
  </conditionalFormatting>
  <conditionalFormatting sqref="J46:K46">
    <cfRule type="containsBlanks" dxfId="1394" priority="26">
      <formula>LEN(TRIM(J46))=0</formula>
    </cfRule>
  </conditionalFormatting>
  <conditionalFormatting sqref="J47:K47">
    <cfRule type="containsBlanks" dxfId="1393" priority="25">
      <formula>LEN(TRIM(J47))=0</formula>
    </cfRule>
  </conditionalFormatting>
  <conditionalFormatting sqref="J49:K49">
    <cfRule type="containsBlanks" dxfId="1392" priority="24">
      <formula>LEN(TRIM(J49))=0</formula>
    </cfRule>
  </conditionalFormatting>
  <conditionalFormatting sqref="J51:K51">
    <cfRule type="containsBlanks" dxfId="1391" priority="23">
      <formula>LEN(TRIM(J51))=0</formula>
    </cfRule>
  </conditionalFormatting>
  <conditionalFormatting sqref="J54:K54">
    <cfRule type="containsBlanks" dxfId="1390" priority="22">
      <formula>LEN(TRIM(J54))=0</formula>
    </cfRule>
  </conditionalFormatting>
  <conditionalFormatting sqref="J55:K55">
    <cfRule type="containsBlanks" dxfId="1389" priority="21">
      <formula>LEN(TRIM(J55))=0</formula>
    </cfRule>
  </conditionalFormatting>
  <conditionalFormatting sqref="K201:L201">
    <cfRule type="containsBlanks" dxfId="1388" priority="20">
      <formula>LEN(TRIM(K201))=0</formula>
    </cfRule>
  </conditionalFormatting>
  <conditionalFormatting sqref="K203:L203">
    <cfRule type="containsBlanks" dxfId="1387" priority="19">
      <formula>LEN(TRIM(K203))=0</formula>
    </cfRule>
  </conditionalFormatting>
  <conditionalFormatting sqref="K208:L208">
    <cfRule type="containsBlanks" dxfId="1386" priority="18">
      <formula>LEN(TRIM(K208))=0</formula>
    </cfRule>
  </conditionalFormatting>
  <conditionalFormatting sqref="K210:L210">
    <cfRule type="containsBlanks" dxfId="1385" priority="17">
      <formula>LEN(TRIM(K210))=0</formula>
    </cfRule>
  </conditionalFormatting>
  <conditionalFormatting sqref="K213:L213">
    <cfRule type="containsBlanks" dxfId="1384" priority="16">
      <formula>LEN(TRIM(K213))=0</formula>
    </cfRule>
  </conditionalFormatting>
  <conditionalFormatting sqref="K214:L214">
    <cfRule type="containsBlanks" dxfId="1383" priority="15">
      <formula>LEN(TRIM(K214))=0</formula>
    </cfRule>
  </conditionalFormatting>
  <conditionalFormatting sqref="H197:I197">
    <cfRule type="containsBlanks" dxfId="1382" priority="14">
      <formula>LEN(TRIM(H197))=0</formula>
    </cfRule>
  </conditionalFormatting>
  <conditionalFormatting sqref="H198:I198">
    <cfRule type="containsBlanks" dxfId="1381" priority="13">
      <formula>LEN(TRIM(H198))=0</formula>
    </cfRule>
  </conditionalFormatting>
  <conditionalFormatting sqref="H201:I201">
    <cfRule type="containsBlanks" dxfId="1380" priority="12">
      <formula>LEN(TRIM(H201))=0</formula>
    </cfRule>
  </conditionalFormatting>
  <conditionalFormatting sqref="H208:I208">
    <cfRule type="containsBlanks" dxfId="1379" priority="11">
      <formula>LEN(TRIM(H208))=0</formula>
    </cfRule>
  </conditionalFormatting>
  <conditionalFormatting sqref="H210:I210">
    <cfRule type="containsBlanks" dxfId="1378" priority="10">
      <formula>LEN(TRIM(H210))=0</formula>
    </cfRule>
  </conditionalFormatting>
  <conditionalFormatting sqref="H213:I213">
    <cfRule type="containsBlanks" dxfId="1377" priority="9">
      <formula>LEN(TRIM(H213))=0</formula>
    </cfRule>
  </conditionalFormatting>
  <conditionalFormatting sqref="H214:I214">
    <cfRule type="containsBlanks" dxfId="1376" priority="8">
      <formula>LEN(TRIM(H214))=0</formula>
    </cfRule>
  </conditionalFormatting>
  <conditionalFormatting sqref="H203:I203">
    <cfRule type="containsBlanks" dxfId="1375" priority="7">
      <formula>LEN(TRIM(H203))=0</formula>
    </cfRule>
  </conditionalFormatting>
  <conditionalFormatting sqref="H199:I199">
    <cfRule type="containsBlanks" dxfId="1374" priority="6">
      <formula>LEN(TRIM(H199))=0</formula>
    </cfRule>
  </conditionalFormatting>
  <conditionalFormatting sqref="H212:I212">
    <cfRule type="containsBlanks" dxfId="1373" priority="5">
      <formula>LEN(TRIM(H212))=0</formula>
    </cfRule>
  </conditionalFormatting>
  <conditionalFormatting sqref="H205:I206">
    <cfRule type="containsBlanks" dxfId="1372" priority="4">
      <formula>LEN(TRIM(H205))=0</formula>
    </cfRule>
  </conditionalFormatting>
  <conditionalFormatting sqref="K199:L199">
    <cfRule type="containsBlanks" dxfId="1371" priority="3">
      <formula>LEN(TRIM(K199))=0</formula>
    </cfRule>
  </conditionalFormatting>
  <conditionalFormatting sqref="K205:L206">
    <cfRule type="containsBlanks" dxfId="1370" priority="2">
      <formula>LEN(TRIM(K205))=0</formula>
    </cfRule>
  </conditionalFormatting>
  <conditionalFormatting sqref="K212:L212">
    <cfRule type="containsBlanks" dxfId="1369" priority="1">
      <formula>LEN(TRIM(K212))=0</formula>
    </cfRule>
  </conditionalFormatting>
  <dataValidations count="11">
    <dataValidation type="list" allowBlank="1" showInputMessage="1" showErrorMessage="1" sqref="F11:F19 F23 L21:L22 L8 H238 H124:J124 H126:J127 F161:F163 H167 F165 K191:N191 G101:N113 G115:N117 L153:N155 L157:N159" xr:uid="{9B91CC59-5AB4-4B32-B9A6-CC539FCF014D}">
      <formula1>"Yes, No, Don't know, Not applicable"</formula1>
    </dataValidation>
    <dataValidation type="list" allowBlank="1" showInputMessage="1" showErrorMessage="1" error="Please choose from the dropdown list." sqref="L20" xr:uid="{711EA15E-16E7-440B-8CF5-24003060A7D1}">
      <formula1>"0 times, 1-2 times, 3-5 times, 6 or more times, Don't know"</formula1>
    </dataValidation>
    <dataValidation type="list" allowBlank="1" showInputMessage="1" showErrorMessage="1" sqref="H25 J25" xr:uid="{595CAE95-BF19-4AB6-ABE4-76CB57FB399A}">
      <formula1>"January, February, March, April, May, June, July, August, September, October, November, December"</formula1>
    </dataValidation>
    <dataValidation type="list" allowBlank="1" showInputMessage="1" showErrorMessage="1" sqref="H29:J29" xr:uid="{7657E10F-E9B5-4BF4-9B4C-43C81278A4E5}">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F89AEBCC-511E-4E0F-AE6E-0FD3B5C05E91}">
      <formula1>"Yes, No, Don't know"</formula1>
    </dataValidation>
    <dataValidation type="list" allowBlank="1" showInputMessage="1" showErrorMessage="1" sqref="F75:F79" xr:uid="{F0D5A323-0644-40BB-B244-AA36612DA453}">
      <formula1>"In-kind, Cash, Don't know, Not applicable"</formula1>
    </dataValidation>
    <dataValidation type="list" allowBlank="1" showInputMessage="1" showErrorMessage="1" error="Please choose from the dropdown list." prompt="Please select from the dropdown list" sqref="H86:J86" xr:uid="{C4D33AF9-2F99-4F59-8823-0951761613DB}">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29E91418-5A2A-409D-A269-1C1D1BFED947}">
      <formula1>"Yes, No, Don't Know"</formula1>
    </dataValidation>
    <dataValidation type="list" allowBlank="1" showInputMessage="1" showErrorMessage="1" sqref="I138:I150 J138:L151 H138:H151 G138:G150" xr:uid="{BCAF3EA3-DA33-4F82-8285-E5C1F2EC68D8}">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6BC7BEAE-07A7-46BB-B564-847E8BC0AA22}">
      <formula1>"Yes, No, Don’t know, Not applicable"</formula1>
    </dataValidation>
    <dataValidation type="date" allowBlank="1" showInputMessage="1" showErrorMessage="1" sqref="H27 J27" xr:uid="{FD8FAA57-0E6F-4C88-903D-04B0744526E3}">
      <formula1>42005</formula1>
      <formula2>43100</formula2>
    </dataValidation>
  </dataValidations>
  <hyperlinks>
    <hyperlink ref="G1:H1" location="'All Countries - Summary (2017)'!A1" display="Summary Page" xr:uid="{F822E7CC-8B42-40E5-A1BC-C0392CF0BAEB}"/>
  </hyperlinks>
  <pageMargins left="0.25" right="0.25" top="0.75" bottom="0.75" header="0.3" footer="0.3"/>
  <pageSetup paperSize="9" scale="39" fitToHeight="0" orientation="landscape" horizontalDpi="4294967295" verticalDpi="4294967295"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52198-93C2-4519-ADFE-CB6401442D0D}">
  <sheetPr>
    <tabColor theme="5" tint="0.39997558519241921"/>
  </sheetPr>
  <dimension ref="A1:Q241"/>
  <sheetViews>
    <sheetView showGridLines="0" zoomScaleNormal="10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42578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78" customHeight="1" thickBot="1">
      <c r="F1" s="1415" t="s">
        <v>638</v>
      </c>
      <c r="G1" s="1416"/>
      <c r="H1" s="638"/>
      <c r="I1" s="638"/>
      <c r="J1" s="638"/>
      <c r="K1" s="638"/>
      <c r="L1" s="638"/>
      <c r="M1" s="638"/>
      <c r="N1" s="638"/>
    </row>
    <row r="2" spans="2:16" ht="33" customHeight="1" thickBot="1">
      <c r="B2" s="1" t="s">
        <v>0</v>
      </c>
      <c r="C2" s="2"/>
      <c r="D2" s="2"/>
      <c r="E2" s="2"/>
      <c r="F2" s="3"/>
      <c r="G2" s="4"/>
      <c r="H2" s="3"/>
      <c r="I2" s="3"/>
      <c r="J2" s="3"/>
      <c r="K2" s="235"/>
      <c r="L2" s="235"/>
      <c r="M2" s="235"/>
      <c r="N2" s="236"/>
    </row>
    <row r="3" spans="2:16" ht="31.5" customHeight="1" thickBot="1">
      <c r="B3" s="1"/>
      <c r="C3" s="5"/>
      <c r="D3" s="6" t="s">
        <v>1</v>
      </c>
      <c r="E3" s="7" t="s">
        <v>33</v>
      </c>
      <c r="F3" s="8"/>
      <c r="G3" s="4"/>
      <c r="H3" s="3"/>
      <c r="I3" s="3"/>
      <c r="J3" s="3"/>
      <c r="K3" s="235"/>
      <c r="L3" s="235"/>
      <c r="M3" s="235"/>
      <c r="N3" s="236"/>
    </row>
    <row r="4" spans="2:16" ht="51" customHeight="1">
      <c r="B4" s="933" t="s">
        <v>3</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1.5" thickBot="1">
      <c r="B6" s="1370"/>
      <c r="C6" s="1370"/>
      <c r="D6" s="1370"/>
      <c r="E6" s="1370"/>
      <c r="F6" s="1370"/>
      <c r="G6" s="1370"/>
      <c r="H6" s="1370"/>
      <c r="I6" s="1370"/>
      <c r="J6" s="1370"/>
      <c r="K6" s="1370"/>
      <c r="L6" s="1370"/>
      <c r="M6" s="237"/>
      <c r="N6" s="715"/>
      <c r="O6" s="238" t="s">
        <v>348</v>
      </c>
      <c r="P6" s="239" t="s">
        <v>349</v>
      </c>
    </row>
    <row r="7" spans="2:16" ht="16.5" thickBot="1">
      <c r="B7" s="845" t="s">
        <v>41</v>
      </c>
      <c r="C7" s="846"/>
      <c r="D7" s="846"/>
      <c r="E7" s="846"/>
      <c r="F7" s="846"/>
      <c r="G7" s="846"/>
      <c r="H7" s="846"/>
      <c r="I7" s="846"/>
      <c r="J7" s="846"/>
      <c r="K7" s="846"/>
      <c r="L7" s="846"/>
      <c r="M7" s="846"/>
      <c r="N7" s="846"/>
      <c r="O7" s="846"/>
      <c r="P7" s="847"/>
    </row>
    <row r="8" spans="2:16" ht="30">
      <c r="B8" s="240" t="s">
        <v>350</v>
      </c>
      <c r="C8" s="1340" t="s">
        <v>351</v>
      </c>
      <c r="D8" s="1340"/>
      <c r="E8" s="1340"/>
      <c r="F8" s="1340"/>
      <c r="G8" s="1340"/>
      <c r="H8" s="1340"/>
      <c r="I8" s="1340"/>
      <c r="J8" s="1340"/>
      <c r="K8" s="1341"/>
      <c r="L8" s="797" t="s">
        <v>49</v>
      </c>
      <c r="M8" s="241" t="s">
        <v>352</v>
      </c>
      <c r="N8" s="763"/>
      <c r="O8" s="1215" t="s">
        <v>827</v>
      </c>
      <c r="P8" s="1215"/>
    </row>
    <row r="9" spans="2:16">
      <c r="B9" s="9" t="s">
        <v>216</v>
      </c>
      <c r="C9" s="879" t="s">
        <v>353</v>
      </c>
      <c r="D9" s="879"/>
      <c r="E9" s="880"/>
      <c r="F9" s="1113" t="s">
        <v>2731</v>
      </c>
      <c r="G9" s="1114"/>
      <c r="H9" s="1114"/>
      <c r="I9" s="1114"/>
      <c r="J9" s="1114"/>
      <c r="K9" s="1114"/>
      <c r="L9" s="1114"/>
      <c r="M9" s="1114"/>
      <c r="N9" s="1114"/>
      <c r="O9" s="1007"/>
      <c r="P9" s="1007"/>
    </row>
    <row r="10" spans="2:16" ht="28.5">
      <c r="B10" s="242" t="s">
        <v>354</v>
      </c>
      <c r="C10" s="875" t="s">
        <v>355</v>
      </c>
      <c r="D10" s="875"/>
      <c r="E10" s="990"/>
      <c r="F10" s="243" t="s">
        <v>356</v>
      </c>
      <c r="G10" s="1357"/>
      <c r="H10" s="1357"/>
      <c r="I10" s="1357"/>
      <c r="J10" s="1357"/>
      <c r="K10" s="1357"/>
      <c r="L10" s="1357"/>
      <c r="M10" s="1357"/>
      <c r="N10" s="1358"/>
      <c r="O10" s="1003" t="s">
        <v>1421</v>
      </c>
      <c r="P10" s="1003"/>
    </row>
    <row r="11" spans="2:16" ht="45">
      <c r="B11" s="244" t="s">
        <v>216</v>
      </c>
      <c r="C11" s="1011" t="s">
        <v>357</v>
      </c>
      <c r="D11" s="1011"/>
      <c r="E11" s="1369"/>
      <c r="F11" s="797" t="s">
        <v>50</v>
      </c>
      <c r="G11" s="245" t="s">
        <v>358</v>
      </c>
      <c r="H11" s="1073"/>
      <c r="I11" s="1074"/>
      <c r="J11" s="1074"/>
      <c r="K11" s="1074"/>
      <c r="L11" s="1074"/>
      <c r="M11" s="1074"/>
      <c r="N11" s="1074"/>
      <c r="O11" s="1004"/>
      <c r="P11" s="1004"/>
    </row>
    <row r="12" spans="2:16" ht="45">
      <c r="B12" s="10" t="s">
        <v>218</v>
      </c>
      <c r="C12" s="879" t="s">
        <v>359</v>
      </c>
      <c r="D12" s="879"/>
      <c r="E12" s="880"/>
      <c r="F12" s="797" t="s">
        <v>49</v>
      </c>
      <c r="G12" s="739" t="s">
        <v>358</v>
      </c>
      <c r="H12" s="1073" t="s">
        <v>2732</v>
      </c>
      <c r="I12" s="1074"/>
      <c r="J12" s="1074"/>
      <c r="K12" s="1074"/>
      <c r="L12" s="1074"/>
      <c r="M12" s="1074"/>
      <c r="N12" s="1074"/>
      <c r="O12" s="1004"/>
      <c r="P12" s="1004"/>
    </row>
    <row r="13" spans="2:16" ht="45">
      <c r="B13" s="10" t="s">
        <v>220</v>
      </c>
      <c r="C13" s="879" t="s">
        <v>360</v>
      </c>
      <c r="D13" s="879"/>
      <c r="E13" s="880"/>
      <c r="F13" s="797" t="s">
        <v>50</v>
      </c>
      <c r="G13" s="739" t="s">
        <v>358</v>
      </c>
      <c r="H13" s="1073"/>
      <c r="I13" s="1074"/>
      <c r="J13" s="1074"/>
      <c r="K13" s="1074"/>
      <c r="L13" s="1074"/>
      <c r="M13" s="1074"/>
      <c r="N13" s="1074"/>
      <c r="O13" s="1004"/>
      <c r="P13" s="1004"/>
    </row>
    <row r="14" spans="2:16" ht="30">
      <c r="B14" s="10" t="s">
        <v>222</v>
      </c>
      <c r="C14" s="879" t="s">
        <v>361</v>
      </c>
      <c r="D14" s="879"/>
      <c r="E14" s="880"/>
      <c r="F14" s="797" t="s">
        <v>49</v>
      </c>
      <c r="G14" s="739" t="s">
        <v>362</v>
      </c>
      <c r="H14" s="1073" t="s">
        <v>118</v>
      </c>
      <c r="I14" s="1074"/>
      <c r="J14" s="1074"/>
      <c r="K14" s="1074"/>
      <c r="L14" s="1074"/>
      <c r="M14" s="1074"/>
      <c r="N14" s="1074"/>
      <c r="O14" s="1004"/>
      <c r="P14" s="1004"/>
    </row>
    <row r="15" spans="2:16" ht="45">
      <c r="B15" s="10" t="s">
        <v>224</v>
      </c>
      <c r="C15" s="879" t="s">
        <v>54</v>
      </c>
      <c r="D15" s="879"/>
      <c r="E15" s="880"/>
      <c r="F15" s="797" t="s">
        <v>49</v>
      </c>
      <c r="G15" s="739" t="s">
        <v>363</v>
      </c>
      <c r="H15" s="1073" t="s">
        <v>78</v>
      </c>
      <c r="I15" s="1074"/>
      <c r="J15" s="1074"/>
      <c r="K15" s="1074"/>
      <c r="L15" s="1074"/>
      <c r="M15" s="1074"/>
      <c r="N15" s="1074"/>
      <c r="O15" s="1004"/>
      <c r="P15" s="1004"/>
    </row>
    <row r="16" spans="2:16" ht="30">
      <c r="B16" s="10" t="s">
        <v>226</v>
      </c>
      <c r="C16" s="879" t="s">
        <v>364</v>
      </c>
      <c r="D16" s="879"/>
      <c r="E16" s="880"/>
      <c r="F16" s="797" t="s">
        <v>49</v>
      </c>
      <c r="G16" s="739" t="s">
        <v>365</v>
      </c>
      <c r="H16" s="1073" t="s">
        <v>2733</v>
      </c>
      <c r="I16" s="1074"/>
      <c r="J16" s="1074"/>
      <c r="K16" s="1074"/>
      <c r="L16" s="1074"/>
      <c r="M16" s="1074"/>
      <c r="N16" s="1074"/>
      <c r="O16" s="1004"/>
      <c r="P16" s="1004"/>
    </row>
    <row r="17" spans="2:16" ht="18" customHeight="1">
      <c r="B17" s="10" t="s">
        <v>228</v>
      </c>
      <c r="C17" s="1011" t="s">
        <v>366</v>
      </c>
      <c r="D17" s="1011"/>
      <c r="E17" s="1011"/>
      <c r="F17" s="797" t="s">
        <v>49</v>
      </c>
      <c r="G17" s="739" t="s">
        <v>367</v>
      </c>
      <c r="H17" s="1073" t="s">
        <v>2734</v>
      </c>
      <c r="I17" s="1074"/>
      <c r="J17" s="1074"/>
      <c r="K17" s="1074"/>
      <c r="L17" s="1074"/>
      <c r="M17" s="1074"/>
      <c r="N17" s="1074"/>
      <c r="O17" s="1004"/>
      <c r="P17" s="1004"/>
    </row>
    <row r="18" spans="2:16">
      <c r="B18" s="10" t="s">
        <v>229</v>
      </c>
      <c r="C18" s="1011" t="s">
        <v>368</v>
      </c>
      <c r="D18" s="1011"/>
      <c r="E18" s="1011"/>
      <c r="F18" s="797" t="s">
        <v>50</v>
      </c>
      <c r="G18" s="739" t="s">
        <v>367</v>
      </c>
      <c r="H18" s="1073"/>
      <c r="I18" s="1074"/>
      <c r="J18" s="1074"/>
      <c r="K18" s="1074"/>
      <c r="L18" s="1074"/>
      <c r="M18" s="1074"/>
      <c r="N18" s="1074"/>
      <c r="O18" s="1004"/>
      <c r="P18" s="1004"/>
    </row>
    <row r="19" spans="2:16">
      <c r="B19" s="10" t="s">
        <v>230</v>
      </c>
      <c r="C19" s="1011" t="s">
        <v>369</v>
      </c>
      <c r="D19" s="1011"/>
      <c r="E19" s="1011"/>
      <c r="F19" s="797" t="s">
        <v>50</v>
      </c>
      <c r="G19" s="739" t="s">
        <v>367</v>
      </c>
      <c r="H19" s="1073"/>
      <c r="I19" s="1074"/>
      <c r="J19" s="1074"/>
      <c r="K19" s="1074"/>
      <c r="L19" s="1074"/>
      <c r="M19" s="1074"/>
      <c r="N19" s="1074"/>
      <c r="O19" s="1007"/>
      <c r="P19" s="1007"/>
    </row>
    <row r="20" spans="2:16">
      <c r="B20" s="242" t="s">
        <v>370</v>
      </c>
      <c r="C20" s="879" t="s">
        <v>371</v>
      </c>
      <c r="D20" s="879"/>
      <c r="E20" s="879"/>
      <c r="F20" s="879"/>
      <c r="G20" s="879"/>
      <c r="H20" s="879"/>
      <c r="I20" s="879"/>
      <c r="J20" s="879"/>
      <c r="K20" s="879"/>
      <c r="L20" s="744" t="s">
        <v>64</v>
      </c>
      <c r="M20" s="1359" t="s">
        <v>372</v>
      </c>
      <c r="N20" s="1362"/>
      <c r="O20" s="246" t="s">
        <v>1421</v>
      </c>
      <c r="P20" s="247"/>
    </row>
    <row r="21" spans="2:16">
      <c r="B21" s="242" t="s">
        <v>373</v>
      </c>
      <c r="C21" s="879" t="s">
        <v>374</v>
      </c>
      <c r="D21" s="879"/>
      <c r="E21" s="879"/>
      <c r="F21" s="879"/>
      <c r="G21" s="879"/>
      <c r="H21" s="879"/>
      <c r="I21" s="879"/>
      <c r="J21" s="879"/>
      <c r="K21" s="879"/>
      <c r="L21" s="797" t="s">
        <v>49</v>
      </c>
      <c r="M21" s="1360"/>
      <c r="N21" s="1363"/>
      <c r="O21" s="246" t="s">
        <v>1421</v>
      </c>
      <c r="P21" s="247"/>
    </row>
    <row r="22" spans="2:16">
      <c r="B22" s="248" t="s">
        <v>216</v>
      </c>
      <c r="C22" s="879" t="s">
        <v>375</v>
      </c>
      <c r="D22" s="879"/>
      <c r="E22" s="879"/>
      <c r="F22" s="879"/>
      <c r="G22" s="879"/>
      <c r="H22" s="879"/>
      <c r="I22" s="879"/>
      <c r="J22" s="879"/>
      <c r="K22" s="879"/>
      <c r="L22" s="797" t="s">
        <v>49</v>
      </c>
      <c r="M22" s="1360"/>
      <c r="N22" s="1363"/>
      <c r="O22" s="246" t="s">
        <v>1421</v>
      </c>
      <c r="P22" s="247"/>
    </row>
    <row r="23" spans="2:16" ht="30.75" thickBot="1">
      <c r="B23" s="249" t="s">
        <v>376</v>
      </c>
      <c r="C23" s="913" t="s">
        <v>377</v>
      </c>
      <c r="D23" s="913"/>
      <c r="E23" s="1006"/>
      <c r="F23" s="797" t="s">
        <v>49</v>
      </c>
      <c r="G23" s="1365" t="s">
        <v>378</v>
      </c>
      <c r="H23" s="1366"/>
      <c r="I23" s="1367" t="s">
        <v>2735</v>
      </c>
      <c r="J23" s="1368"/>
      <c r="K23" s="250" t="s">
        <v>379</v>
      </c>
      <c r="L23" s="251" t="s">
        <v>2736</v>
      </c>
      <c r="M23" s="1361"/>
      <c r="N23" s="1364"/>
      <c r="O23" s="252" t="s">
        <v>789</v>
      </c>
      <c r="P23" s="253"/>
    </row>
    <row r="24" spans="2:16" ht="16.5" thickBot="1">
      <c r="B24" s="845" t="s">
        <v>100</v>
      </c>
      <c r="C24" s="846"/>
      <c r="D24" s="846"/>
      <c r="E24" s="846"/>
      <c r="F24" s="846"/>
      <c r="G24" s="846"/>
      <c r="H24" s="846"/>
      <c r="I24" s="846"/>
      <c r="J24" s="846"/>
      <c r="K24" s="846"/>
      <c r="L24" s="846"/>
      <c r="M24" s="846"/>
      <c r="N24" s="846"/>
      <c r="O24" s="846"/>
      <c r="P24" s="847"/>
    </row>
    <row r="25" spans="2:16" ht="23.25" customHeight="1">
      <c r="B25" s="254" t="s">
        <v>380</v>
      </c>
      <c r="C25" s="1340" t="s">
        <v>381</v>
      </c>
      <c r="D25" s="1340"/>
      <c r="E25" s="1340"/>
      <c r="F25" s="1341"/>
      <c r="G25" s="255" t="s">
        <v>382</v>
      </c>
      <c r="H25" s="256" t="s">
        <v>649</v>
      </c>
      <c r="I25" s="257" t="s">
        <v>383</v>
      </c>
      <c r="J25" s="256" t="s">
        <v>650</v>
      </c>
      <c r="K25" s="1342" t="s">
        <v>384</v>
      </c>
      <c r="L25" s="2358" t="s">
        <v>2737</v>
      </c>
      <c r="M25" s="2359"/>
      <c r="N25" s="2360"/>
      <c r="O25" s="258" t="s">
        <v>789</v>
      </c>
      <c r="P25" s="738"/>
    </row>
    <row r="26" spans="2:16" ht="31.5" customHeight="1">
      <c r="B26" s="242" t="s">
        <v>385</v>
      </c>
      <c r="C26" s="879" t="s">
        <v>386</v>
      </c>
      <c r="D26" s="879"/>
      <c r="E26" s="879"/>
      <c r="F26" s="879"/>
      <c r="G26" s="879"/>
      <c r="H26" s="879"/>
      <c r="I26" s="880"/>
      <c r="J26" s="418">
        <f>(596800000+87125000+337500011)/50.661</f>
        <v>20161959.120427944</v>
      </c>
      <c r="K26" s="1343"/>
      <c r="L26" s="2361"/>
      <c r="M26" s="2362"/>
      <c r="N26" s="2363"/>
      <c r="O26" s="810" t="s">
        <v>834</v>
      </c>
      <c r="P26" s="247"/>
    </row>
    <row r="27" spans="2:16" ht="30">
      <c r="B27" s="242" t="s">
        <v>387</v>
      </c>
      <c r="C27" s="875" t="s">
        <v>388</v>
      </c>
      <c r="D27" s="875"/>
      <c r="E27" s="875"/>
      <c r="F27" s="990"/>
      <c r="G27" s="259" t="s">
        <v>389</v>
      </c>
      <c r="H27" s="260">
        <v>42370</v>
      </c>
      <c r="I27" s="261" t="s">
        <v>390</v>
      </c>
      <c r="J27" s="260">
        <v>42705</v>
      </c>
      <c r="K27" s="1343"/>
      <c r="L27" s="2361"/>
      <c r="M27" s="2362"/>
      <c r="N27" s="2363"/>
      <c r="O27" s="810" t="s">
        <v>722</v>
      </c>
      <c r="P27" s="247"/>
    </row>
    <row r="28" spans="2:16" ht="28.5">
      <c r="B28" s="262" t="s">
        <v>216</v>
      </c>
      <c r="C28" s="875" t="s">
        <v>391</v>
      </c>
      <c r="D28" s="875"/>
      <c r="E28" s="875"/>
      <c r="F28" s="875"/>
      <c r="G28" s="990"/>
      <c r="H28" s="1354" t="s">
        <v>2738</v>
      </c>
      <c r="I28" s="1355"/>
      <c r="J28" s="1356"/>
      <c r="K28" s="1343"/>
      <c r="L28" s="2361"/>
      <c r="M28" s="2362"/>
      <c r="N28" s="2363"/>
      <c r="O28" s="810" t="s">
        <v>722</v>
      </c>
      <c r="P28" s="247"/>
    </row>
    <row r="29" spans="2:16" ht="31.5" customHeight="1">
      <c r="B29" s="262" t="s">
        <v>218</v>
      </c>
      <c r="C29" s="875" t="s">
        <v>392</v>
      </c>
      <c r="D29" s="875"/>
      <c r="E29" s="875"/>
      <c r="F29" s="875"/>
      <c r="G29" s="990"/>
      <c r="H29" s="1091" t="s">
        <v>655</v>
      </c>
      <c r="I29" s="1094"/>
      <c r="J29" s="1095"/>
      <c r="K29" s="1344"/>
      <c r="L29" s="2364"/>
      <c r="M29" s="2365"/>
      <c r="N29" s="2366"/>
      <c r="O29" s="810" t="s">
        <v>1433</v>
      </c>
      <c r="P29" s="247"/>
    </row>
    <row r="30" spans="2:16">
      <c r="B30" s="262" t="s">
        <v>220</v>
      </c>
      <c r="C30" s="879" t="s">
        <v>393</v>
      </c>
      <c r="D30" s="879"/>
      <c r="E30" s="879"/>
      <c r="F30" s="879"/>
      <c r="G30" s="879"/>
      <c r="H30" s="879"/>
      <c r="I30" s="879"/>
      <c r="J30" s="879"/>
      <c r="K30" s="879"/>
      <c r="L30" s="879"/>
      <c r="M30" s="879"/>
      <c r="N30" s="885"/>
      <c r="O30" s="1325" t="s">
        <v>897</v>
      </c>
      <c r="P30" s="1325"/>
    </row>
    <row r="31" spans="2:16" ht="30">
      <c r="B31" s="1327" t="s">
        <v>394</v>
      </c>
      <c r="C31" s="1328"/>
      <c r="D31" s="1328"/>
      <c r="E31" s="1328"/>
      <c r="F31" s="1328"/>
      <c r="G31" s="1328"/>
      <c r="H31" s="1328"/>
      <c r="I31" s="1329"/>
      <c r="J31" s="739" t="s">
        <v>395</v>
      </c>
      <c r="K31" s="739" t="s">
        <v>396</v>
      </c>
      <c r="L31" s="1330" t="s">
        <v>397</v>
      </c>
      <c r="M31" s="1331"/>
      <c r="N31" s="1332"/>
      <c r="O31" s="1326"/>
      <c r="P31" s="1326"/>
    </row>
    <row r="32" spans="2:16">
      <c r="B32" s="248" t="s">
        <v>230</v>
      </c>
      <c r="C32" s="1307" t="s">
        <v>247</v>
      </c>
      <c r="D32" s="1307"/>
      <c r="E32" s="1307"/>
      <c r="F32" s="1307"/>
      <c r="G32" s="1307"/>
      <c r="H32" s="1307"/>
      <c r="I32" s="1307"/>
      <c r="J32" s="1307"/>
      <c r="K32" s="1307"/>
      <c r="L32" s="1307"/>
      <c r="M32" s="1307"/>
      <c r="N32" s="1333"/>
      <c r="O32" s="2357" t="s">
        <v>1845</v>
      </c>
      <c r="P32" s="1334"/>
    </row>
    <row r="33" spans="2:16">
      <c r="B33" s="248"/>
      <c r="C33" s="1317" t="s">
        <v>2425</v>
      </c>
      <c r="D33" s="1317"/>
      <c r="E33" s="1317"/>
      <c r="F33" s="1317"/>
      <c r="G33" s="1317"/>
      <c r="H33" s="1317"/>
      <c r="I33" s="1318"/>
      <c r="J33" s="494">
        <v>11967300</v>
      </c>
      <c r="K33" s="495">
        <f>20000000+17000000</f>
        <v>37000000</v>
      </c>
      <c r="L33" s="1319">
        <f>ABS(J33-K33)/J33</f>
        <v>2.0917583749049493</v>
      </c>
      <c r="M33" s="1320"/>
      <c r="N33" s="1321"/>
      <c r="O33" s="1335"/>
      <c r="P33" s="1335"/>
    </row>
    <row r="34" spans="2:16">
      <c r="B34" s="248"/>
      <c r="C34" s="1317" t="s">
        <v>399</v>
      </c>
      <c r="D34" s="1317"/>
      <c r="E34" s="1317"/>
      <c r="F34" s="1317"/>
      <c r="G34" s="1317"/>
      <c r="H34" s="1317"/>
      <c r="I34" s="1318"/>
      <c r="J34" s="494"/>
      <c r="K34" s="495"/>
      <c r="L34" s="1319" t="s">
        <v>71</v>
      </c>
      <c r="M34" s="1320"/>
      <c r="N34" s="1321"/>
      <c r="O34" s="1335"/>
      <c r="P34" s="1335"/>
    </row>
    <row r="35" spans="2:16" ht="28.5">
      <c r="B35" s="248"/>
      <c r="C35" s="1317" t="s">
        <v>250</v>
      </c>
      <c r="D35" s="1317"/>
      <c r="E35" s="1317"/>
      <c r="F35" s="197" t="s">
        <v>400</v>
      </c>
      <c r="G35" s="1337"/>
      <c r="H35" s="1338"/>
      <c r="I35" s="1339"/>
      <c r="J35" s="332"/>
      <c r="K35" s="335"/>
      <c r="L35" s="1319" t="s">
        <v>71</v>
      </c>
      <c r="M35" s="1320"/>
      <c r="N35" s="1321"/>
      <c r="O35" s="1335"/>
      <c r="P35" s="1335"/>
    </row>
    <row r="36" spans="2:16">
      <c r="B36" s="248" t="s">
        <v>401</v>
      </c>
      <c r="C36" s="875" t="s">
        <v>251</v>
      </c>
      <c r="D36" s="875"/>
      <c r="E36" s="875"/>
      <c r="F36" s="875"/>
      <c r="G36" s="875"/>
      <c r="H36" s="875"/>
      <c r="I36" s="875"/>
      <c r="J36" s="875"/>
      <c r="K36" s="875"/>
      <c r="L36" s="875"/>
      <c r="M36" s="875"/>
      <c r="N36" s="876"/>
      <c r="O36" s="1335"/>
      <c r="P36" s="1335"/>
    </row>
    <row r="37" spans="2:16">
      <c r="B37" s="248"/>
      <c r="C37" s="1317" t="s">
        <v>402</v>
      </c>
      <c r="D37" s="1317"/>
      <c r="E37" s="1317"/>
      <c r="F37" s="1317"/>
      <c r="G37" s="1317"/>
      <c r="H37" s="1317"/>
      <c r="I37" s="1318"/>
      <c r="J37" s="332"/>
      <c r="K37" s="335"/>
      <c r="L37" s="1322" t="s">
        <v>71</v>
      </c>
      <c r="M37" s="1323"/>
      <c r="N37" s="1324"/>
      <c r="O37" s="1335"/>
      <c r="P37" s="1335"/>
    </row>
    <row r="38" spans="2:16" ht="28.5">
      <c r="B38" s="248"/>
      <c r="C38" s="1317" t="s">
        <v>403</v>
      </c>
      <c r="D38" s="1317"/>
      <c r="E38" s="1317"/>
      <c r="F38" s="197" t="s">
        <v>400</v>
      </c>
      <c r="G38" s="1337" t="s">
        <v>2739</v>
      </c>
      <c r="H38" s="1338"/>
      <c r="I38" s="1339"/>
      <c r="J38" s="494">
        <v>129800</v>
      </c>
      <c r="K38" s="495">
        <v>0</v>
      </c>
      <c r="L38" s="1322">
        <f>ABS(J38-K38)/J38</f>
        <v>1</v>
      </c>
      <c r="M38" s="1323"/>
      <c r="N38" s="1324"/>
      <c r="O38" s="1335"/>
      <c r="P38" s="1335"/>
    </row>
    <row r="39" spans="2:16">
      <c r="B39" s="248" t="s">
        <v>404</v>
      </c>
      <c r="C39" s="875" t="s">
        <v>221</v>
      </c>
      <c r="D39" s="875"/>
      <c r="E39" s="875"/>
      <c r="F39" s="875"/>
      <c r="G39" s="875"/>
      <c r="H39" s="875"/>
      <c r="I39" s="875"/>
      <c r="J39" s="875"/>
      <c r="K39" s="875"/>
      <c r="L39" s="875"/>
      <c r="M39" s="875"/>
      <c r="N39" s="876"/>
      <c r="O39" s="1335"/>
      <c r="P39" s="1335"/>
    </row>
    <row r="40" spans="2:16">
      <c r="B40" s="248"/>
      <c r="C40" s="1317" t="s">
        <v>405</v>
      </c>
      <c r="D40" s="1317"/>
      <c r="E40" s="1317"/>
      <c r="F40" s="1317"/>
      <c r="G40" s="1317"/>
      <c r="H40" s="1317"/>
      <c r="I40" s="1318"/>
      <c r="J40" s="332"/>
      <c r="K40" s="335"/>
      <c r="L40" s="1319" t="s">
        <v>71</v>
      </c>
      <c r="M40" s="1320"/>
      <c r="N40" s="1321"/>
      <c r="O40" s="1335"/>
      <c r="P40" s="1335"/>
    </row>
    <row r="41" spans="2:16">
      <c r="B41" s="248"/>
      <c r="C41" s="1317" t="s">
        <v>406</v>
      </c>
      <c r="D41" s="1317"/>
      <c r="E41" s="1317"/>
      <c r="F41" s="1317"/>
      <c r="G41" s="1317"/>
      <c r="H41" s="1317"/>
      <c r="I41" s="1318"/>
      <c r="J41" s="494">
        <v>1118000</v>
      </c>
      <c r="K41" s="495">
        <f>1500000+428000</f>
        <v>1928000</v>
      </c>
      <c r="L41" s="1319">
        <f t="shared" ref="L41:L50" si="0">ABS(J41-K41)/J41</f>
        <v>0.72450805008944541</v>
      </c>
      <c r="M41" s="1320"/>
      <c r="N41" s="1321"/>
      <c r="O41" s="1335"/>
      <c r="P41" s="1335"/>
    </row>
    <row r="42" spans="2:16">
      <c r="B42" s="248"/>
      <c r="C42" s="1317" t="s">
        <v>2740</v>
      </c>
      <c r="D42" s="1317"/>
      <c r="E42" s="1317"/>
      <c r="F42" s="1317"/>
      <c r="G42" s="1317"/>
      <c r="H42" s="1317"/>
      <c r="I42" s="1318"/>
      <c r="J42" s="332"/>
      <c r="K42" s="335"/>
      <c r="L42" s="1319" t="s">
        <v>71</v>
      </c>
      <c r="M42" s="1320"/>
      <c r="N42" s="1321"/>
      <c r="O42" s="1335"/>
      <c r="P42" s="1335"/>
    </row>
    <row r="43" spans="2:16" ht="28.5">
      <c r="B43" s="248"/>
      <c r="C43" s="1317" t="s">
        <v>408</v>
      </c>
      <c r="D43" s="1317"/>
      <c r="E43" s="1317"/>
      <c r="F43" s="197" t="s">
        <v>400</v>
      </c>
      <c r="G43" s="1337"/>
      <c r="H43" s="1338"/>
      <c r="I43" s="1339"/>
      <c r="J43" s="332"/>
      <c r="K43" s="335"/>
      <c r="L43" s="1319" t="s">
        <v>71</v>
      </c>
      <c r="M43" s="1320"/>
      <c r="N43" s="1321"/>
      <c r="O43" s="1335"/>
      <c r="P43" s="1335"/>
    </row>
    <row r="44" spans="2:16">
      <c r="B44" s="248" t="s">
        <v>409</v>
      </c>
      <c r="C44" s="875" t="s">
        <v>256</v>
      </c>
      <c r="D44" s="875"/>
      <c r="E44" s="875"/>
      <c r="F44" s="875"/>
      <c r="G44" s="875"/>
      <c r="H44" s="875"/>
      <c r="I44" s="875"/>
      <c r="J44" s="875"/>
      <c r="K44" s="875"/>
      <c r="L44" s="875"/>
      <c r="M44" s="875"/>
      <c r="N44" s="876"/>
      <c r="O44" s="1335"/>
      <c r="P44" s="1335"/>
    </row>
    <row r="45" spans="2:16">
      <c r="B45" s="248"/>
      <c r="C45" s="1317" t="s">
        <v>410</v>
      </c>
      <c r="D45" s="1317"/>
      <c r="E45" s="1317"/>
      <c r="F45" s="1317"/>
      <c r="G45" s="1317"/>
      <c r="H45" s="1317"/>
      <c r="I45" s="1318"/>
      <c r="J45" s="332"/>
      <c r="K45" s="335"/>
      <c r="L45" s="1319" t="s">
        <v>71</v>
      </c>
      <c r="M45" s="1320"/>
      <c r="N45" s="1321"/>
      <c r="O45" s="1335"/>
      <c r="P45" s="1335"/>
    </row>
    <row r="46" spans="2:16">
      <c r="B46" s="248"/>
      <c r="C46" s="1317" t="s">
        <v>411</v>
      </c>
      <c r="D46" s="1317"/>
      <c r="E46" s="1317"/>
      <c r="F46" s="1317"/>
      <c r="G46" s="1317"/>
      <c r="H46" s="1317"/>
      <c r="I46" s="1318"/>
      <c r="J46" s="332"/>
      <c r="K46" s="335"/>
      <c r="L46" s="1319" t="s">
        <v>71</v>
      </c>
      <c r="M46" s="1320"/>
      <c r="N46" s="1321"/>
      <c r="O46" s="1335"/>
      <c r="P46" s="1335"/>
    </row>
    <row r="47" spans="2:16" ht="28.5">
      <c r="B47" s="248"/>
      <c r="C47" s="1317" t="s">
        <v>412</v>
      </c>
      <c r="D47" s="1317"/>
      <c r="E47" s="1317"/>
      <c r="F47" s="197" t="s">
        <v>400</v>
      </c>
      <c r="G47" s="1067" t="s">
        <v>2741</v>
      </c>
      <c r="H47" s="1068"/>
      <c r="I47" s="1069"/>
      <c r="J47" s="332">
        <v>0</v>
      </c>
      <c r="K47" s="335">
        <v>0</v>
      </c>
      <c r="L47" s="1319" t="s">
        <v>71</v>
      </c>
      <c r="M47" s="1320"/>
      <c r="N47" s="1321"/>
      <c r="O47" s="1335"/>
      <c r="P47" s="1335"/>
    </row>
    <row r="48" spans="2:16">
      <c r="B48" s="248" t="s">
        <v>413</v>
      </c>
      <c r="C48" s="1317" t="s">
        <v>414</v>
      </c>
      <c r="D48" s="1317"/>
      <c r="E48" s="1317"/>
      <c r="F48" s="1317"/>
      <c r="G48" s="1317"/>
      <c r="H48" s="1317"/>
      <c r="I48" s="1318"/>
      <c r="J48" s="494">
        <v>198380</v>
      </c>
      <c r="K48" s="495">
        <f>500000+259247</f>
        <v>759247</v>
      </c>
      <c r="L48" s="1319">
        <f t="shared" si="0"/>
        <v>2.827235608428269</v>
      </c>
      <c r="M48" s="1320"/>
      <c r="N48" s="1321"/>
      <c r="O48" s="1335"/>
      <c r="P48" s="1335"/>
    </row>
    <row r="49" spans="2:17">
      <c r="B49" s="248" t="s">
        <v>415</v>
      </c>
      <c r="C49" s="1317" t="s">
        <v>416</v>
      </c>
      <c r="D49" s="1317"/>
      <c r="E49" s="1317"/>
      <c r="F49" s="1317"/>
      <c r="G49" s="1317"/>
      <c r="H49" s="1317"/>
      <c r="I49" s="1318"/>
      <c r="J49" s="494"/>
      <c r="K49" s="495"/>
      <c r="L49" s="1319" t="s">
        <v>71</v>
      </c>
      <c r="M49" s="1320"/>
      <c r="N49" s="1321"/>
      <c r="O49" s="1335"/>
      <c r="P49" s="1335"/>
    </row>
    <row r="50" spans="2:17">
      <c r="B50" s="248" t="s">
        <v>417</v>
      </c>
      <c r="C50" s="1317" t="s">
        <v>133</v>
      </c>
      <c r="D50" s="1317"/>
      <c r="E50" s="1317"/>
      <c r="F50" s="1317"/>
      <c r="G50" s="1317"/>
      <c r="H50" s="1317"/>
      <c r="I50" s="1318"/>
      <c r="J50" s="494">
        <v>5363496</v>
      </c>
      <c r="K50" s="495">
        <v>0</v>
      </c>
      <c r="L50" s="1319">
        <f t="shared" si="0"/>
        <v>1</v>
      </c>
      <c r="M50" s="1320"/>
      <c r="N50" s="1321"/>
      <c r="O50" s="1335"/>
      <c r="P50" s="1335"/>
    </row>
    <row r="51" spans="2:17">
      <c r="B51" s="248" t="s">
        <v>418</v>
      </c>
      <c r="C51" s="1317" t="s">
        <v>134</v>
      </c>
      <c r="D51" s="1317"/>
      <c r="E51" s="1317"/>
      <c r="F51" s="1317"/>
      <c r="G51" s="1317"/>
      <c r="H51" s="1317"/>
      <c r="I51" s="1318"/>
      <c r="J51" s="332"/>
      <c r="K51" s="335"/>
      <c r="L51" s="1319" t="s">
        <v>71</v>
      </c>
      <c r="M51" s="1320"/>
      <c r="N51" s="1321"/>
      <c r="O51" s="1335"/>
      <c r="P51" s="1335"/>
    </row>
    <row r="52" spans="2:17">
      <c r="B52" s="248" t="s">
        <v>419</v>
      </c>
      <c r="C52" s="875" t="s">
        <v>262</v>
      </c>
      <c r="D52" s="875"/>
      <c r="E52" s="875"/>
      <c r="F52" s="875"/>
      <c r="G52" s="875"/>
      <c r="H52" s="875"/>
      <c r="I52" s="875"/>
      <c r="J52" s="875"/>
      <c r="K52" s="875"/>
      <c r="L52" s="875"/>
      <c r="M52" s="875"/>
      <c r="N52" s="876"/>
      <c r="O52" s="1335"/>
      <c r="P52" s="1335"/>
    </row>
    <row r="53" spans="2:17">
      <c r="B53" s="248"/>
      <c r="C53" s="1317" t="s">
        <v>263</v>
      </c>
      <c r="D53" s="1317"/>
      <c r="E53" s="1317"/>
      <c r="F53" s="1317"/>
      <c r="G53" s="1317"/>
      <c r="H53" s="1317"/>
      <c r="I53" s="1318"/>
      <c r="J53" s="332"/>
      <c r="K53" s="335"/>
      <c r="L53" s="1319" t="s">
        <v>71</v>
      </c>
      <c r="M53" s="1320"/>
      <c r="N53" s="1321"/>
      <c r="O53" s="1335"/>
      <c r="P53" s="1335"/>
    </row>
    <row r="54" spans="2:17">
      <c r="B54" s="248"/>
      <c r="C54" s="1317" t="s">
        <v>264</v>
      </c>
      <c r="D54" s="1317"/>
      <c r="E54" s="1317"/>
      <c r="F54" s="1317"/>
      <c r="G54" s="1317"/>
      <c r="H54" s="1317"/>
      <c r="I54" s="1318"/>
      <c r="J54" s="332"/>
      <c r="K54" s="335"/>
      <c r="L54" s="1319" t="s">
        <v>71</v>
      </c>
      <c r="M54" s="1320"/>
      <c r="N54" s="1321"/>
      <c r="O54" s="1335"/>
      <c r="P54" s="1335"/>
    </row>
    <row r="55" spans="2:17">
      <c r="B55" s="248" t="s">
        <v>420</v>
      </c>
      <c r="C55" s="1317" t="s">
        <v>421</v>
      </c>
      <c r="D55" s="1317"/>
      <c r="E55" s="1317"/>
      <c r="F55" s="1317"/>
      <c r="G55" s="1317"/>
      <c r="H55" s="1317"/>
      <c r="I55" s="1318"/>
      <c r="J55" s="494">
        <v>12500</v>
      </c>
      <c r="K55" s="495">
        <v>12500</v>
      </c>
      <c r="L55" s="1319">
        <f>ABS(J55-K55)/J55</f>
        <v>0</v>
      </c>
      <c r="M55" s="1320"/>
      <c r="N55" s="1321"/>
      <c r="O55" s="1336"/>
      <c r="P55" s="1336"/>
    </row>
    <row r="56" spans="2:17" ht="56.25" customHeight="1" thickBot="1">
      <c r="B56" s="265" t="s">
        <v>422</v>
      </c>
      <c r="C56" s="1309" t="s">
        <v>423</v>
      </c>
      <c r="D56" s="1309"/>
      <c r="E56" s="1309"/>
      <c r="F56" s="1309"/>
      <c r="G56" s="1309"/>
      <c r="H56" s="1309"/>
      <c r="I56" s="1309"/>
      <c r="J56" s="1310" t="s">
        <v>49</v>
      </c>
      <c r="K56" s="1311"/>
      <c r="L56" s="266" t="s">
        <v>424</v>
      </c>
      <c r="M56" s="1396" t="s">
        <v>2742</v>
      </c>
      <c r="N56" s="1397"/>
      <c r="O56" s="253" t="s">
        <v>840</v>
      </c>
      <c r="P56" s="253"/>
    </row>
    <row r="57" spans="2:17" ht="44.25" customHeight="1">
      <c r="B57" s="1314" t="s">
        <v>425</v>
      </c>
      <c r="C57" s="1315"/>
      <c r="D57" s="1315"/>
      <c r="E57" s="1315"/>
      <c r="F57" s="1315"/>
      <c r="G57" s="1315"/>
      <c r="H57" s="1315"/>
      <c r="I57" s="1315"/>
      <c r="J57" s="1315"/>
      <c r="K57" s="1315"/>
      <c r="L57" s="1315"/>
      <c r="M57" s="1315"/>
      <c r="N57" s="1315"/>
      <c r="O57" s="1315"/>
      <c r="P57" s="1316"/>
    </row>
    <row r="58" spans="2:17" ht="58.5" customHeight="1" thickBot="1">
      <c r="B58" s="267" t="s">
        <v>426</v>
      </c>
      <c r="C58" s="1152" t="s">
        <v>427</v>
      </c>
      <c r="D58" s="1152"/>
      <c r="E58" s="1152"/>
      <c r="F58" s="1152"/>
      <c r="G58" s="1152"/>
      <c r="H58" s="1152"/>
      <c r="I58" s="1152"/>
      <c r="J58" s="1310" t="s">
        <v>49</v>
      </c>
      <c r="K58" s="1311"/>
      <c r="L58" s="266" t="s">
        <v>424</v>
      </c>
      <c r="M58" s="1312"/>
      <c r="N58" s="1313"/>
      <c r="O58" s="268" t="s">
        <v>841</v>
      </c>
      <c r="P58" s="732"/>
    </row>
    <row r="59" spans="2:17" ht="25.5" customHeight="1">
      <c r="B59" s="1299" t="s">
        <v>428</v>
      </c>
      <c r="C59" s="1300"/>
      <c r="D59" s="1300"/>
      <c r="E59" s="1300"/>
      <c r="F59" s="1300"/>
      <c r="G59" s="1300"/>
      <c r="H59" s="1300"/>
      <c r="I59" s="1300"/>
      <c r="J59" s="1300"/>
      <c r="K59" s="1300"/>
      <c r="L59" s="1300"/>
      <c r="M59" s="1300"/>
      <c r="N59" s="1300"/>
      <c r="O59" s="1300"/>
      <c r="P59" s="1301"/>
    </row>
    <row r="60" spans="2:17" ht="45">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29.25" customHeight="1">
      <c r="B61" s="262" t="s">
        <v>216</v>
      </c>
      <c r="C61" s="1307" t="s">
        <v>434</v>
      </c>
      <c r="D61" s="1307"/>
      <c r="E61" s="1307"/>
      <c r="F61" s="1308"/>
      <c r="G61" s="337">
        <f>(596800000+87125000+337500011)/50.661</f>
        <v>20161959.120427944</v>
      </c>
      <c r="H61" s="273" t="s">
        <v>1052</v>
      </c>
      <c r="I61" s="1209" t="s">
        <v>2743</v>
      </c>
      <c r="J61" s="1210"/>
      <c r="K61" s="1275" t="s">
        <v>2744</v>
      </c>
      <c r="L61" s="1276"/>
      <c r="M61" s="1276"/>
      <c r="N61" s="1277"/>
      <c r="O61" s="1305"/>
      <c r="P61" s="1305"/>
    </row>
    <row r="62" spans="2:17" ht="48.75" customHeight="1">
      <c r="B62" s="262" t="s">
        <v>218</v>
      </c>
      <c r="C62" s="1307" t="s">
        <v>435</v>
      </c>
      <c r="D62" s="1307"/>
      <c r="E62" s="1307"/>
      <c r="F62" s="1308"/>
      <c r="G62" s="337">
        <v>0</v>
      </c>
      <c r="H62" s="273" t="s">
        <v>1850</v>
      </c>
      <c r="I62" s="1209" t="s">
        <v>2743</v>
      </c>
      <c r="J62" s="1210"/>
      <c r="K62" s="1275" t="s">
        <v>2745</v>
      </c>
      <c r="L62" s="1276"/>
      <c r="M62" s="1276"/>
      <c r="N62" s="1277"/>
      <c r="O62" s="1305"/>
      <c r="P62" s="1305"/>
    </row>
    <row r="63" spans="2:17" ht="40.5" customHeight="1" thickBot="1">
      <c r="B63" s="248" t="s">
        <v>220</v>
      </c>
      <c r="C63" s="921" t="s">
        <v>436</v>
      </c>
      <c r="D63" s="921"/>
      <c r="E63" s="921"/>
      <c r="F63" s="956"/>
      <c r="G63" s="338">
        <f>G61+G62</f>
        <v>20161959.120427944</v>
      </c>
      <c r="H63" s="275"/>
      <c r="I63" s="1264"/>
      <c r="J63" s="1265"/>
      <c r="K63" s="1264"/>
      <c r="L63" s="1266"/>
      <c r="M63" s="1266"/>
      <c r="N63" s="1267"/>
      <c r="O63" s="1306"/>
      <c r="P63" s="1306"/>
      <c r="Q63" s="198"/>
    </row>
    <row r="64" spans="2:17" ht="41.25" customHeight="1">
      <c r="B64" s="1296" t="s">
        <v>437</v>
      </c>
      <c r="C64" s="1297"/>
      <c r="D64" s="1297"/>
      <c r="E64" s="1297"/>
      <c r="F64" s="1297"/>
      <c r="G64" s="1297"/>
      <c r="H64" s="1297"/>
      <c r="I64" s="1297"/>
      <c r="J64" s="1297"/>
      <c r="K64" s="1297"/>
      <c r="L64" s="1297"/>
      <c r="M64" s="1297"/>
      <c r="N64" s="1297"/>
      <c r="O64" s="1297"/>
      <c r="P64" s="1298"/>
    </row>
    <row r="65" spans="2:16" ht="49.5" customHeight="1" thickBot="1">
      <c r="B65" s="276" t="s">
        <v>438</v>
      </c>
      <c r="C65" s="1284" t="s">
        <v>439</v>
      </c>
      <c r="D65" s="1284"/>
      <c r="E65" s="1284"/>
      <c r="F65" s="1284"/>
      <c r="G65" s="1284"/>
      <c r="H65" s="1284"/>
      <c r="I65" s="1284"/>
      <c r="J65" s="1284"/>
      <c r="K65" s="1284"/>
      <c r="L65" s="1284"/>
      <c r="M65" s="1285"/>
      <c r="N65" s="277" t="s">
        <v>49</v>
      </c>
      <c r="O65" s="268" t="s">
        <v>745</v>
      </c>
      <c r="P65" s="732"/>
    </row>
    <row r="66" spans="2:16" ht="29.25" customHeight="1">
      <c r="B66" s="1286" t="s">
        <v>440</v>
      </c>
      <c r="C66" s="1287"/>
      <c r="D66" s="1287"/>
      <c r="E66" s="1287"/>
      <c r="F66" s="1287"/>
      <c r="G66" s="1287"/>
      <c r="H66" s="1287"/>
      <c r="I66" s="1287"/>
      <c r="J66" s="1287"/>
      <c r="K66" s="1287"/>
      <c r="L66" s="1287"/>
      <c r="M66" s="1287"/>
      <c r="N66" s="1287"/>
      <c r="O66" s="1287"/>
      <c r="P66" s="1288"/>
    </row>
    <row r="67" spans="2:16" ht="44.25">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49</v>
      </c>
      <c r="G68" s="1251">
        <f>758226681/50.661</f>
        <v>14966674.187244626</v>
      </c>
      <c r="H68" s="1252"/>
      <c r="I68" s="1209" t="s">
        <v>2746</v>
      </c>
      <c r="J68" s="1210"/>
      <c r="K68" s="1275"/>
      <c r="L68" s="1276"/>
      <c r="M68" s="1276"/>
      <c r="N68" s="1277"/>
      <c r="O68" s="1184"/>
      <c r="P68" s="1184"/>
    </row>
    <row r="69" spans="2:16" ht="27.75" customHeight="1">
      <c r="B69" s="278"/>
      <c r="C69" s="1290" t="s">
        <v>447</v>
      </c>
      <c r="D69" s="1290"/>
      <c r="E69" s="1291"/>
      <c r="F69" s="1096" t="s">
        <v>2747</v>
      </c>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0</v>
      </c>
      <c r="H70" s="1252"/>
      <c r="I70" s="1209" t="s">
        <v>2746</v>
      </c>
      <c r="J70" s="1210"/>
      <c r="K70" s="1275" t="s">
        <v>2748</v>
      </c>
      <c r="L70" s="1276"/>
      <c r="M70" s="1276"/>
      <c r="N70" s="1277"/>
      <c r="O70" s="1184"/>
      <c r="P70" s="1184"/>
    </row>
    <row r="71" spans="2:16" ht="36" customHeight="1">
      <c r="B71" s="278"/>
      <c r="C71" s="1290" t="s">
        <v>449</v>
      </c>
      <c r="D71" s="1290"/>
      <c r="E71" s="1291"/>
      <c r="F71" s="1096" t="s">
        <v>71</v>
      </c>
      <c r="G71" s="1097"/>
      <c r="H71" s="1097"/>
      <c r="I71" s="1097"/>
      <c r="J71" s="1097"/>
      <c r="K71" s="1275"/>
      <c r="L71" s="1276"/>
      <c r="M71" s="1276"/>
      <c r="N71" s="1277"/>
      <c r="O71" s="1184"/>
      <c r="P71" s="1184"/>
    </row>
    <row r="72" spans="2:16" ht="35.25" customHeight="1" thickBot="1">
      <c r="B72" s="279" t="s">
        <v>220</v>
      </c>
      <c r="C72" s="1292" t="s">
        <v>450</v>
      </c>
      <c r="D72" s="1292"/>
      <c r="E72" s="1293"/>
      <c r="F72" s="280"/>
      <c r="G72" s="1294">
        <f>G68+G70</f>
        <v>14966674.187244626</v>
      </c>
      <c r="H72" s="1295"/>
      <c r="I72" s="1264"/>
      <c r="J72" s="1265"/>
      <c r="K72" s="1264"/>
      <c r="L72" s="1266"/>
      <c r="M72" s="1266"/>
      <c r="N72" s="1267"/>
      <c r="O72" s="1200"/>
      <c r="P72" s="1200"/>
    </row>
    <row r="73" spans="2:16" ht="55.15" customHeight="1">
      <c r="B73" s="1278" t="s">
        <v>451</v>
      </c>
      <c r="C73" s="1279"/>
      <c r="D73" s="1279"/>
      <c r="E73" s="1279"/>
      <c r="F73" s="1279"/>
      <c r="G73" s="1279"/>
      <c r="H73" s="1279"/>
      <c r="I73" s="1279"/>
      <c r="J73" s="1279"/>
      <c r="K73" s="1279"/>
      <c r="L73" s="1279"/>
      <c r="M73" s="1279"/>
      <c r="N73" s="1279"/>
      <c r="O73" s="1279"/>
      <c r="P73" s="1280"/>
    </row>
    <row r="74" spans="2:16" ht="30">
      <c r="B74" s="254" t="s">
        <v>452</v>
      </c>
      <c r="C74" s="864" t="s">
        <v>453</v>
      </c>
      <c r="D74" s="978"/>
      <c r="E74" s="1088"/>
      <c r="F74" s="281" t="s">
        <v>454</v>
      </c>
      <c r="G74" s="1241" t="s">
        <v>455</v>
      </c>
      <c r="H74" s="1281"/>
      <c r="I74" s="1240" t="s">
        <v>456</v>
      </c>
      <c r="J74" s="1281"/>
      <c r="K74" s="1240" t="s">
        <v>457</v>
      </c>
      <c r="L74" s="1241"/>
      <c r="M74" s="1241"/>
      <c r="N74" s="1242"/>
      <c r="O74" s="246" t="s">
        <v>755</v>
      </c>
      <c r="P74" s="247"/>
    </row>
    <row r="75" spans="2:16" s="282" customFormat="1">
      <c r="B75" s="262" t="s">
        <v>216</v>
      </c>
      <c r="C75" s="875" t="s">
        <v>118</v>
      </c>
      <c r="D75" s="875"/>
      <c r="E75" s="990"/>
      <c r="F75" s="746"/>
      <c r="G75" s="1251">
        <v>0</v>
      </c>
      <c r="H75" s="1252"/>
      <c r="I75" s="1209" t="s">
        <v>2746</v>
      </c>
      <c r="J75" s="1210"/>
      <c r="K75" s="1211" t="s">
        <v>2748</v>
      </c>
      <c r="L75" s="1212"/>
      <c r="M75" s="1212"/>
      <c r="N75" s="1213"/>
      <c r="O75" s="1183"/>
      <c r="P75" s="1183"/>
    </row>
    <row r="76" spans="2:16" s="282" customFormat="1">
      <c r="B76" s="262" t="s">
        <v>218</v>
      </c>
      <c r="C76" s="875" t="s">
        <v>54</v>
      </c>
      <c r="D76" s="875"/>
      <c r="E76" s="990"/>
      <c r="F76" s="746"/>
      <c r="G76" s="1251">
        <v>0</v>
      </c>
      <c r="H76" s="1252"/>
      <c r="I76" s="1209" t="s">
        <v>2746</v>
      </c>
      <c r="J76" s="1210"/>
      <c r="K76" s="1211" t="s">
        <v>2748</v>
      </c>
      <c r="L76" s="1212"/>
      <c r="M76" s="1212"/>
      <c r="N76" s="1213"/>
      <c r="O76" s="1184"/>
      <c r="P76" s="1184"/>
    </row>
    <row r="77" spans="2:16" s="282" customFormat="1">
      <c r="B77" s="262" t="s">
        <v>220</v>
      </c>
      <c r="C77" s="875" t="s">
        <v>120</v>
      </c>
      <c r="D77" s="875"/>
      <c r="E77" s="990"/>
      <c r="F77" s="746"/>
      <c r="G77" s="1251">
        <v>0</v>
      </c>
      <c r="H77" s="1252"/>
      <c r="I77" s="1209" t="s">
        <v>2746</v>
      </c>
      <c r="J77" s="1210"/>
      <c r="K77" s="1211" t="s">
        <v>2748</v>
      </c>
      <c r="L77" s="1212"/>
      <c r="M77" s="1212"/>
      <c r="N77" s="1213"/>
      <c r="O77" s="1184"/>
      <c r="P77" s="1184"/>
    </row>
    <row r="78" spans="2:16" s="282" customFormat="1">
      <c r="B78" s="262" t="s">
        <v>222</v>
      </c>
      <c r="C78" s="875" t="s">
        <v>121</v>
      </c>
      <c r="D78" s="875"/>
      <c r="E78" s="990"/>
      <c r="F78" s="746"/>
      <c r="G78" s="1251">
        <v>0</v>
      </c>
      <c r="H78" s="1252"/>
      <c r="I78" s="1209" t="s">
        <v>2746</v>
      </c>
      <c r="J78" s="1210"/>
      <c r="K78" s="1211" t="s">
        <v>2748</v>
      </c>
      <c r="L78" s="1212"/>
      <c r="M78" s="1212"/>
      <c r="N78" s="1213"/>
      <c r="O78" s="1184"/>
      <c r="P78" s="1184"/>
    </row>
    <row r="79" spans="2:16" s="282" customFormat="1">
      <c r="B79" s="262" t="s">
        <v>224</v>
      </c>
      <c r="C79" s="875" t="s">
        <v>122</v>
      </c>
      <c r="D79" s="875"/>
      <c r="E79" s="990"/>
      <c r="F79" s="746"/>
      <c r="G79" s="1441">
        <v>59600</v>
      </c>
      <c r="H79" s="1442"/>
      <c r="I79" s="1443" t="s">
        <v>2746</v>
      </c>
      <c r="J79" s="1444"/>
      <c r="K79" s="1445" t="s">
        <v>2749</v>
      </c>
      <c r="L79" s="1446"/>
      <c r="M79" s="1446"/>
      <c r="N79" s="1447"/>
      <c r="O79" s="1184"/>
      <c r="P79" s="1184"/>
    </row>
    <row r="80" spans="2:16" ht="37.9" customHeight="1" thickBot="1">
      <c r="B80" s="248" t="s">
        <v>226</v>
      </c>
      <c r="C80" s="921" t="s">
        <v>458</v>
      </c>
      <c r="D80" s="921"/>
      <c r="E80" s="956"/>
      <c r="F80" s="283"/>
      <c r="G80" s="1262">
        <f>G75+G76+G77+G78+G79</f>
        <v>59600</v>
      </c>
      <c r="H80" s="1263"/>
      <c r="I80" s="1264"/>
      <c r="J80" s="1265"/>
      <c r="K80" s="1264"/>
      <c r="L80" s="1266"/>
      <c r="M80" s="1266"/>
      <c r="N80" s="1267"/>
      <c r="O80" s="1200"/>
      <c r="P80" s="1200"/>
    </row>
    <row r="81" spans="1:16">
      <c r="A81" s="11"/>
      <c r="B81" s="1268" t="s">
        <v>459</v>
      </c>
      <c r="C81" s="1269"/>
      <c r="D81" s="1269"/>
      <c r="E81" s="1269"/>
      <c r="F81" s="1269"/>
      <c r="G81" s="1269"/>
      <c r="H81" s="1269"/>
      <c r="I81" s="1269"/>
      <c r="J81" s="1269"/>
      <c r="K81" s="1269"/>
      <c r="L81" s="1269"/>
      <c r="M81" s="1269"/>
      <c r="N81" s="1269"/>
      <c r="O81" s="1269"/>
      <c r="P81" s="1270"/>
    </row>
    <row r="82" spans="1:16" ht="70.5" customHeight="1">
      <c r="B82" s="284" t="s">
        <v>460</v>
      </c>
      <c r="C82" s="1271" t="s">
        <v>461</v>
      </c>
      <c r="D82" s="1271"/>
      <c r="E82" s="1271"/>
      <c r="F82" s="1271"/>
      <c r="G82" s="1272"/>
      <c r="H82" s="1255">
        <f>G72/(G72+G80)</f>
        <v>0.9960336142374806</v>
      </c>
      <c r="I82" s="1256"/>
      <c r="J82" s="1257"/>
      <c r="K82" s="1273" t="s">
        <v>462</v>
      </c>
      <c r="L82" s="1274"/>
      <c r="M82" s="1274"/>
      <c r="N82" s="1274"/>
      <c r="O82" s="246" t="s">
        <v>745</v>
      </c>
      <c r="P82" s="247"/>
    </row>
    <row r="83" spans="1:16" ht="68.25" customHeight="1">
      <c r="B83" s="285" t="s">
        <v>463</v>
      </c>
      <c r="C83" s="1253" t="s">
        <v>464</v>
      </c>
      <c r="D83" s="1253"/>
      <c r="E83" s="1253"/>
      <c r="F83" s="1253"/>
      <c r="G83" s="1254"/>
      <c r="H83" s="1255">
        <f>G68/G72</f>
        <v>1</v>
      </c>
      <c r="I83" s="1256"/>
      <c r="J83" s="1257"/>
      <c r="K83" s="1258" t="s">
        <v>465</v>
      </c>
      <c r="L83" s="1259"/>
      <c r="M83" s="1259"/>
      <c r="N83" s="1259"/>
      <c r="O83" s="246" t="s">
        <v>745</v>
      </c>
      <c r="P83" s="247"/>
    </row>
    <row r="84" spans="1:16" ht="52.5" customHeight="1">
      <c r="B84" s="286" t="s">
        <v>466</v>
      </c>
      <c r="C84" s="879" t="s">
        <v>467</v>
      </c>
      <c r="D84" s="879"/>
      <c r="E84" s="1260"/>
      <c r="F84" s="1260"/>
      <c r="G84" s="1261"/>
      <c r="H84" s="1255">
        <f>(G72+G80)/J26</f>
        <v>0.74527847703153605</v>
      </c>
      <c r="I84" s="1256"/>
      <c r="J84" s="1257"/>
      <c r="K84" s="1258" t="s">
        <v>352</v>
      </c>
      <c r="L84" s="1259"/>
      <c r="M84" s="1259"/>
      <c r="N84" s="1259"/>
      <c r="O84" s="246" t="s">
        <v>468</v>
      </c>
      <c r="P84" s="247" t="s">
        <v>468</v>
      </c>
    </row>
    <row r="85" spans="1:16" ht="36" customHeight="1">
      <c r="B85" s="287" t="s">
        <v>469</v>
      </c>
      <c r="C85" s="1247" t="s">
        <v>470</v>
      </c>
      <c r="D85" s="1247"/>
      <c r="E85" s="1247"/>
      <c r="F85" s="1247"/>
      <c r="G85" s="1248"/>
      <c r="H85" s="1132" t="s">
        <v>49</v>
      </c>
      <c r="I85" s="1134"/>
      <c r="J85" s="1133"/>
      <c r="K85" s="1249" t="s">
        <v>465</v>
      </c>
      <c r="L85" s="1250"/>
      <c r="M85" s="1250"/>
      <c r="N85" s="1250"/>
      <c r="O85" s="246" t="s">
        <v>468</v>
      </c>
      <c r="P85" s="247" t="s">
        <v>468</v>
      </c>
    </row>
    <row r="86" spans="1:16" ht="38.25" customHeight="1">
      <c r="B86" s="242" t="s">
        <v>471</v>
      </c>
      <c r="C86" s="879" t="s">
        <v>472</v>
      </c>
      <c r="D86" s="879"/>
      <c r="E86" s="879"/>
      <c r="F86" s="879"/>
      <c r="G86" s="880"/>
      <c r="H86" s="1096" t="s">
        <v>910</v>
      </c>
      <c r="I86" s="1097"/>
      <c r="J86" s="1097"/>
      <c r="K86" s="1249" t="s">
        <v>465</v>
      </c>
      <c r="L86" s="1250"/>
      <c r="M86" s="1250"/>
      <c r="N86" s="1250"/>
      <c r="O86" s="1003" t="s">
        <v>2580</v>
      </c>
      <c r="P86" s="1003"/>
    </row>
    <row r="87" spans="1:16" ht="18" customHeight="1">
      <c r="B87" s="10" t="s">
        <v>216</v>
      </c>
      <c r="C87" s="879" t="s">
        <v>473</v>
      </c>
      <c r="D87" s="879"/>
      <c r="E87" s="879"/>
      <c r="F87" s="879"/>
      <c r="G87" s="879"/>
      <c r="H87" s="1073" t="s">
        <v>2750</v>
      </c>
      <c r="I87" s="1074"/>
      <c r="J87" s="1074"/>
      <c r="K87" s="1074"/>
      <c r="L87" s="1074"/>
      <c r="M87" s="1074"/>
      <c r="N87" s="1074"/>
      <c r="O87" s="1007"/>
      <c r="P87" s="1007"/>
    </row>
    <row r="88" spans="1:16" ht="24.75" customHeight="1">
      <c r="B88" s="249" t="s">
        <v>474</v>
      </c>
      <c r="C88" s="913" t="s">
        <v>475</v>
      </c>
      <c r="D88" s="913"/>
      <c r="E88" s="1006"/>
      <c r="F88" s="1084"/>
      <c r="G88" s="1085"/>
      <c r="H88" s="1085"/>
      <c r="I88" s="1085"/>
      <c r="J88" s="1085"/>
      <c r="K88" s="1085"/>
      <c r="L88" s="1085"/>
      <c r="M88" s="1085"/>
      <c r="N88" s="1085"/>
      <c r="O88" s="1245"/>
      <c r="P88" s="1246"/>
    </row>
    <row r="89" spans="1:16" ht="25.5" customHeight="1">
      <c r="B89" s="1223" t="s">
        <v>476</v>
      </c>
      <c r="C89" s="1224"/>
      <c r="D89" s="1224"/>
      <c r="E89" s="1224"/>
      <c r="F89" s="1224"/>
      <c r="G89" s="1224"/>
      <c r="H89" s="1224"/>
      <c r="I89" s="1224"/>
      <c r="J89" s="1224"/>
      <c r="K89" s="1224"/>
      <c r="L89" s="1224"/>
      <c r="M89" s="1224"/>
      <c r="N89" s="1224"/>
      <c r="O89" s="1224"/>
      <c r="P89" s="1225"/>
    </row>
    <row r="90" spans="1:16" ht="27.75" customHeight="1">
      <c r="B90" s="288" t="s">
        <v>477</v>
      </c>
      <c r="C90" s="1388" t="s">
        <v>478</v>
      </c>
      <c r="D90" s="879"/>
      <c r="E90" s="879"/>
      <c r="F90" s="879"/>
      <c r="G90" s="880"/>
      <c r="H90" s="289" t="s">
        <v>49</v>
      </c>
      <c r="I90" s="1226" t="s">
        <v>424</v>
      </c>
      <c r="J90" s="1227"/>
      <c r="K90" s="986"/>
      <c r="L90" s="987"/>
      <c r="M90" s="987"/>
      <c r="N90" s="988"/>
      <c r="O90" s="246" t="s">
        <v>745</v>
      </c>
      <c r="P90" s="247"/>
    </row>
    <row r="91" spans="1:16">
      <c r="B91" s="1228" t="s">
        <v>479</v>
      </c>
      <c r="C91" s="1229"/>
      <c r="D91" s="1229"/>
      <c r="E91" s="1230"/>
      <c r="F91" s="1237" t="s">
        <v>480</v>
      </c>
      <c r="G91" s="1238"/>
      <c r="H91" s="1239"/>
      <c r="I91" s="1240" t="s">
        <v>481</v>
      </c>
      <c r="J91" s="1241"/>
      <c r="K91" s="1240" t="s">
        <v>384</v>
      </c>
      <c r="L91" s="1241"/>
      <c r="M91" s="1241"/>
      <c r="N91" s="1242"/>
      <c r="O91" s="1183"/>
      <c r="P91" s="1183"/>
    </row>
    <row r="92" spans="1:16">
      <c r="B92" s="1231"/>
      <c r="C92" s="1232"/>
      <c r="D92" s="1232"/>
      <c r="E92" s="1233"/>
      <c r="F92" s="986" t="s">
        <v>2747</v>
      </c>
      <c r="G92" s="987"/>
      <c r="H92" s="988"/>
      <c r="I92" s="2355">
        <f>(342000000)/50.661</f>
        <v>6750755.0186534021</v>
      </c>
      <c r="J92" s="2356"/>
      <c r="K92" s="986"/>
      <c r="L92" s="987"/>
      <c r="M92" s="987"/>
      <c r="N92" s="988"/>
      <c r="O92" s="1184"/>
      <c r="P92" s="1184"/>
    </row>
    <row r="93" spans="1:16">
      <c r="B93" s="1231"/>
      <c r="C93" s="1232"/>
      <c r="D93" s="1232"/>
      <c r="E93" s="1233"/>
      <c r="F93" s="986"/>
      <c r="G93" s="987"/>
      <c r="H93" s="988"/>
      <c r="I93" s="1243"/>
      <c r="J93" s="1244"/>
      <c r="K93" s="986"/>
      <c r="L93" s="987"/>
      <c r="M93" s="987"/>
      <c r="N93" s="988"/>
      <c r="O93" s="1184"/>
      <c r="P93" s="1184"/>
    </row>
    <row r="94" spans="1:16">
      <c r="B94" s="1231"/>
      <c r="C94" s="1232"/>
      <c r="D94" s="1232"/>
      <c r="E94" s="1233"/>
      <c r="F94" s="986"/>
      <c r="G94" s="987"/>
      <c r="H94" s="988"/>
      <c r="I94" s="1243"/>
      <c r="J94" s="1244"/>
      <c r="K94" s="986"/>
      <c r="L94" s="987"/>
      <c r="M94" s="987"/>
      <c r="N94" s="988"/>
      <c r="O94" s="1184"/>
      <c r="P94" s="1184"/>
    </row>
    <row r="95" spans="1:16">
      <c r="B95" s="1231"/>
      <c r="C95" s="1232"/>
      <c r="D95" s="1232"/>
      <c r="E95" s="1233"/>
      <c r="F95" s="986"/>
      <c r="G95" s="987"/>
      <c r="H95" s="988"/>
      <c r="I95" s="1243"/>
      <c r="J95" s="1244"/>
      <c r="K95" s="986"/>
      <c r="L95" s="987"/>
      <c r="M95" s="987"/>
      <c r="N95" s="988"/>
      <c r="O95" s="1184"/>
      <c r="P95" s="1184"/>
    </row>
    <row r="96" spans="1:16" ht="15.75" thickBot="1">
      <c r="B96" s="1234"/>
      <c r="C96" s="1235"/>
      <c r="D96" s="1235"/>
      <c r="E96" s="1236"/>
      <c r="F96" s="1206"/>
      <c r="G96" s="1207"/>
      <c r="H96" s="1208"/>
      <c r="I96" s="1209"/>
      <c r="J96" s="1210"/>
      <c r="K96" s="1211"/>
      <c r="L96" s="1212"/>
      <c r="M96" s="1212"/>
      <c r="N96" s="1213"/>
      <c r="O96" s="1200"/>
      <c r="P96" s="1200"/>
    </row>
    <row r="97" spans="2:16" ht="16.5" thickBot="1">
      <c r="B97" s="845" t="s">
        <v>124</v>
      </c>
      <c r="C97" s="846"/>
      <c r="D97" s="846"/>
      <c r="E97" s="846"/>
      <c r="F97" s="846"/>
      <c r="G97" s="846"/>
      <c r="H97" s="846"/>
      <c r="I97" s="846"/>
      <c r="J97" s="846"/>
      <c r="K97" s="846"/>
      <c r="L97" s="846"/>
      <c r="M97" s="846"/>
      <c r="N97" s="846"/>
      <c r="O97" s="846"/>
      <c r="P97" s="847"/>
    </row>
    <row r="98" spans="2:16">
      <c r="B98" s="290" t="s">
        <v>482</v>
      </c>
      <c r="C98" s="1214" t="s">
        <v>483</v>
      </c>
      <c r="D98" s="1214"/>
      <c r="E98" s="1214"/>
      <c r="F98" s="1214"/>
      <c r="G98" s="1214"/>
      <c r="H98" s="1214"/>
      <c r="I98" s="1214"/>
      <c r="J98" s="1214"/>
      <c r="K98" s="1214"/>
      <c r="L98" s="1214"/>
      <c r="M98" s="1214"/>
      <c r="N98" s="1214"/>
      <c r="O98" s="1215" t="s">
        <v>766</v>
      </c>
      <c r="P98" s="1215"/>
    </row>
    <row r="99" spans="2:16">
      <c r="B99" s="1216" t="s">
        <v>484</v>
      </c>
      <c r="C99" s="1217"/>
      <c r="D99" s="1217"/>
      <c r="E99" s="1217"/>
      <c r="F99" s="1218"/>
      <c r="G99" s="1222" t="s">
        <v>485</v>
      </c>
      <c r="H99" s="1222"/>
      <c r="I99" s="1222"/>
      <c r="J99" s="1222"/>
      <c r="K99" s="1222"/>
      <c r="L99" s="1202"/>
      <c r="M99" s="1202"/>
      <c r="N99" s="1202"/>
      <c r="O99" s="1004"/>
      <c r="P99" s="1004"/>
    </row>
    <row r="100" spans="2:16">
      <c r="B100" s="1219"/>
      <c r="C100" s="1220"/>
      <c r="D100" s="1220"/>
      <c r="E100" s="1220"/>
      <c r="F100" s="1221"/>
      <c r="G100" s="1202" t="s">
        <v>127</v>
      </c>
      <c r="H100" s="1203"/>
      <c r="I100" s="1202" t="s">
        <v>141</v>
      </c>
      <c r="J100" s="1203"/>
      <c r="K100" s="749" t="s">
        <v>486</v>
      </c>
      <c r="L100" s="1204" t="s">
        <v>487</v>
      </c>
      <c r="M100" s="1204"/>
      <c r="N100" s="1205"/>
      <c r="O100" s="1007"/>
      <c r="P100" s="1007"/>
    </row>
    <row r="101" spans="2:16">
      <c r="B101" s="291" t="s">
        <v>216</v>
      </c>
      <c r="C101" s="1065" t="s">
        <v>488</v>
      </c>
      <c r="D101" s="1065"/>
      <c r="E101" s="1065"/>
      <c r="F101" s="1066"/>
      <c r="G101" s="1032" t="s">
        <v>49</v>
      </c>
      <c r="H101" s="1199"/>
      <c r="I101" s="1032" t="s">
        <v>49</v>
      </c>
      <c r="J101" s="1199"/>
      <c r="K101" s="745" t="s">
        <v>49</v>
      </c>
      <c r="L101" s="1032" t="s">
        <v>663</v>
      </c>
      <c r="M101" s="1033"/>
      <c r="N101" s="1116"/>
      <c r="O101" s="1183"/>
      <c r="P101" s="1183"/>
    </row>
    <row r="102" spans="2:16">
      <c r="B102" s="291" t="s">
        <v>218</v>
      </c>
      <c r="C102" s="1065" t="s">
        <v>668</v>
      </c>
      <c r="D102" s="1065"/>
      <c r="E102" s="1065"/>
      <c r="F102" s="1066"/>
      <c r="G102" s="1032" t="s">
        <v>49</v>
      </c>
      <c r="H102" s="1199"/>
      <c r="I102" s="1032" t="s">
        <v>49</v>
      </c>
      <c r="J102" s="1199"/>
      <c r="K102" s="745" t="s">
        <v>49</v>
      </c>
      <c r="L102" s="1032" t="s">
        <v>663</v>
      </c>
      <c r="M102" s="1033"/>
      <c r="N102" s="1116"/>
      <c r="O102" s="1184"/>
      <c r="P102" s="1184"/>
    </row>
    <row r="103" spans="2:16">
      <c r="B103" s="291" t="s">
        <v>490</v>
      </c>
      <c r="C103" s="1065" t="s">
        <v>669</v>
      </c>
      <c r="D103" s="1065"/>
      <c r="E103" s="1065"/>
      <c r="F103" s="1066"/>
      <c r="G103" s="1032" t="s">
        <v>49</v>
      </c>
      <c r="H103" s="1199"/>
      <c r="I103" s="1032" t="s">
        <v>49</v>
      </c>
      <c r="J103" s="1199"/>
      <c r="K103" s="745" t="s">
        <v>49</v>
      </c>
      <c r="L103" s="1032" t="s">
        <v>663</v>
      </c>
      <c r="M103" s="1033"/>
      <c r="N103" s="1116"/>
      <c r="O103" s="1184"/>
      <c r="P103" s="1184"/>
    </row>
    <row r="104" spans="2:16">
      <c r="B104" s="291" t="s">
        <v>492</v>
      </c>
      <c r="C104" s="1065" t="s">
        <v>493</v>
      </c>
      <c r="D104" s="1065"/>
      <c r="E104" s="1065"/>
      <c r="F104" s="1066"/>
      <c r="G104" s="1032" t="s">
        <v>49</v>
      </c>
      <c r="H104" s="1199"/>
      <c r="I104" s="1032" t="s">
        <v>49</v>
      </c>
      <c r="J104" s="1199"/>
      <c r="K104" s="745" t="s">
        <v>49</v>
      </c>
      <c r="L104" s="1032" t="s">
        <v>663</v>
      </c>
      <c r="M104" s="1033"/>
      <c r="N104" s="1116"/>
      <c r="O104" s="1184"/>
      <c r="P104" s="1184"/>
    </row>
    <row r="105" spans="2:16">
      <c r="B105" s="291" t="s">
        <v>494</v>
      </c>
      <c r="C105" s="1065" t="s">
        <v>495</v>
      </c>
      <c r="D105" s="1065"/>
      <c r="E105" s="1065"/>
      <c r="F105" s="1066"/>
      <c r="G105" s="1032" t="s">
        <v>49</v>
      </c>
      <c r="H105" s="1199"/>
      <c r="I105" s="1032" t="s">
        <v>49</v>
      </c>
      <c r="J105" s="1199"/>
      <c r="K105" s="745" t="s">
        <v>49</v>
      </c>
      <c r="L105" s="1032" t="s">
        <v>663</v>
      </c>
      <c r="M105" s="1033"/>
      <c r="N105" s="1116"/>
      <c r="O105" s="1184"/>
      <c r="P105" s="1184"/>
    </row>
    <row r="106" spans="2:16">
      <c r="B106" s="291" t="s">
        <v>226</v>
      </c>
      <c r="C106" s="1065" t="s">
        <v>133</v>
      </c>
      <c r="D106" s="1065"/>
      <c r="E106" s="1065"/>
      <c r="F106" s="1066"/>
      <c r="G106" s="1032" t="s">
        <v>49</v>
      </c>
      <c r="H106" s="1199"/>
      <c r="I106" s="1032" t="s">
        <v>49</v>
      </c>
      <c r="J106" s="1199"/>
      <c r="K106" s="745" t="s">
        <v>49</v>
      </c>
      <c r="L106" s="1032" t="s">
        <v>663</v>
      </c>
      <c r="M106" s="1033"/>
      <c r="N106" s="1116"/>
      <c r="O106" s="1184"/>
      <c r="P106" s="1184"/>
    </row>
    <row r="107" spans="2:16">
      <c r="B107" s="291" t="s">
        <v>228</v>
      </c>
      <c r="C107" s="1065" t="s">
        <v>134</v>
      </c>
      <c r="D107" s="1065"/>
      <c r="E107" s="1065"/>
      <c r="F107" s="1066"/>
      <c r="G107" s="1032" t="s">
        <v>50</v>
      </c>
      <c r="H107" s="1199"/>
      <c r="I107" s="1032" t="s">
        <v>50</v>
      </c>
      <c r="J107" s="1199"/>
      <c r="K107" s="745" t="s">
        <v>50</v>
      </c>
      <c r="L107" s="1032" t="s">
        <v>663</v>
      </c>
      <c r="M107" s="1033"/>
      <c r="N107" s="1116"/>
      <c r="O107" s="1184"/>
      <c r="P107" s="1184"/>
    </row>
    <row r="108" spans="2:16">
      <c r="B108" s="291" t="s">
        <v>229</v>
      </c>
      <c r="C108" s="1065" t="s">
        <v>496</v>
      </c>
      <c r="D108" s="1065"/>
      <c r="E108" s="1065"/>
      <c r="F108" s="1066"/>
      <c r="G108" s="1032" t="s">
        <v>50</v>
      </c>
      <c r="H108" s="1199"/>
      <c r="I108" s="1032" t="s">
        <v>50</v>
      </c>
      <c r="J108" s="1199"/>
      <c r="K108" s="745" t="s">
        <v>50</v>
      </c>
      <c r="L108" s="1032" t="s">
        <v>663</v>
      </c>
      <c r="M108" s="1033"/>
      <c r="N108" s="1116"/>
      <c r="O108" s="1184"/>
      <c r="P108" s="1184"/>
    </row>
    <row r="109" spans="2:16">
      <c r="B109" s="291" t="s">
        <v>230</v>
      </c>
      <c r="C109" s="1065" t="s">
        <v>497</v>
      </c>
      <c r="D109" s="1065"/>
      <c r="E109" s="1065"/>
      <c r="F109" s="1066"/>
      <c r="G109" s="1032" t="s">
        <v>49</v>
      </c>
      <c r="H109" s="1199"/>
      <c r="I109" s="1032" t="s">
        <v>49</v>
      </c>
      <c r="J109" s="1199"/>
      <c r="K109" s="745" t="s">
        <v>49</v>
      </c>
      <c r="L109" s="1032" t="s">
        <v>663</v>
      </c>
      <c r="M109" s="1033"/>
      <c r="N109" s="1116"/>
      <c r="O109" s="1184"/>
      <c r="P109" s="1184"/>
    </row>
    <row r="110" spans="2:16">
      <c r="B110" s="291" t="s">
        <v>231</v>
      </c>
      <c r="C110" s="1065" t="s">
        <v>498</v>
      </c>
      <c r="D110" s="1065"/>
      <c r="E110" s="1065"/>
      <c r="F110" s="1066"/>
      <c r="G110" s="1032" t="s">
        <v>49</v>
      </c>
      <c r="H110" s="1199"/>
      <c r="I110" s="1032" t="s">
        <v>49</v>
      </c>
      <c r="J110" s="1199"/>
      <c r="K110" s="745" t="s">
        <v>49</v>
      </c>
      <c r="L110" s="1032" t="s">
        <v>663</v>
      </c>
      <c r="M110" s="1033"/>
      <c r="N110" s="1116"/>
      <c r="O110" s="1184"/>
      <c r="P110" s="1184"/>
    </row>
    <row r="111" spans="2:16">
      <c r="B111" s="291" t="s">
        <v>233</v>
      </c>
      <c r="C111" s="1065" t="s">
        <v>499</v>
      </c>
      <c r="D111" s="1065"/>
      <c r="E111" s="1065"/>
      <c r="F111" s="1066"/>
      <c r="G111" s="1032" t="s">
        <v>50</v>
      </c>
      <c r="H111" s="1199"/>
      <c r="I111" s="1032" t="s">
        <v>50</v>
      </c>
      <c r="J111" s="1199"/>
      <c r="K111" s="745" t="s">
        <v>50</v>
      </c>
      <c r="L111" s="1032" t="s">
        <v>663</v>
      </c>
      <c r="M111" s="1033"/>
      <c r="N111" s="1116"/>
      <c r="O111" s="1184"/>
      <c r="P111" s="1184"/>
    </row>
    <row r="112" spans="2:16">
      <c r="B112" s="291" t="s">
        <v>500</v>
      </c>
      <c r="C112" s="1065" t="s">
        <v>501</v>
      </c>
      <c r="D112" s="1065"/>
      <c r="E112" s="1065"/>
      <c r="F112" s="1066"/>
      <c r="G112" s="1032" t="s">
        <v>49</v>
      </c>
      <c r="H112" s="1199"/>
      <c r="I112" s="1032" t="s">
        <v>50</v>
      </c>
      <c r="J112" s="1199"/>
      <c r="K112" s="745" t="s">
        <v>50</v>
      </c>
      <c r="L112" s="1032" t="s">
        <v>663</v>
      </c>
      <c r="M112" s="1033"/>
      <c r="N112" s="1116"/>
      <c r="O112" s="1184"/>
      <c r="P112" s="1184"/>
    </row>
    <row r="113" spans="2:16">
      <c r="B113" s="291" t="s">
        <v>236</v>
      </c>
      <c r="C113" s="1065" t="s">
        <v>502</v>
      </c>
      <c r="D113" s="1065"/>
      <c r="E113" s="1065"/>
      <c r="F113" s="1066"/>
      <c r="G113" s="1032" t="s">
        <v>49</v>
      </c>
      <c r="H113" s="1199"/>
      <c r="I113" s="1032" t="s">
        <v>49</v>
      </c>
      <c r="J113" s="1199"/>
      <c r="K113" s="745" t="s">
        <v>49</v>
      </c>
      <c r="L113" s="1032" t="s">
        <v>663</v>
      </c>
      <c r="M113" s="1033"/>
      <c r="N113" s="1116"/>
      <c r="O113" s="1184"/>
      <c r="P113" s="1184"/>
    </row>
    <row r="114" spans="2:16">
      <c r="B114" s="292" t="s">
        <v>503</v>
      </c>
      <c r="C114" s="1065" t="s">
        <v>504</v>
      </c>
      <c r="D114" s="1065"/>
      <c r="E114" s="1065"/>
      <c r="F114" s="1065"/>
      <c r="G114" s="1065"/>
      <c r="H114" s="1065"/>
      <c r="I114" s="1065"/>
      <c r="J114" s="1065"/>
      <c r="K114" s="1065"/>
      <c r="L114" s="1065"/>
      <c r="M114" s="1065"/>
      <c r="N114" s="1201"/>
      <c r="O114" s="1184"/>
      <c r="P114" s="1184"/>
    </row>
    <row r="115" spans="2:16">
      <c r="B115" s="292" t="s">
        <v>230</v>
      </c>
      <c r="C115" s="1197" t="s">
        <v>505</v>
      </c>
      <c r="D115" s="1197"/>
      <c r="E115" s="1198" t="s">
        <v>2751</v>
      </c>
      <c r="F115" s="1198"/>
      <c r="G115" s="1032" t="s">
        <v>49</v>
      </c>
      <c r="H115" s="1199"/>
      <c r="I115" s="1032" t="s">
        <v>49</v>
      </c>
      <c r="J115" s="1199"/>
      <c r="K115" s="745" t="s">
        <v>49</v>
      </c>
      <c r="L115" s="1032" t="s">
        <v>663</v>
      </c>
      <c r="M115" s="1033"/>
      <c r="N115" s="1116"/>
      <c r="O115" s="1184"/>
      <c r="P115" s="1184"/>
    </row>
    <row r="116" spans="2:16">
      <c r="B116" s="292" t="s">
        <v>401</v>
      </c>
      <c r="C116" s="1197" t="s">
        <v>505</v>
      </c>
      <c r="D116" s="1197"/>
      <c r="E116" s="1198"/>
      <c r="F116" s="1198"/>
      <c r="G116" s="1032"/>
      <c r="H116" s="1199"/>
      <c r="I116" s="1032"/>
      <c r="J116" s="1199"/>
      <c r="K116" s="745"/>
      <c r="L116" s="1032"/>
      <c r="M116" s="1033"/>
      <c r="N116" s="1116"/>
      <c r="O116" s="1184"/>
      <c r="P116" s="1184"/>
    </row>
    <row r="117" spans="2:16">
      <c r="B117" s="292" t="s">
        <v>404</v>
      </c>
      <c r="C117" s="1197" t="s">
        <v>505</v>
      </c>
      <c r="D117" s="1197"/>
      <c r="E117" s="1198"/>
      <c r="F117" s="1198"/>
      <c r="G117" s="1032"/>
      <c r="H117" s="1199"/>
      <c r="I117" s="1032"/>
      <c r="J117" s="1199"/>
      <c r="K117" s="745"/>
      <c r="L117" s="1032"/>
      <c r="M117" s="1033"/>
      <c r="N117" s="1116"/>
      <c r="O117" s="1184"/>
      <c r="P117" s="1184"/>
    </row>
    <row r="118" spans="2:16" ht="24" customHeight="1" thickBot="1">
      <c r="B118" s="1190" t="s">
        <v>506</v>
      </c>
      <c r="C118" s="913"/>
      <c r="D118" s="913"/>
      <c r="E118" s="913"/>
      <c r="F118" s="1006"/>
      <c r="G118" s="971" t="s">
        <v>2752</v>
      </c>
      <c r="H118" s="971"/>
      <c r="I118" s="971"/>
      <c r="J118" s="971"/>
      <c r="K118" s="971"/>
      <c r="L118" s="971"/>
      <c r="M118" s="971"/>
      <c r="N118" s="971"/>
      <c r="O118" s="1200"/>
      <c r="P118" s="1200"/>
    </row>
    <row r="119" spans="2:16" ht="16.5" thickBot="1">
      <c r="B119" s="842" t="s">
        <v>147</v>
      </c>
      <c r="C119" s="843"/>
      <c r="D119" s="843"/>
      <c r="E119" s="843"/>
      <c r="F119" s="843"/>
      <c r="G119" s="843"/>
      <c r="H119" s="843"/>
      <c r="I119" s="843"/>
      <c r="J119" s="843"/>
      <c r="K119" s="843"/>
      <c r="L119" s="843"/>
      <c r="M119" s="843"/>
      <c r="N119" s="843"/>
      <c r="O119" s="843"/>
      <c r="P119" s="844"/>
    </row>
    <row r="120" spans="2:16" ht="45.75" customHeight="1">
      <c r="B120" s="254" t="s">
        <v>507</v>
      </c>
      <c r="C120" s="1191" t="s">
        <v>508</v>
      </c>
      <c r="D120" s="1191"/>
      <c r="E120" s="1191"/>
      <c r="F120" s="1191"/>
      <c r="G120" s="763" t="s">
        <v>49</v>
      </c>
      <c r="H120" s="1192" t="s">
        <v>509</v>
      </c>
      <c r="I120" s="1193"/>
      <c r="J120" s="2109" t="s">
        <v>2753</v>
      </c>
      <c r="K120" s="2110"/>
      <c r="L120" s="2110"/>
      <c r="M120" s="2110"/>
      <c r="N120" s="2111"/>
      <c r="O120" s="293" t="s">
        <v>2708</v>
      </c>
      <c r="P120" s="734"/>
    </row>
    <row r="121" spans="2:16">
      <c r="B121" s="1176" t="s">
        <v>510</v>
      </c>
      <c r="C121" s="1177"/>
      <c r="D121" s="1177"/>
      <c r="E121" s="1177"/>
      <c r="F121" s="1177"/>
      <c r="G121" s="1177"/>
      <c r="H121" s="1177"/>
      <c r="I121" s="1177"/>
      <c r="J121" s="1177"/>
      <c r="K121" s="1177"/>
      <c r="L121" s="1177"/>
      <c r="M121" s="1177"/>
      <c r="N121" s="1177"/>
      <c r="O121" s="1177"/>
      <c r="P121" s="1178"/>
    </row>
    <row r="122" spans="2:16" ht="39" customHeight="1">
      <c r="B122" s="10" t="s">
        <v>511</v>
      </c>
      <c r="C122" s="879" t="s">
        <v>512</v>
      </c>
      <c r="D122" s="879"/>
      <c r="E122" s="879"/>
      <c r="F122" s="879"/>
      <c r="G122" s="879"/>
      <c r="H122" s="968" t="s">
        <v>2754</v>
      </c>
      <c r="I122" s="969"/>
      <c r="J122" s="969"/>
      <c r="K122" s="1179" t="s">
        <v>424</v>
      </c>
      <c r="L122" s="971" t="s">
        <v>2755</v>
      </c>
      <c r="M122" s="971"/>
      <c r="N122" s="972"/>
      <c r="O122" s="1183"/>
      <c r="P122" s="1183"/>
    </row>
    <row r="123" spans="2:16" ht="30" customHeight="1">
      <c r="B123" s="10" t="s">
        <v>218</v>
      </c>
      <c r="C123" s="879" t="s">
        <v>513</v>
      </c>
      <c r="D123" s="879"/>
      <c r="E123" s="879"/>
      <c r="F123" s="879"/>
      <c r="G123" s="879"/>
      <c r="H123" s="968" t="s">
        <v>2756</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2.5" customHeight="1">
      <c r="B125" s="10" t="s">
        <v>222</v>
      </c>
      <c r="C125" s="879" t="s">
        <v>515</v>
      </c>
      <c r="D125" s="879"/>
      <c r="E125" s="879"/>
      <c r="F125" s="879"/>
      <c r="G125" s="879"/>
      <c r="H125" s="879"/>
      <c r="I125" s="879"/>
      <c r="J125" s="879"/>
      <c r="K125" s="1179"/>
      <c r="L125" s="1167"/>
      <c r="M125" s="1168"/>
      <c r="N125" s="1169"/>
      <c r="O125" s="1184"/>
      <c r="P125" s="1184"/>
    </row>
    <row r="126" spans="2:16" ht="18.75" customHeight="1">
      <c r="B126" s="10"/>
      <c r="C126" s="716" t="s">
        <v>230</v>
      </c>
      <c r="D126" s="879" t="s">
        <v>516</v>
      </c>
      <c r="E126" s="879"/>
      <c r="F126" s="879"/>
      <c r="G126" s="880"/>
      <c r="H126" s="968" t="s">
        <v>49</v>
      </c>
      <c r="I126" s="969"/>
      <c r="J126" s="969"/>
      <c r="K126" s="1179"/>
      <c r="L126" s="1170"/>
      <c r="M126" s="1171"/>
      <c r="N126" s="1172"/>
      <c r="O126" s="1184"/>
      <c r="P126" s="1184"/>
    </row>
    <row r="127" spans="2:16" ht="37.5" customHeight="1">
      <c r="B127" s="10"/>
      <c r="C127" s="716" t="s">
        <v>401</v>
      </c>
      <c r="D127" s="879" t="s">
        <v>517</v>
      </c>
      <c r="E127" s="879"/>
      <c r="F127" s="879"/>
      <c r="G127" s="880"/>
      <c r="H127" s="968" t="s">
        <v>49</v>
      </c>
      <c r="I127" s="969"/>
      <c r="J127" s="969"/>
      <c r="K127" s="1179"/>
      <c r="L127" s="1173"/>
      <c r="M127" s="1174"/>
      <c r="N127" s="1175"/>
      <c r="O127" s="1185"/>
      <c r="P127" s="1185"/>
    </row>
    <row r="128" spans="2:16" ht="21.75" customHeight="1">
      <c r="B128" s="294" t="s">
        <v>518</v>
      </c>
      <c r="C128" s="879" t="s">
        <v>519</v>
      </c>
      <c r="D128" s="879"/>
      <c r="E128" s="879"/>
      <c r="F128" s="879"/>
      <c r="G128" s="880"/>
      <c r="H128" s="968" t="s">
        <v>49</v>
      </c>
      <c r="I128" s="969"/>
      <c r="J128" s="969"/>
      <c r="K128" s="1179"/>
      <c r="L128" s="1158" t="s">
        <v>2757</v>
      </c>
      <c r="M128" s="1159"/>
      <c r="N128" s="1160"/>
      <c r="O128" s="1003" t="s">
        <v>704</v>
      </c>
      <c r="P128" s="1003"/>
    </row>
    <row r="129" spans="1:16" ht="27.75" customHeight="1">
      <c r="B129" s="10" t="s">
        <v>216</v>
      </c>
      <c r="C129" s="879" t="s">
        <v>520</v>
      </c>
      <c r="D129" s="879"/>
      <c r="E129" s="879"/>
      <c r="F129" s="879"/>
      <c r="G129" s="880"/>
      <c r="H129" s="1032" t="s">
        <v>2758</v>
      </c>
      <c r="I129" s="1033"/>
      <c r="J129" s="1033"/>
      <c r="K129" s="1179"/>
      <c r="L129" s="1161"/>
      <c r="M129" s="1162"/>
      <c r="N129" s="1163"/>
      <c r="O129" s="1004"/>
      <c r="P129" s="1004"/>
    </row>
    <row r="130" spans="1:16" ht="21" customHeight="1">
      <c r="B130" s="10" t="s">
        <v>218</v>
      </c>
      <c r="C130" s="879" t="s">
        <v>521</v>
      </c>
      <c r="D130" s="879"/>
      <c r="E130" s="879"/>
      <c r="F130" s="879"/>
      <c r="G130" s="880"/>
      <c r="H130" s="1032" t="s">
        <v>2759</v>
      </c>
      <c r="I130" s="1033"/>
      <c r="J130" s="1033"/>
      <c r="K130" s="1179"/>
      <c r="L130" s="1164"/>
      <c r="M130" s="1165"/>
      <c r="N130" s="1166"/>
      <c r="O130" s="1007"/>
      <c r="P130" s="1007"/>
    </row>
    <row r="131" spans="1:16" ht="39" customHeight="1">
      <c r="B131" s="294" t="s">
        <v>522</v>
      </c>
      <c r="C131" s="879" t="s">
        <v>523</v>
      </c>
      <c r="D131" s="879"/>
      <c r="E131" s="879"/>
      <c r="F131" s="879"/>
      <c r="G131" s="879"/>
      <c r="H131" s="968" t="s">
        <v>49</v>
      </c>
      <c r="I131" s="969"/>
      <c r="J131" s="969"/>
      <c r="K131" s="1179"/>
      <c r="L131" s="1186"/>
      <c r="M131" s="1186"/>
      <c r="N131" s="1187"/>
      <c r="O131" s="1003" t="s">
        <v>782</v>
      </c>
      <c r="P131" s="1003"/>
    </row>
    <row r="132" spans="1:16" ht="34.5" customHeight="1">
      <c r="B132" s="10" t="s">
        <v>216</v>
      </c>
      <c r="C132" s="879" t="s">
        <v>524</v>
      </c>
      <c r="D132" s="879"/>
      <c r="E132" s="879"/>
      <c r="F132" s="879"/>
      <c r="G132" s="880"/>
      <c r="H132" s="968" t="s">
        <v>2760</v>
      </c>
      <c r="I132" s="969"/>
      <c r="J132" s="969"/>
      <c r="K132" s="1179"/>
      <c r="L132" s="1188"/>
      <c r="M132" s="1188"/>
      <c r="N132" s="1189"/>
      <c r="O132" s="1007"/>
      <c r="P132" s="1007"/>
    </row>
    <row r="133" spans="1:16" ht="60" customHeight="1">
      <c r="B133" s="294" t="s">
        <v>525</v>
      </c>
      <c r="C133" s="879" t="s">
        <v>526</v>
      </c>
      <c r="D133" s="879"/>
      <c r="E133" s="879"/>
      <c r="F133" s="879"/>
      <c r="G133" s="879"/>
      <c r="H133" s="968" t="s">
        <v>49</v>
      </c>
      <c r="I133" s="969"/>
      <c r="J133" s="969"/>
      <c r="K133" s="1179"/>
      <c r="L133" s="1139"/>
      <c r="M133" s="1139"/>
      <c r="N133" s="1079"/>
      <c r="O133" s="1003" t="s">
        <v>782</v>
      </c>
      <c r="P133" s="1003"/>
    </row>
    <row r="134" spans="1:16" ht="37.5" customHeight="1">
      <c r="A134" s="295"/>
      <c r="B134" s="9" t="s">
        <v>216</v>
      </c>
      <c r="C134" s="913" t="s">
        <v>524</v>
      </c>
      <c r="D134" s="913"/>
      <c r="E134" s="913"/>
      <c r="F134" s="913"/>
      <c r="G134" s="1006"/>
      <c r="H134" s="968" t="s">
        <v>2761</v>
      </c>
      <c r="I134" s="969"/>
      <c r="J134" s="969"/>
      <c r="K134" s="1179"/>
      <c r="L134" s="1140"/>
      <c r="M134" s="1140"/>
      <c r="N134" s="1083"/>
      <c r="O134" s="1004"/>
      <c r="P134" s="1004"/>
    </row>
    <row r="135" spans="1:16" ht="53.25" customHeight="1" thickBot="1">
      <c r="B135" s="296" t="s">
        <v>527</v>
      </c>
      <c r="C135" s="1152" t="s">
        <v>528</v>
      </c>
      <c r="D135" s="1152"/>
      <c r="E135" s="1152"/>
      <c r="F135" s="1152"/>
      <c r="G135" s="1153"/>
      <c r="H135" s="1154" t="s">
        <v>2762</v>
      </c>
      <c r="I135" s="1155"/>
      <c r="J135" s="1155"/>
      <c r="K135" s="1180"/>
      <c r="L135" s="1156"/>
      <c r="M135" s="1156"/>
      <c r="N135" s="1157"/>
      <c r="O135" s="1005"/>
      <c r="P135" s="1005"/>
    </row>
    <row r="136" spans="1:16" ht="50.2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ht="46.5" customHeight="1">
      <c r="B138" s="298" t="s">
        <v>511</v>
      </c>
      <c r="C138" s="1065" t="s">
        <v>488</v>
      </c>
      <c r="D138" s="1065"/>
      <c r="E138" s="1065"/>
      <c r="F138" s="1066"/>
      <c r="G138" s="1132" t="s">
        <v>681</v>
      </c>
      <c r="H138" s="1134"/>
      <c r="I138" s="1133"/>
      <c r="J138" s="1132" t="s">
        <v>681</v>
      </c>
      <c r="K138" s="1134"/>
      <c r="L138" s="1133"/>
      <c r="M138" s="1138" t="s">
        <v>2763</v>
      </c>
      <c r="N138" s="1136"/>
      <c r="O138" s="1043"/>
      <c r="P138" s="1043"/>
    </row>
    <row r="139" spans="1:16" ht="34.5" customHeight="1">
      <c r="B139" s="298" t="s">
        <v>218</v>
      </c>
      <c r="C139" s="1065" t="s">
        <v>668</v>
      </c>
      <c r="D139" s="1065"/>
      <c r="E139" s="1065"/>
      <c r="F139" s="1066"/>
      <c r="G139" s="1132" t="s">
        <v>681</v>
      </c>
      <c r="H139" s="1134"/>
      <c r="I139" s="1133"/>
      <c r="J139" s="1132" t="s">
        <v>681</v>
      </c>
      <c r="K139" s="1134"/>
      <c r="L139" s="1133"/>
      <c r="M139" s="1138" t="s">
        <v>2763</v>
      </c>
      <c r="N139" s="1136"/>
      <c r="O139" s="1043"/>
      <c r="P139" s="1043"/>
    </row>
    <row r="140" spans="1:16" ht="45.75" customHeight="1">
      <c r="B140" s="298" t="s">
        <v>220</v>
      </c>
      <c r="C140" s="1065" t="s">
        <v>669</v>
      </c>
      <c r="D140" s="1065"/>
      <c r="E140" s="1065"/>
      <c r="F140" s="1066"/>
      <c r="G140" s="1132" t="s">
        <v>681</v>
      </c>
      <c r="H140" s="1134"/>
      <c r="I140" s="1133"/>
      <c r="J140" s="1132" t="s">
        <v>683</v>
      </c>
      <c r="K140" s="1134"/>
      <c r="L140" s="1133"/>
      <c r="M140" s="1138"/>
      <c r="N140" s="1136"/>
      <c r="O140" s="1043"/>
      <c r="P140" s="1043"/>
    </row>
    <row r="141" spans="1:16" ht="39.75" customHeight="1">
      <c r="B141" s="298" t="s">
        <v>222</v>
      </c>
      <c r="C141" s="1065" t="s">
        <v>493</v>
      </c>
      <c r="D141" s="1065"/>
      <c r="E141" s="1065"/>
      <c r="F141" s="1066"/>
      <c r="G141" s="1132" t="s">
        <v>681</v>
      </c>
      <c r="H141" s="1134"/>
      <c r="I141" s="1133"/>
      <c r="J141" s="1132" t="s">
        <v>683</v>
      </c>
      <c r="K141" s="1134"/>
      <c r="L141" s="1133"/>
      <c r="M141" s="1138"/>
      <c r="N141" s="1136"/>
      <c r="O141" s="1043"/>
      <c r="P141" s="1043"/>
    </row>
    <row r="142" spans="1:16" ht="39.75" customHeight="1">
      <c r="B142" s="298" t="s">
        <v>224</v>
      </c>
      <c r="C142" s="1065" t="s">
        <v>534</v>
      </c>
      <c r="D142" s="1065"/>
      <c r="E142" s="1065"/>
      <c r="F142" s="1066"/>
      <c r="G142" s="1132" t="s">
        <v>681</v>
      </c>
      <c r="H142" s="1134"/>
      <c r="I142" s="1133"/>
      <c r="J142" s="1132" t="s">
        <v>683</v>
      </c>
      <c r="K142" s="1134"/>
      <c r="L142" s="1133"/>
      <c r="M142" s="1138"/>
      <c r="N142" s="1136"/>
      <c r="O142" s="1043"/>
      <c r="P142" s="1043"/>
    </row>
    <row r="143" spans="1:16" ht="36"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6" customHeight="1">
      <c r="B144" s="298" t="s">
        <v>228</v>
      </c>
      <c r="C144" s="1065" t="s">
        <v>134</v>
      </c>
      <c r="D144" s="1065"/>
      <c r="E144" s="1065"/>
      <c r="F144" s="1066"/>
      <c r="G144" s="1132" t="s">
        <v>663</v>
      </c>
      <c r="H144" s="1134"/>
      <c r="I144" s="1133"/>
      <c r="J144" s="1132" t="s">
        <v>663</v>
      </c>
      <c r="K144" s="1134"/>
      <c r="L144" s="1133"/>
      <c r="M144" s="1138"/>
      <c r="N144" s="1136"/>
      <c r="O144" s="1043"/>
      <c r="P144" s="1043"/>
    </row>
    <row r="145" spans="1:16" ht="36" customHeight="1">
      <c r="B145" s="298" t="s">
        <v>229</v>
      </c>
      <c r="C145" s="1065" t="s">
        <v>535</v>
      </c>
      <c r="D145" s="1065"/>
      <c r="E145" s="1065"/>
      <c r="F145" s="1066"/>
      <c r="G145" s="1132" t="s">
        <v>663</v>
      </c>
      <c r="H145" s="1134"/>
      <c r="I145" s="1133"/>
      <c r="J145" s="1132" t="s">
        <v>663</v>
      </c>
      <c r="K145" s="1134"/>
      <c r="L145" s="1133"/>
      <c r="M145" s="1135"/>
      <c r="N145" s="1136"/>
      <c r="O145" s="1044"/>
      <c r="P145" s="1044"/>
    </row>
    <row r="146" spans="1:16" ht="36"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6"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6"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4.5" customHeight="1">
      <c r="B149" s="299" t="s">
        <v>500</v>
      </c>
      <c r="C149" s="1065" t="s">
        <v>501</v>
      </c>
      <c r="D149" s="1065"/>
      <c r="E149" s="1065"/>
      <c r="F149" s="1066"/>
      <c r="G149" s="1132" t="s">
        <v>663</v>
      </c>
      <c r="H149" s="1134"/>
      <c r="I149" s="1133"/>
      <c r="J149" s="1132" t="s">
        <v>683</v>
      </c>
      <c r="K149" s="1134"/>
      <c r="L149" s="1133"/>
      <c r="M149" s="1135"/>
      <c r="N149" s="1136"/>
      <c r="O149" s="1044"/>
      <c r="P149" s="1044"/>
    </row>
    <row r="150" spans="1:16" ht="33.75" customHeight="1">
      <c r="B150" s="299" t="s">
        <v>236</v>
      </c>
      <c r="C150" s="1065" t="s">
        <v>502</v>
      </c>
      <c r="D150" s="1065"/>
      <c r="E150" s="1065"/>
      <c r="F150" s="1066"/>
      <c r="G150" s="1132" t="s">
        <v>681</v>
      </c>
      <c r="H150" s="1134"/>
      <c r="I150" s="1133"/>
      <c r="J150" s="1132" t="s">
        <v>679</v>
      </c>
      <c r="K150" s="1134"/>
      <c r="L150" s="1133"/>
      <c r="M150" s="1135"/>
      <c r="N150" s="1136"/>
      <c r="O150" s="1044"/>
      <c r="P150" s="1044"/>
    </row>
    <row r="151" spans="1:16" ht="45.75" customHeight="1">
      <c r="B151" s="299" t="s">
        <v>503</v>
      </c>
      <c r="C151" s="1065" t="s">
        <v>536</v>
      </c>
      <c r="D151" s="1065"/>
      <c r="E151" s="1065"/>
      <c r="F151" s="300" t="s">
        <v>537</v>
      </c>
      <c r="G151" s="301"/>
      <c r="H151" s="1132"/>
      <c r="I151" s="1133"/>
      <c r="J151" s="1132"/>
      <c r="K151" s="1134"/>
      <c r="L151" s="1133"/>
      <c r="M151" s="1135"/>
      <c r="N151" s="1136"/>
      <c r="O151" s="1044"/>
      <c r="P151" s="1044"/>
    </row>
    <row r="152" spans="1:16" ht="35.2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1448</v>
      </c>
      <c r="P152" s="1003"/>
    </row>
    <row r="153" spans="1:16">
      <c r="A153" s="11"/>
      <c r="B153" s="302" t="s">
        <v>216</v>
      </c>
      <c r="C153" s="879" t="s">
        <v>198</v>
      </c>
      <c r="D153" s="879"/>
      <c r="E153" s="880"/>
      <c r="F153" s="746" t="s">
        <v>50</v>
      </c>
      <c r="G153" s="1117"/>
      <c r="H153" s="1118"/>
      <c r="I153" s="1118"/>
      <c r="J153" s="1118"/>
      <c r="K153" s="1119"/>
      <c r="L153" s="1032" t="s">
        <v>49</v>
      </c>
      <c r="M153" s="1033"/>
      <c r="N153" s="1116"/>
      <c r="O153" s="1004"/>
      <c r="P153" s="1004"/>
    </row>
    <row r="154" spans="1:16" ht="32.450000000000003" customHeight="1">
      <c r="A154" s="11"/>
      <c r="B154" s="721" t="s">
        <v>218</v>
      </c>
      <c r="C154" s="879" t="s">
        <v>200</v>
      </c>
      <c r="D154" s="879"/>
      <c r="E154" s="880"/>
      <c r="F154" s="746" t="s">
        <v>49</v>
      </c>
      <c r="G154" s="1117" t="s">
        <v>2764</v>
      </c>
      <c r="H154" s="1118"/>
      <c r="I154" s="1118"/>
      <c r="J154" s="1118"/>
      <c r="K154" s="1119"/>
      <c r="L154" s="1032" t="s">
        <v>49</v>
      </c>
      <c r="M154" s="1033"/>
      <c r="N154" s="1116"/>
      <c r="O154" s="1004"/>
      <c r="P154" s="1004"/>
    </row>
    <row r="155" spans="1:16">
      <c r="A155" s="11"/>
      <c r="B155" s="303" t="s">
        <v>220</v>
      </c>
      <c r="C155" s="879" t="s">
        <v>122</v>
      </c>
      <c r="D155" s="879"/>
      <c r="E155" s="880"/>
      <c r="F155" s="746" t="s">
        <v>50</v>
      </c>
      <c r="G155" s="1120"/>
      <c r="H155" s="1121"/>
      <c r="I155" s="1121"/>
      <c r="J155" s="1121"/>
      <c r="K155" s="1122"/>
      <c r="L155" s="1032" t="s">
        <v>49</v>
      </c>
      <c r="M155" s="1033"/>
      <c r="N155" s="1116"/>
      <c r="O155" s="1007"/>
      <c r="P155" s="1007"/>
    </row>
    <row r="156" spans="1:16" ht="80.25" customHeight="1">
      <c r="A156" s="11"/>
      <c r="B156" s="796" t="s">
        <v>543</v>
      </c>
      <c r="C156" s="879" t="s">
        <v>544</v>
      </c>
      <c r="D156" s="879"/>
      <c r="E156" s="880"/>
      <c r="F156" s="125" t="s">
        <v>540</v>
      </c>
      <c r="G156" s="1126" t="s">
        <v>541</v>
      </c>
      <c r="H156" s="1127"/>
      <c r="I156" s="1127"/>
      <c r="J156" s="1127"/>
      <c r="K156" s="1128"/>
      <c r="L156" s="1129" t="s">
        <v>542</v>
      </c>
      <c r="M156" s="1130"/>
      <c r="N156" s="1131"/>
      <c r="O156" s="1003" t="s">
        <v>1448</v>
      </c>
      <c r="P156" s="1003"/>
    </row>
    <row r="157" spans="1:16">
      <c r="B157" s="244" t="s">
        <v>216</v>
      </c>
      <c r="C157" s="1011" t="s">
        <v>198</v>
      </c>
      <c r="D157" s="1011"/>
      <c r="E157" s="1011"/>
      <c r="F157" s="304" t="s">
        <v>50</v>
      </c>
      <c r="G157" s="1113"/>
      <c r="H157" s="1114"/>
      <c r="I157" s="1114"/>
      <c r="J157" s="1114"/>
      <c r="K157" s="1115"/>
      <c r="L157" s="1032" t="s">
        <v>49</v>
      </c>
      <c r="M157" s="1033"/>
      <c r="N157" s="1116"/>
      <c r="O157" s="1004"/>
      <c r="P157" s="1004"/>
    </row>
    <row r="158" spans="1:16">
      <c r="B158" s="10" t="s">
        <v>218</v>
      </c>
      <c r="C158" s="879" t="s">
        <v>200</v>
      </c>
      <c r="D158" s="879"/>
      <c r="E158" s="879"/>
      <c r="F158" s="304" t="s">
        <v>50</v>
      </c>
      <c r="G158" s="1113"/>
      <c r="H158" s="1114"/>
      <c r="I158" s="1114"/>
      <c r="J158" s="1114"/>
      <c r="K158" s="1115"/>
      <c r="L158" s="1032" t="s">
        <v>49</v>
      </c>
      <c r="M158" s="1033"/>
      <c r="N158" s="1116"/>
      <c r="O158" s="1004"/>
      <c r="P158" s="1004"/>
    </row>
    <row r="159" spans="1:16">
      <c r="B159" s="9" t="s">
        <v>220</v>
      </c>
      <c r="C159" s="913" t="s">
        <v>122</v>
      </c>
      <c r="D159" s="913"/>
      <c r="E159" s="913"/>
      <c r="F159" s="304" t="s">
        <v>50</v>
      </c>
      <c r="G159" s="1123"/>
      <c r="H159" s="1124"/>
      <c r="I159" s="1124"/>
      <c r="J159" s="1124"/>
      <c r="K159" s="1125"/>
      <c r="L159" s="1032" t="s">
        <v>49</v>
      </c>
      <c r="M159" s="1033"/>
      <c r="N159" s="1116"/>
      <c r="O159" s="1007"/>
      <c r="P159" s="1007"/>
    </row>
    <row r="160" spans="1:16" ht="22.15" customHeight="1">
      <c r="B160" s="294" t="s">
        <v>545</v>
      </c>
      <c r="C160" s="879" t="s">
        <v>546</v>
      </c>
      <c r="D160" s="879"/>
      <c r="E160" s="879"/>
      <c r="F160" s="879"/>
      <c r="G160" s="879"/>
      <c r="H160" s="879"/>
      <c r="I160" s="879"/>
      <c r="J160" s="879"/>
      <c r="K160" s="879"/>
      <c r="L160" s="879"/>
      <c r="M160" s="879"/>
      <c r="N160" s="879"/>
      <c r="O160" s="1001" t="s">
        <v>867</v>
      </c>
      <c r="P160" s="1001"/>
    </row>
    <row r="161" spans="2:16">
      <c r="B161" s="10" t="s">
        <v>216</v>
      </c>
      <c r="C161" s="879" t="s">
        <v>547</v>
      </c>
      <c r="D161" s="879"/>
      <c r="E161" s="880"/>
      <c r="F161" s="1099" t="s">
        <v>50</v>
      </c>
      <c r="G161" s="1100"/>
      <c r="H161" s="1100"/>
      <c r="I161" s="1100"/>
      <c r="J161" s="1101"/>
      <c r="K161" s="1103" t="s">
        <v>424</v>
      </c>
      <c r="L161" s="1104"/>
      <c r="M161" s="1105"/>
      <c r="N161" s="1106"/>
      <c r="O161" s="1102"/>
      <c r="P161" s="1102"/>
    </row>
    <row r="162" spans="2:16">
      <c r="B162" s="10" t="s">
        <v>218</v>
      </c>
      <c r="C162" s="879" t="s">
        <v>548</v>
      </c>
      <c r="D162" s="879"/>
      <c r="E162" s="880"/>
      <c r="F162" s="1099" t="s">
        <v>50</v>
      </c>
      <c r="G162" s="1100"/>
      <c r="H162" s="1100"/>
      <c r="I162" s="1100"/>
      <c r="J162" s="1101"/>
      <c r="K162" s="1103"/>
      <c r="L162" s="1107"/>
      <c r="M162" s="1108"/>
      <c r="N162" s="1109"/>
      <c r="O162" s="1102"/>
      <c r="P162" s="1102"/>
    </row>
    <row r="163" spans="2:16">
      <c r="B163" s="10" t="s">
        <v>220</v>
      </c>
      <c r="C163" s="879" t="s">
        <v>549</v>
      </c>
      <c r="D163" s="879"/>
      <c r="E163" s="880"/>
      <c r="F163" s="1099" t="s">
        <v>663</v>
      </c>
      <c r="G163" s="1100"/>
      <c r="H163" s="1100"/>
      <c r="I163" s="1100"/>
      <c r="J163" s="1101"/>
      <c r="K163" s="1103"/>
      <c r="L163" s="1107"/>
      <c r="M163" s="1108"/>
      <c r="N163" s="1109"/>
      <c r="O163" s="1102"/>
      <c r="P163" s="1102"/>
    </row>
    <row r="164" spans="2:16">
      <c r="B164" s="294"/>
      <c r="C164" s="879" t="s">
        <v>550</v>
      </c>
      <c r="D164" s="879"/>
      <c r="E164" s="880"/>
      <c r="F164" s="1096"/>
      <c r="G164" s="1097"/>
      <c r="H164" s="1097"/>
      <c r="I164" s="1097"/>
      <c r="J164" s="1098"/>
      <c r="K164" s="1103"/>
      <c r="L164" s="1107"/>
      <c r="M164" s="1108"/>
      <c r="N164" s="1109"/>
      <c r="O164" s="1002"/>
      <c r="P164" s="1002"/>
    </row>
    <row r="165" spans="2:16" ht="31.5" customHeight="1">
      <c r="B165" s="10" t="s">
        <v>222</v>
      </c>
      <c r="C165" s="879" t="s">
        <v>551</v>
      </c>
      <c r="D165" s="879"/>
      <c r="E165" s="880"/>
      <c r="F165" s="1378"/>
      <c r="G165" s="1379"/>
      <c r="H165" s="1379"/>
      <c r="I165" s="1379"/>
      <c r="J165" s="1380"/>
      <c r="K165" s="1103"/>
      <c r="L165" s="1107"/>
      <c r="M165" s="1108"/>
      <c r="N165" s="1108"/>
      <c r="O165" s="1003" t="s">
        <v>789</v>
      </c>
      <c r="P165" s="1003"/>
    </row>
    <row r="166" spans="2:16" ht="19.5" customHeight="1">
      <c r="B166" s="294"/>
      <c r="C166" s="879" t="s">
        <v>552</v>
      </c>
      <c r="D166" s="879"/>
      <c r="E166" s="880"/>
      <c r="F166" s="1381"/>
      <c r="G166" s="1382"/>
      <c r="H166" s="1382"/>
      <c r="I166" s="1382"/>
      <c r="J166" s="1383"/>
      <c r="K166" s="1103"/>
      <c r="L166" s="1107"/>
      <c r="M166" s="1108"/>
      <c r="N166" s="1108"/>
      <c r="O166" s="1007"/>
      <c r="P166" s="1007"/>
    </row>
    <row r="167" spans="2:16" ht="32.25" customHeight="1">
      <c r="B167" s="269" t="s">
        <v>553</v>
      </c>
      <c r="C167" s="1093" t="s">
        <v>554</v>
      </c>
      <c r="D167" s="1093"/>
      <c r="E167" s="1093"/>
      <c r="F167" s="1093"/>
      <c r="G167" s="1093"/>
      <c r="H167" s="957" t="s">
        <v>663</v>
      </c>
      <c r="I167" s="958"/>
      <c r="J167" s="977"/>
      <c r="K167" s="1103"/>
      <c r="L167" s="1107"/>
      <c r="M167" s="1108"/>
      <c r="N167" s="1109"/>
      <c r="O167" s="1004" t="s">
        <v>789</v>
      </c>
      <c r="P167" s="1004"/>
    </row>
    <row r="168" spans="2:16" ht="21" customHeight="1">
      <c r="B168" s="9" t="s">
        <v>216</v>
      </c>
      <c r="C168" s="879" t="s">
        <v>555</v>
      </c>
      <c r="D168" s="879"/>
      <c r="E168" s="879"/>
      <c r="F168" s="879"/>
      <c r="G168" s="879"/>
      <c r="H168" s="1091"/>
      <c r="I168" s="1094"/>
      <c r="J168" s="1095"/>
      <c r="K168" s="1103"/>
      <c r="L168" s="1110"/>
      <c r="M168" s="1111"/>
      <c r="N168" s="1112"/>
      <c r="O168" s="1007"/>
      <c r="P168" s="1007"/>
    </row>
    <row r="169" spans="2:16" ht="30">
      <c r="B169" s="1086" t="s">
        <v>556</v>
      </c>
      <c r="C169" s="921" t="s">
        <v>684</v>
      </c>
      <c r="D169" s="921"/>
      <c r="E169" s="921"/>
      <c r="F169" s="921"/>
      <c r="G169" s="921"/>
      <c r="H169" s="956"/>
      <c r="I169" s="305" t="s">
        <v>558</v>
      </c>
      <c r="J169" s="305" t="s">
        <v>559</v>
      </c>
      <c r="K169" s="305" t="s">
        <v>560</v>
      </c>
      <c r="L169" s="305" t="s">
        <v>561</v>
      </c>
      <c r="M169" s="1089" t="s">
        <v>562</v>
      </c>
      <c r="N169" s="1090"/>
      <c r="O169" s="1495" t="s">
        <v>2765</v>
      </c>
      <c r="P169" s="1003"/>
    </row>
    <row r="170" spans="2:16" ht="18.75" customHeight="1">
      <c r="B170" s="1087"/>
      <c r="C170" s="978"/>
      <c r="D170" s="978"/>
      <c r="E170" s="978"/>
      <c r="F170" s="978"/>
      <c r="G170" s="978"/>
      <c r="H170" s="1088"/>
      <c r="I170" s="342">
        <v>33.4</v>
      </c>
      <c r="J170" s="342">
        <v>36.9</v>
      </c>
      <c r="K170" s="342">
        <v>41.1</v>
      </c>
      <c r="L170" s="342">
        <v>46.2</v>
      </c>
      <c r="M170" s="1428">
        <v>43.8</v>
      </c>
      <c r="N170" s="1429"/>
      <c r="O170" s="1502"/>
      <c r="P170" s="1007"/>
    </row>
    <row r="171" spans="2:16" ht="21" customHeight="1">
      <c r="B171" s="294" t="s">
        <v>563</v>
      </c>
      <c r="C171" s="879" t="s">
        <v>564</v>
      </c>
      <c r="D171" s="879"/>
      <c r="E171" s="879"/>
      <c r="F171" s="879"/>
      <c r="G171" s="879"/>
      <c r="H171" s="1011"/>
      <c r="I171" s="1011"/>
      <c r="J171" s="1011"/>
      <c r="K171" s="1011"/>
      <c r="L171" s="1011"/>
      <c r="M171" s="1011"/>
      <c r="N171" s="1011"/>
      <c r="O171" s="960" t="s">
        <v>1449</v>
      </c>
      <c r="P171" s="960"/>
    </row>
    <row r="172" spans="2:16" ht="36"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36" customHeight="1">
      <c r="B173" s="33" t="s">
        <v>218</v>
      </c>
      <c r="C173" s="1065" t="s">
        <v>489</v>
      </c>
      <c r="D173" s="1065"/>
      <c r="E173" s="1065"/>
      <c r="F173" s="1065"/>
      <c r="G173" s="1065"/>
      <c r="H173" s="1065"/>
      <c r="I173" s="1065"/>
      <c r="J173" s="1066"/>
      <c r="K173" s="745" t="s">
        <v>49</v>
      </c>
      <c r="L173" s="1076"/>
      <c r="M173" s="1080"/>
      <c r="N173" s="1081"/>
      <c r="O173" s="1044"/>
      <c r="P173" s="1044"/>
    </row>
    <row r="174" spans="2:16" ht="36" customHeight="1">
      <c r="B174" s="33" t="s">
        <v>220</v>
      </c>
      <c r="C174" s="1065" t="s">
        <v>686</v>
      </c>
      <c r="D174" s="1065"/>
      <c r="E174" s="1065"/>
      <c r="F174" s="1065"/>
      <c r="G174" s="1065"/>
      <c r="H174" s="1065"/>
      <c r="I174" s="1065"/>
      <c r="J174" s="1066"/>
      <c r="K174" s="745" t="s">
        <v>49</v>
      </c>
      <c r="L174" s="1076"/>
      <c r="M174" s="1080"/>
      <c r="N174" s="1081"/>
      <c r="O174" s="1044"/>
      <c r="P174" s="1044"/>
    </row>
    <row r="175" spans="2:16" ht="36" customHeight="1">
      <c r="B175" s="33" t="s">
        <v>222</v>
      </c>
      <c r="C175" s="1065" t="s">
        <v>493</v>
      </c>
      <c r="D175" s="1065"/>
      <c r="E175" s="1065"/>
      <c r="F175" s="1065"/>
      <c r="G175" s="1065"/>
      <c r="H175" s="1065"/>
      <c r="I175" s="1065"/>
      <c r="J175" s="1066"/>
      <c r="K175" s="745" t="s">
        <v>49</v>
      </c>
      <c r="L175" s="1076"/>
      <c r="M175" s="1080"/>
      <c r="N175" s="1081"/>
      <c r="O175" s="1044"/>
      <c r="P175" s="1044"/>
    </row>
    <row r="176" spans="2:16" ht="36" customHeight="1">
      <c r="B176" s="33" t="s">
        <v>224</v>
      </c>
      <c r="C176" s="1065" t="s">
        <v>566</v>
      </c>
      <c r="D176" s="1065"/>
      <c r="E176" s="1065"/>
      <c r="F176" s="1065"/>
      <c r="G176" s="1065"/>
      <c r="H176" s="1065"/>
      <c r="I176" s="1065"/>
      <c r="J176" s="1066"/>
      <c r="K176" s="745" t="s">
        <v>49</v>
      </c>
      <c r="L176" s="1076"/>
      <c r="M176" s="1080"/>
      <c r="N176" s="1081"/>
      <c r="O176" s="1044"/>
      <c r="P176" s="1044"/>
    </row>
    <row r="177" spans="2:16" ht="36" customHeight="1">
      <c r="B177" s="33" t="s">
        <v>226</v>
      </c>
      <c r="C177" s="1065" t="s">
        <v>567</v>
      </c>
      <c r="D177" s="1065"/>
      <c r="E177" s="1065"/>
      <c r="F177" s="1065"/>
      <c r="G177" s="1065"/>
      <c r="H177" s="1065"/>
      <c r="I177" s="1065"/>
      <c r="J177" s="1066"/>
      <c r="K177" s="745" t="s">
        <v>50</v>
      </c>
      <c r="L177" s="1076"/>
      <c r="M177" s="1080"/>
      <c r="N177" s="1081"/>
      <c r="O177" s="1044"/>
      <c r="P177" s="1044"/>
    </row>
    <row r="178" spans="2:16" ht="36" customHeight="1">
      <c r="B178" s="33" t="s">
        <v>228</v>
      </c>
      <c r="C178" s="1065" t="s">
        <v>133</v>
      </c>
      <c r="D178" s="1065"/>
      <c r="E178" s="1065"/>
      <c r="F178" s="1065"/>
      <c r="G178" s="1065"/>
      <c r="H178" s="1065"/>
      <c r="I178" s="1065"/>
      <c r="J178" s="1066"/>
      <c r="K178" s="745" t="s">
        <v>49</v>
      </c>
      <c r="L178" s="1076"/>
      <c r="M178" s="1080"/>
      <c r="N178" s="1081"/>
      <c r="O178" s="1044"/>
      <c r="P178" s="1044"/>
    </row>
    <row r="179" spans="2:16" ht="36" customHeight="1">
      <c r="B179" s="33" t="s">
        <v>229</v>
      </c>
      <c r="C179" s="1065" t="s">
        <v>134</v>
      </c>
      <c r="D179" s="1065"/>
      <c r="E179" s="1065"/>
      <c r="F179" s="1065"/>
      <c r="G179" s="1065"/>
      <c r="H179" s="1065"/>
      <c r="I179" s="1065"/>
      <c r="J179" s="1066"/>
      <c r="K179" s="745" t="s">
        <v>50</v>
      </c>
      <c r="L179" s="1076"/>
      <c r="M179" s="1080"/>
      <c r="N179" s="1081"/>
      <c r="O179" s="1044"/>
      <c r="P179" s="1044"/>
    </row>
    <row r="180" spans="2:16" ht="36" customHeight="1">
      <c r="B180" s="33" t="s">
        <v>230</v>
      </c>
      <c r="C180" s="1065" t="s">
        <v>568</v>
      </c>
      <c r="D180" s="1065"/>
      <c r="E180" s="1065"/>
      <c r="F180" s="1065"/>
      <c r="G180" s="1065"/>
      <c r="H180" s="1065"/>
      <c r="I180" s="1065"/>
      <c r="J180" s="1066"/>
      <c r="K180" s="745" t="s">
        <v>50</v>
      </c>
      <c r="L180" s="1076"/>
      <c r="M180" s="1080"/>
      <c r="N180" s="1081"/>
      <c r="O180" s="1044"/>
      <c r="P180" s="1044"/>
    </row>
    <row r="181" spans="2:16" ht="36" customHeight="1">
      <c r="B181" s="33" t="s">
        <v>231</v>
      </c>
      <c r="C181" s="1065" t="s">
        <v>499</v>
      </c>
      <c r="D181" s="1065"/>
      <c r="E181" s="1065"/>
      <c r="F181" s="1065"/>
      <c r="G181" s="1065"/>
      <c r="H181" s="1065"/>
      <c r="I181" s="1065"/>
      <c r="J181" s="1066"/>
      <c r="K181" s="745" t="s">
        <v>50</v>
      </c>
      <c r="L181" s="1076"/>
      <c r="M181" s="1080"/>
      <c r="N181" s="1081"/>
      <c r="O181" s="1044"/>
      <c r="P181" s="1044"/>
    </row>
    <row r="182" spans="2:16" ht="36" customHeight="1">
      <c r="B182" s="33" t="s">
        <v>233</v>
      </c>
      <c r="C182" s="1065" t="s">
        <v>569</v>
      </c>
      <c r="D182" s="1065"/>
      <c r="E182" s="1065"/>
      <c r="F182" s="1065"/>
      <c r="G182" s="1065"/>
      <c r="H182" s="1065"/>
      <c r="I182" s="1065"/>
      <c r="J182" s="1066"/>
      <c r="K182" s="745" t="s">
        <v>50</v>
      </c>
      <c r="L182" s="1076"/>
      <c r="M182" s="1080"/>
      <c r="N182" s="1081"/>
      <c r="O182" s="1044"/>
      <c r="P182" s="1044"/>
    </row>
    <row r="183" spans="2:16" ht="36" customHeight="1">
      <c r="B183" s="33" t="s">
        <v>234</v>
      </c>
      <c r="C183" s="1065" t="s">
        <v>502</v>
      </c>
      <c r="D183" s="1065"/>
      <c r="E183" s="1065"/>
      <c r="F183" s="1065"/>
      <c r="G183" s="1065"/>
      <c r="H183" s="1065"/>
      <c r="I183" s="1065"/>
      <c r="J183" s="1066"/>
      <c r="K183" s="745" t="s">
        <v>50</v>
      </c>
      <c r="L183" s="1076"/>
      <c r="M183" s="1080"/>
      <c r="N183" s="1081"/>
      <c r="O183" s="1044"/>
      <c r="P183" s="1044"/>
    </row>
    <row r="184" spans="2:16" ht="22.5" customHeight="1">
      <c r="B184" s="33" t="s">
        <v>236</v>
      </c>
      <c r="C184" s="879" t="s">
        <v>570</v>
      </c>
      <c r="D184" s="879"/>
      <c r="E184" s="879"/>
      <c r="F184" s="879"/>
      <c r="G184" s="879"/>
      <c r="H184" s="879"/>
      <c r="I184" s="879"/>
      <c r="J184" s="880"/>
      <c r="K184" s="745" t="s">
        <v>50</v>
      </c>
      <c r="L184" s="1076"/>
      <c r="M184" s="1080"/>
      <c r="N184" s="1081"/>
      <c r="O184" s="1044"/>
      <c r="P184" s="1044"/>
    </row>
    <row r="185" spans="2:16" ht="22.5" customHeight="1">
      <c r="B185" s="33"/>
      <c r="C185" s="936" t="s">
        <v>571</v>
      </c>
      <c r="D185" s="936"/>
      <c r="E185" s="936"/>
      <c r="F185" s="1067"/>
      <c r="G185" s="1068"/>
      <c r="H185" s="1068"/>
      <c r="I185" s="1068"/>
      <c r="J185" s="1068"/>
      <c r="K185" s="1069"/>
      <c r="L185" s="1076"/>
      <c r="M185" s="1080"/>
      <c r="N185" s="1081"/>
      <c r="O185" s="1044"/>
      <c r="P185" s="1044"/>
    </row>
    <row r="186" spans="2:16" ht="18.75" customHeight="1">
      <c r="B186" s="307" t="s">
        <v>572</v>
      </c>
      <c r="C186" s="1070" t="s">
        <v>573</v>
      </c>
      <c r="D186" s="1070"/>
      <c r="E186" s="1070"/>
      <c r="F186" s="1071"/>
      <c r="G186" s="1071"/>
      <c r="H186" s="1071"/>
      <c r="I186" s="1071"/>
      <c r="J186" s="1072"/>
      <c r="K186" s="308">
        <v>2017</v>
      </c>
      <c r="L186" s="1077"/>
      <c r="M186" s="1082"/>
      <c r="N186" s="1083"/>
      <c r="O186" s="1044"/>
      <c r="P186" s="1044"/>
    </row>
    <row r="187" spans="2:16" ht="60">
      <c r="B187" s="294" t="s">
        <v>574</v>
      </c>
      <c r="C187" s="879" t="s">
        <v>575</v>
      </c>
      <c r="D187" s="879"/>
      <c r="E187" s="880"/>
      <c r="F187" s="1073" t="s">
        <v>2766</v>
      </c>
      <c r="G187" s="1074"/>
      <c r="H187" s="1074"/>
      <c r="I187" s="1074"/>
      <c r="J187" s="1074"/>
      <c r="K187" s="1074"/>
      <c r="L187" s="1074"/>
      <c r="M187" s="1074"/>
      <c r="N187" s="1074"/>
      <c r="O187" s="1044"/>
      <c r="P187" s="1044"/>
    </row>
    <row r="188" spans="2:16" ht="45">
      <c r="B188" s="309" t="s">
        <v>576</v>
      </c>
      <c r="C188" s="913" t="s">
        <v>577</v>
      </c>
      <c r="D188" s="913"/>
      <c r="E188" s="1006"/>
      <c r="F188" s="1084"/>
      <c r="G188" s="1085"/>
      <c r="H188" s="1085"/>
      <c r="I188" s="1085"/>
      <c r="J188" s="1085"/>
      <c r="K188" s="1085"/>
      <c r="L188" s="1085"/>
      <c r="M188" s="1085"/>
      <c r="N188" s="1085"/>
      <c r="O188" s="976"/>
      <c r="P188" s="976"/>
    </row>
    <row r="189" spans="2:16" ht="30">
      <c r="B189" s="294" t="s">
        <v>578</v>
      </c>
      <c r="C189" s="879" t="s">
        <v>579</v>
      </c>
      <c r="D189" s="879"/>
      <c r="E189" s="879"/>
      <c r="F189" s="879"/>
      <c r="G189" s="879"/>
      <c r="H189" s="879"/>
      <c r="I189" s="879"/>
      <c r="J189" s="879"/>
      <c r="K189" s="879"/>
      <c r="L189" s="879"/>
      <c r="M189" s="716"/>
      <c r="N189" s="132" t="s">
        <v>49</v>
      </c>
      <c r="O189" s="1058" t="s">
        <v>704</v>
      </c>
      <c r="P189" s="1060"/>
    </row>
    <row r="190" spans="2:16" ht="36.75" customHeight="1">
      <c r="B190" s="9" t="s">
        <v>216</v>
      </c>
      <c r="C190" s="879" t="s">
        <v>580</v>
      </c>
      <c r="D190" s="879"/>
      <c r="E190" s="879"/>
      <c r="F190" s="879"/>
      <c r="G190" s="879"/>
      <c r="H190" s="879"/>
      <c r="I190" s="879"/>
      <c r="J190" s="879"/>
      <c r="K190" s="1073" t="s">
        <v>2767</v>
      </c>
      <c r="L190" s="1074"/>
      <c r="M190" s="1074"/>
      <c r="N190" s="1724"/>
      <c r="O190" s="1059"/>
      <c r="P190" s="1061"/>
    </row>
    <row r="191" spans="2:16" ht="25.5" customHeight="1" thickBot="1">
      <c r="B191" s="310" t="s">
        <v>581</v>
      </c>
      <c r="C191" s="879" t="s">
        <v>582</v>
      </c>
      <c r="D191" s="879"/>
      <c r="E191" s="879"/>
      <c r="F191" s="879"/>
      <c r="G191" s="879"/>
      <c r="H191" s="879"/>
      <c r="I191" s="879"/>
      <c r="J191" s="880"/>
      <c r="K191" s="1032" t="s">
        <v>50</v>
      </c>
      <c r="L191" s="1033"/>
      <c r="M191" s="1033"/>
      <c r="N191" s="1033"/>
      <c r="O191" s="733" t="s">
        <v>704</v>
      </c>
      <c r="P191" s="733"/>
    </row>
    <row r="192" spans="2:16" ht="16.5" thickBot="1">
      <c r="B192" s="845" t="s">
        <v>242</v>
      </c>
      <c r="C192" s="846"/>
      <c r="D192" s="846"/>
      <c r="E192" s="846"/>
      <c r="F192" s="846"/>
      <c r="G192" s="846"/>
      <c r="H192" s="846"/>
      <c r="I192" s="846"/>
      <c r="J192" s="846"/>
      <c r="K192" s="846"/>
      <c r="L192" s="846"/>
      <c r="M192" s="846"/>
      <c r="N192" s="846"/>
      <c r="O192" s="846"/>
      <c r="P192" s="847"/>
    </row>
    <row r="193" spans="2:16" ht="52.5" customHeight="1">
      <c r="B193" s="1034" t="s">
        <v>583</v>
      </c>
      <c r="C193" s="1036" t="s">
        <v>584</v>
      </c>
      <c r="D193" s="1036"/>
      <c r="E193" s="1036"/>
      <c r="F193" s="1036"/>
      <c r="G193" s="1037"/>
      <c r="H193" s="1038" t="s">
        <v>585</v>
      </c>
      <c r="I193" s="1039"/>
      <c r="J193" s="1040"/>
      <c r="K193" s="1038" t="s">
        <v>690</v>
      </c>
      <c r="L193" s="1039"/>
      <c r="M193" s="1039"/>
      <c r="N193" s="1041"/>
      <c r="O193" s="1042" t="s">
        <v>874</v>
      </c>
      <c r="P193" s="1042"/>
    </row>
    <row r="194" spans="2:16" ht="98.25" customHeight="1">
      <c r="B194" s="1035"/>
      <c r="C194" s="1011"/>
      <c r="D194" s="1011"/>
      <c r="E194" s="1011"/>
      <c r="F194" s="1011"/>
      <c r="G194" s="1012"/>
      <c r="H194" s="311" t="s">
        <v>587</v>
      </c>
      <c r="I194" s="312" t="s">
        <v>588</v>
      </c>
      <c r="J194" s="312" t="s">
        <v>589</v>
      </c>
      <c r="K194" s="311" t="s">
        <v>590</v>
      </c>
      <c r="L194" s="311" t="s">
        <v>591</v>
      </c>
      <c r="M194" s="312" t="s">
        <v>2768</v>
      </c>
      <c r="N194" s="314" t="s">
        <v>384</v>
      </c>
      <c r="O194" s="1043"/>
      <c r="P194" s="1043"/>
    </row>
    <row r="195" spans="2:16" ht="19.5" customHeight="1">
      <c r="B195" s="315" t="s">
        <v>216</v>
      </c>
      <c r="C195" s="1046" t="s">
        <v>593</v>
      </c>
      <c r="D195" s="1046"/>
      <c r="E195" s="1046"/>
      <c r="F195" s="1046"/>
      <c r="G195" s="1046"/>
      <c r="H195" s="1046"/>
      <c r="I195" s="1046"/>
      <c r="J195" s="1046"/>
      <c r="K195" s="1046"/>
      <c r="L195" s="1046"/>
      <c r="M195" s="1046"/>
      <c r="N195" s="1047"/>
      <c r="O195" s="1043"/>
      <c r="P195" s="1043"/>
    </row>
    <row r="196" spans="2:16" ht="17.25" customHeight="1">
      <c r="B196" s="244" t="s">
        <v>230</v>
      </c>
      <c r="C196" s="1050" t="s">
        <v>2769</v>
      </c>
      <c r="D196" s="1050"/>
      <c r="E196" s="1050"/>
      <c r="F196" s="1050"/>
      <c r="G196" s="1051"/>
      <c r="H196" s="345">
        <v>0</v>
      </c>
      <c r="I196" s="346">
        <v>2</v>
      </c>
      <c r="J196" s="347">
        <f t="shared" ref="J196:J209" si="1">MIN(H196/I196,1)</f>
        <v>0</v>
      </c>
      <c r="K196" s="345">
        <v>153</v>
      </c>
      <c r="L196" s="345">
        <v>1634</v>
      </c>
      <c r="M196" s="368">
        <f>MIN(K196/L196,1)</f>
        <v>9.3635250917992657E-2</v>
      </c>
      <c r="N196" s="1597" t="s">
        <v>2770</v>
      </c>
      <c r="O196" s="1044"/>
      <c r="P196" s="1044"/>
    </row>
    <row r="197" spans="2:16" ht="19.5" customHeight="1">
      <c r="B197" s="244" t="s">
        <v>401</v>
      </c>
      <c r="C197" s="1050" t="s">
        <v>595</v>
      </c>
      <c r="D197" s="1050"/>
      <c r="E197" s="1050"/>
      <c r="F197" s="1050"/>
      <c r="G197" s="1051"/>
      <c r="H197" s="508" t="s">
        <v>71</v>
      </c>
      <c r="I197" s="509" t="s">
        <v>71</v>
      </c>
      <c r="J197" s="349" t="s">
        <v>71</v>
      </c>
      <c r="K197" s="508" t="s">
        <v>71</v>
      </c>
      <c r="L197" s="509" t="s">
        <v>71</v>
      </c>
      <c r="M197" s="349" t="s">
        <v>71</v>
      </c>
      <c r="N197" s="1598"/>
      <c r="O197" s="1044"/>
      <c r="P197" s="1044"/>
    </row>
    <row r="198" spans="2:16" ht="49.15" customHeight="1">
      <c r="B198" s="244" t="s">
        <v>404</v>
      </c>
      <c r="C198" s="1050" t="s">
        <v>596</v>
      </c>
      <c r="D198" s="1050"/>
      <c r="E198" s="1050"/>
      <c r="F198" s="1055" t="s">
        <v>71</v>
      </c>
      <c r="G198" s="1056"/>
      <c r="H198" s="508" t="s">
        <v>71</v>
      </c>
      <c r="I198" s="509" t="s">
        <v>71</v>
      </c>
      <c r="J198" s="349" t="s">
        <v>71</v>
      </c>
      <c r="K198" s="508" t="s">
        <v>71</v>
      </c>
      <c r="L198" s="509" t="s">
        <v>71</v>
      </c>
      <c r="M198" s="349" t="s">
        <v>71</v>
      </c>
      <c r="N198" s="1599"/>
      <c r="O198" s="1044"/>
      <c r="P198" s="1044"/>
    </row>
    <row r="199" spans="2:16" ht="44.45" customHeight="1">
      <c r="B199" s="319" t="s">
        <v>218</v>
      </c>
      <c r="C199" s="1046" t="s">
        <v>2771</v>
      </c>
      <c r="D199" s="1046"/>
      <c r="E199" s="1046"/>
      <c r="F199" s="1046"/>
      <c r="G199" s="1423"/>
      <c r="H199" s="345">
        <v>1</v>
      </c>
      <c r="I199" s="346">
        <v>2</v>
      </c>
      <c r="J199" s="347">
        <f t="shared" si="1"/>
        <v>0.5</v>
      </c>
      <c r="K199" s="345">
        <v>226</v>
      </c>
      <c r="L199" s="345">
        <v>1634</v>
      </c>
      <c r="M199" s="368">
        <f>MIN(K199/L199,1)</f>
        <v>0.13831089351285189</v>
      </c>
      <c r="N199" s="422" t="s">
        <v>2772</v>
      </c>
      <c r="O199" s="1044"/>
      <c r="P199" s="1044"/>
    </row>
    <row r="200" spans="2:16" ht="21" customHeight="1">
      <c r="B200" s="319" t="s">
        <v>220</v>
      </c>
      <c r="C200" s="1046" t="s">
        <v>221</v>
      </c>
      <c r="D200" s="1046"/>
      <c r="E200" s="1046"/>
      <c r="F200" s="1046"/>
      <c r="G200" s="1046"/>
      <c r="H200" s="1046"/>
      <c r="I200" s="1046"/>
      <c r="J200" s="1046"/>
      <c r="K200" s="1046"/>
      <c r="L200" s="1046"/>
      <c r="M200" s="1046"/>
      <c r="N200" s="1047"/>
      <c r="O200" s="1044"/>
      <c r="P200" s="1044"/>
    </row>
    <row r="201" spans="2:16" ht="20.45" customHeight="1">
      <c r="B201" s="10" t="s">
        <v>230</v>
      </c>
      <c r="C201" s="1050" t="s">
        <v>2773</v>
      </c>
      <c r="D201" s="1050"/>
      <c r="E201" s="1050"/>
      <c r="F201" s="1050"/>
      <c r="G201" s="1051"/>
      <c r="H201" s="508" t="s">
        <v>71</v>
      </c>
      <c r="I201" s="509" t="s">
        <v>71</v>
      </c>
      <c r="J201" s="349" t="s">
        <v>71</v>
      </c>
      <c r="K201" s="508" t="s">
        <v>71</v>
      </c>
      <c r="L201" s="509" t="s">
        <v>71</v>
      </c>
      <c r="M201" s="349" t="s">
        <v>71</v>
      </c>
      <c r="N201" s="1052"/>
      <c r="O201" s="1044"/>
      <c r="P201" s="1044"/>
    </row>
    <row r="202" spans="2:16" ht="20.45" customHeight="1">
      <c r="B202" s="10" t="s">
        <v>401</v>
      </c>
      <c r="C202" s="1050" t="s">
        <v>2550</v>
      </c>
      <c r="D202" s="1050"/>
      <c r="E202" s="1050"/>
      <c r="F202" s="1050"/>
      <c r="G202" s="767"/>
      <c r="H202" s="345">
        <v>0</v>
      </c>
      <c r="I202" s="346">
        <v>2</v>
      </c>
      <c r="J202" s="347">
        <f t="shared" si="1"/>
        <v>0</v>
      </c>
      <c r="K202" s="345">
        <v>141</v>
      </c>
      <c r="L202" s="345">
        <v>1634</v>
      </c>
      <c r="M202" s="368">
        <f>MIN(K202/L202,1)</f>
        <v>8.6291309669522642E-2</v>
      </c>
      <c r="N202" s="1053"/>
      <c r="O202" s="1044"/>
      <c r="P202" s="1044"/>
    </row>
    <row r="203" spans="2:16" ht="19.149999999999999" customHeight="1">
      <c r="B203" s="10" t="s">
        <v>404</v>
      </c>
      <c r="C203" s="1050" t="s">
        <v>2551</v>
      </c>
      <c r="D203" s="1050"/>
      <c r="E203" s="1050"/>
      <c r="F203" s="1050"/>
      <c r="G203" s="1051"/>
      <c r="H203" s="508" t="s">
        <v>71</v>
      </c>
      <c r="I203" s="509" t="s">
        <v>71</v>
      </c>
      <c r="J203" s="349" t="s">
        <v>71</v>
      </c>
      <c r="K203" s="508" t="s">
        <v>71</v>
      </c>
      <c r="L203" s="509" t="s">
        <v>71</v>
      </c>
      <c r="M203" s="349" t="s">
        <v>71</v>
      </c>
      <c r="N203" s="1053"/>
      <c r="O203" s="1044"/>
      <c r="P203" s="1044"/>
    </row>
    <row r="204" spans="2:16" ht="19.149999999999999" customHeight="1">
      <c r="B204" s="319" t="s">
        <v>222</v>
      </c>
      <c r="C204" s="1046" t="s">
        <v>256</v>
      </c>
      <c r="D204" s="1046"/>
      <c r="E204" s="1046"/>
      <c r="F204" s="1046"/>
      <c r="G204" s="1046"/>
      <c r="H204" s="1046"/>
      <c r="I204" s="1046"/>
      <c r="J204" s="1046"/>
      <c r="K204" s="1046"/>
      <c r="L204" s="1046"/>
      <c r="M204" s="1046"/>
      <c r="N204" s="1047"/>
      <c r="O204" s="1043"/>
      <c r="P204" s="1043"/>
    </row>
    <row r="205" spans="2:16" ht="18" customHeight="1">
      <c r="B205" s="10" t="s">
        <v>230</v>
      </c>
      <c r="C205" s="1050" t="s">
        <v>2552</v>
      </c>
      <c r="D205" s="1050"/>
      <c r="E205" s="1050"/>
      <c r="F205" s="1050"/>
      <c r="G205" s="1051"/>
      <c r="H205" s="508" t="s">
        <v>71</v>
      </c>
      <c r="I205" s="509" t="s">
        <v>71</v>
      </c>
      <c r="J205" s="349" t="s">
        <v>71</v>
      </c>
      <c r="K205" s="508" t="s">
        <v>71</v>
      </c>
      <c r="L205" s="509" t="s">
        <v>71</v>
      </c>
      <c r="M205" s="348" t="s">
        <v>71</v>
      </c>
      <c r="N205" s="2353" t="s">
        <v>2774</v>
      </c>
      <c r="O205" s="1043"/>
      <c r="P205" s="1043"/>
    </row>
    <row r="206" spans="2:16" ht="19.149999999999999" customHeight="1">
      <c r="B206" s="10" t="s">
        <v>401</v>
      </c>
      <c r="C206" s="1050" t="s">
        <v>2553</v>
      </c>
      <c r="D206" s="1050"/>
      <c r="E206" s="1050"/>
      <c r="F206" s="1050"/>
      <c r="G206" s="1051"/>
      <c r="H206" s="508" t="s">
        <v>71</v>
      </c>
      <c r="I206" s="509" t="s">
        <v>71</v>
      </c>
      <c r="J206" s="349" t="s">
        <v>71</v>
      </c>
      <c r="K206" s="508" t="s">
        <v>71</v>
      </c>
      <c r="L206" s="509" t="s">
        <v>71</v>
      </c>
      <c r="M206" s="348" t="s">
        <v>71</v>
      </c>
      <c r="N206" s="2354"/>
      <c r="O206" s="1043"/>
      <c r="P206" s="1043"/>
    </row>
    <row r="207" spans="2:16" ht="20.45" customHeight="1">
      <c r="B207" s="319" t="s">
        <v>224</v>
      </c>
      <c r="C207" s="1046" t="s">
        <v>2554</v>
      </c>
      <c r="D207" s="1046"/>
      <c r="E207" s="1046"/>
      <c r="F207" s="1046"/>
      <c r="G207" s="1046"/>
      <c r="H207" s="345">
        <v>0</v>
      </c>
      <c r="I207" s="346">
        <v>2</v>
      </c>
      <c r="J207" s="347">
        <f t="shared" si="1"/>
        <v>0</v>
      </c>
      <c r="K207" s="345">
        <v>93</v>
      </c>
      <c r="L207" s="345">
        <v>1634</v>
      </c>
      <c r="M207" s="368">
        <f>MIN(K207/L207,1)</f>
        <v>5.6915544675642596E-2</v>
      </c>
      <c r="N207" s="320"/>
      <c r="O207" s="1043"/>
      <c r="P207" s="1043"/>
    </row>
    <row r="208" spans="2:16" ht="19.899999999999999" customHeight="1">
      <c r="B208" s="319" t="s">
        <v>226</v>
      </c>
      <c r="C208" s="1046" t="s">
        <v>2555</v>
      </c>
      <c r="D208" s="1046"/>
      <c r="E208" s="1046"/>
      <c r="F208" s="1046"/>
      <c r="G208" s="1046"/>
      <c r="H208" s="508" t="s">
        <v>71</v>
      </c>
      <c r="I208" s="509" t="s">
        <v>71</v>
      </c>
      <c r="J208" s="349" t="s">
        <v>71</v>
      </c>
      <c r="K208" s="508" t="s">
        <v>71</v>
      </c>
      <c r="L208" s="509" t="s">
        <v>71</v>
      </c>
      <c r="M208" s="348" t="s">
        <v>71</v>
      </c>
      <c r="N208" s="320"/>
      <c r="O208" s="1043"/>
      <c r="P208" s="1043"/>
    </row>
    <row r="209" spans="2:16" ht="19.149999999999999" customHeight="1">
      <c r="B209" s="319" t="s">
        <v>228</v>
      </c>
      <c r="C209" s="1046" t="s">
        <v>133</v>
      </c>
      <c r="D209" s="1046"/>
      <c r="E209" s="1046"/>
      <c r="F209" s="1046"/>
      <c r="G209" s="1046"/>
      <c r="H209" s="345">
        <v>0</v>
      </c>
      <c r="I209" s="346">
        <v>2</v>
      </c>
      <c r="J209" s="347">
        <f t="shared" si="1"/>
        <v>0</v>
      </c>
      <c r="K209" s="345">
        <v>87</v>
      </c>
      <c r="L209" s="345">
        <v>1634</v>
      </c>
      <c r="M209" s="368">
        <f t="shared" ref="M209" si="2">MIN(K209/L209,1)</f>
        <v>5.3243574051407588E-2</v>
      </c>
      <c r="N209" s="320"/>
      <c r="O209" s="1043"/>
      <c r="P209" s="1043"/>
    </row>
    <row r="210" spans="2:16" ht="19.149999999999999" customHeight="1">
      <c r="B210" s="319" t="s">
        <v>229</v>
      </c>
      <c r="C210" s="1046" t="s">
        <v>134</v>
      </c>
      <c r="D210" s="1046"/>
      <c r="E210" s="1046"/>
      <c r="F210" s="1046"/>
      <c r="G210" s="1046"/>
      <c r="H210" s="508" t="s">
        <v>71</v>
      </c>
      <c r="I210" s="509" t="s">
        <v>71</v>
      </c>
      <c r="J210" s="349" t="s">
        <v>71</v>
      </c>
      <c r="K210" s="508" t="s">
        <v>71</v>
      </c>
      <c r="L210" s="509" t="s">
        <v>71</v>
      </c>
      <c r="M210" s="348" t="s">
        <v>71</v>
      </c>
      <c r="N210" s="320"/>
      <c r="O210" s="1043"/>
      <c r="P210" s="1043"/>
    </row>
    <row r="211" spans="2:16" ht="18.600000000000001" customHeight="1">
      <c r="B211" s="319" t="s">
        <v>230</v>
      </c>
      <c r="C211" s="1046" t="s">
        <v>262</v>
      </c>
      <c r="D211" s="1046"/>
      <c r="E211" s="1046"/>
      <c r="F211" s="1046"/>
      <c r="G211" s="1046"/>
      <c r="H211" s="1046"/>
      <c r="I211" s="1046"/>
      <c r="J211" s="1046"/>
      <c r="K211" s="1046"/>
      <c r="L211" s="1046"/>
      <c r="M211" s="1046"/>
      <c r="N211" s="1047"/>
      <c r="O211" s="1043"/>
      <c r="P211" s="1043"/>
    </row>
    <row r="212" spans="2:16" ht="15.75">
      <c r="B212" s="10" t="s">
        <v>230</v>
      </c>
      <c r="C212" s="1050" t="s">
        <v>263</v>
      </c>
      <c r="D212" s="1050"/>
      <c r="E212" s="1050"/>
      <c r="F212" s="1050"/>
      <c r="G212" s="1051"/>
      <c r="H212" s="508" t="s">
        <v>71</v>
      </c>
      <c r="I212" s="509" t="s">
        <v>71</v>
      </c>
      <c r="J212" s="349" t="s">
        <v>71</v>
      </c>
      <c r="K212" s="508" t="s">
        <v>71</v>
      </c>
      <c r="L212" s="509" t="s">
        <v>71</v>
      </c>
      <c r="M212" s="348" t="s">
        <v>71</v>
      </c>
      <c r="N212" s="1566"/>
      <c r="O212" s="1043"/>
      <c r="P212" s="1043"/>
    </row>
    <row r="213" spans="2:16" ht="15.75">
      <c r="B213" s="10" t="s">
        <v>401</v>
      </c>
      <c r="C213" s="1050" t="s">
        <v>264</v>
      </c>
      <c r="D213" s="1050"/>
      <c r="E213" s="1050"/>
      <c r="F213" s="1050"/>
      <c r="G213" s="1051"/>
      <c r="H213" s="508" t="s">
        <v>71</v>
      </c>
      <c r="I213" s="509" t="s">
        <v>71</v>
      </c>
      <c r="J213" s="349" t="s">
        <v>71</v>
      </c>
      <c r="K213" s="508" t="s">
        <v>71</v>
      </c>
      <c r="L213" s="509" t="s">
        <v>71</v>
      </c>
      <c r="M213" s="348" t="s">
        <v>71</v>
      </c>
      <c r="N213" s="1567"/>
      <c r="O213" s="1043"/>
      <c r="P213" s="1043"/>
    </row>
    <row r="214" spans="2:16" ht="17.45" customHeight="1">
      <c r="B214" s="319" t="s">
        <v>231</v>
      </c>
      <c r="C214" s="1046" t="s">
        <v>2775</v>
      </c>
      <c r="D214" s="1046"/>
      <c r="E214" s="1046"/>
      <c r="F214" s="1046"/>
      <c r="G214" s="1046"/>
      <c r="H214" s="508" t="s">
        <v>71</v>
      </c>
      <c r="I214" s="509" t="s">
        <v>71</v>
      </c>
      <c r="J214" s="349" t="s">
        <v>71</v>
      </c>
      <c r="K214" s="508" t="s">
        <v>71</v>
      </c>
      <c r="L214" s="509" t="s">
        <v>71</v>
      </c>
      <c r="M214" s="348" t="s">
        <v>71</v>
      </c>
      <c r="N214" s="320"/>
      <c r="O214" s="1043"/>
      <c r="P214" s="1043"/>
    </row>
    <row r="215" spans="2:16" ht="33" customHeight="1">
      <c r="B215" s="9" t="s">
        <v>233</v>
      </c>
      <c r="C215" s="1470" t="s">
        <v>2776</v>
      </c>
      <c r="D215" s="1470"/>
      <c r="E215" s="1470"/>
      <c r="F215" s="1470"/>
      <c r="G215" s="1471"/>
      <c r="H215" s="352">
        <f>SUM(H196+H199+H202+H207+H209)</f>
        <v>1</v>
      </c>
      <c r="I215" s="352">
        <f>SUM(I196+I199+I202+I207+I209)</f>
        <v>10</v>
      </c>
      <c r="J215" s="347">
        <f>MIN(H215/I215,1)</f>
        <v>0.1</v>
      </c>
      <c r="K215" s="352">
        <f>SUM(K196+K199+K202+K207+K209)</f>
        <v>700</v>
      </c>
      <c r="L215" s="352">
        <f>SUM(L196+L199+L202+L207+L209)</f>
        <v>8170</v>
      </c>
      <c r="M215" s="368">
        <f>MIN(K215/L215,1)</f>
        <v>8.5679314565483472E-2</v>
      </c>
      <c r="N215" s="320"/>
      <c r="O215" s="1045"/>
      <c r="P215" s="1045"/>
    </row>
    <row r="216" spans="2:16" ht="24.6" customHeight="1" thickBot="1">
      <c r="B216" s="309" t="s">
        <v>606</v>
      </c>
      <c r="C216" s="913" t="s">
        <v>607</v>
      </c>
      <c r="D216" s="913"/>
      <c r="E216" s="913"/>
      <c r="F216" s="913"/>
      <c r="G216" s="913"/>
      <c r="H216" s="1016"/>
      <c r="I216" s="1017"/>
      <c r="J216" s="1017"/>
      <c r="K216" s="1017"/>
      <c r="L216" s="1017"/>
      <c r="M216" s="1017"/>
      <c r="N216" s="1018"/>
      <c r="O216" s="1019"/>
      <c r="P216" s="1020"/>
    </row>
    <row r="217" spans="2:16" ht="16.5" thickBot="1">
      <c r="B217" s="845" t="s">
        <v>270</v>
      </c>
      <c r="C217" s="846"/>
      <c r="D217" s="846"/>
      <c r="E217" s="846"/>
      <c r="F217" s="846"/>
      <c r="G217" s="846"/>
      <c r="H217" s="846"/>
      <c r="I217" s="846"/>
      <c r="J217" s="846"/>
      <c r="K217" s="846"/>
      <c r="L217" s="846"/>
      <c r="M217" s="846"/>
      <c r="N217" s="846"/>
      <c r="O217" s="846"/>
      <c r="P217" s="847"/>
    </row>
    <row r="218" spans="2:16" ht="20.45" customHeight="1">
      <c r="B218" s="254" t="s">
        <v>608</v>
      </c>
      <c r="C218" s="978" t="s">
        <v>609</v>
      </c>
      <c r="D218" s="978"/>
      <c r="E218" s="978"/>
      <c r="F218" s="978"/>
      <c r="G218" s="978"/>
      <c r="H218" s="2219" t="s">
        <v>2777</v>
      </c>
      <c r="I218" s="2220"/>
      <c r="J218" s="2220"/>
      <c r="K218" s="1023" t="s">
        <v>424</v>
      </c>
      <c r="L218" s="1025" t="s">
        <v>2778</v>
      </c>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789</v>
      </c>
      <c r="P219" s="324"/>
    </row>
    <row r="220" spans="2:16" ht="20.45" customHeight="1">
      <c r="B220" s="1008" t="s">
        <v>612</v>
      </c>
      <c r="C220" s="1009"/>
      <c r="D220" s="1009"/>
      <c r="E220" s="1009"/>
      <c r="F220" s="1009"/>
      <c r="G220" s="1009"/>
      <c r="H220" s="1009"/>
      <c r="I220" s="1009"/>
      <c r="J220" s="1009"/>
      <c r="K220" s="1009"/>
      <c r="L220" s="1009"/>
      <c r="M220" s="1009"/>
      <c r="N220" s="1009"/>
      <c r="O220" s="1009"/>
      <c r="P220" s="1010"/>
    </row>
    <row r="221" spans="2:16" ht="20.45" customHeight="1">
      <c r="B221" s="244" t="s">
        <v>216</v>
      </c>
      <c r="C221" s="1011" t="s">
        <v>613</v>
      </c>
      <c r="D221" s="1011"/>
      <c r="E221" s="1011"/>
      <c r="F221" s="1011"/>
      <c r="G221" s="1012"/>
      <c r="H221" s="968" t="s">
        <v>49</v>
      </c>
      <c r="I221" s="969"/>
      <c r="J221" s="969"/>
      <c r="K221" s="980" t="s">
        <v>424</v>
      </c>
      <c r="L221" s="995" t="s">
        <v>2779</v>
      </c>
      <c r="M221" s="996"/>
      <c r="N221" s="997"/>
      <c r="O221" s="1004" t="s">
        <v>789</v>
      </c>
      <c r="P221" s="1004"/>
    </row>
    <row r="222" spans="2:16" ht="20.45" customHeight="1">
      <c r="B222" s="10" t="s">
        <v>218</v>
      </c>
      <c r="C222" s="879" t="s">
        <v>614</v>
      </c>
      <c r="D222" s="879"/>
      <c r="E222" s="879"/>
      <c r="F222" s="879"/>
      <c r="G222" s="880"/>
      <c r="H222" s="968" t="s">
        <v>49</v>
      </c>
      <c r="I222" s="969"/>
      <c r="J222" s="969"/>
      <c r="K222" s="981"/>
      <c r="L222" s="1013"/>
      <c r="M222" s="1014"/>
      <c r="N222" s="1015"/>
      <c r="O222" s="1007"/>
      <c r="P222" s="1007"/>
    </row>
    <row r="223" spans="2:16" ht="25.9" customHeight="1">
      <c r="B223" s="809" t="s">
        <v>615</v>
      </c>
      <c r="C223" s="875" t="s">
        <v>616</v>
      </c>
      <c r="D223" s="875"/>
      <c r="E223" s="875"/>
      <c r="F223" s="875"/>
      <c r="G223" s="875"/>
      <c r="H223" s="875"/>
      <c r="I223" s="875"/>
      <c r="J223" s="875"/>
      <c r="K223" s="921"/>
      <c r="L223" s="921"/>
      <c r="M223" s="921"/>
      <c r="N223" s="921"/>
      <c r="O223" s="875"/>
      <c r="P223" s="876"/>
    </row>
    <row r="224" spans="2:16" ht="20.45" customHeight="1">
      <c r="B224" s="10" t="s">
        <v>216</v>
      </c>
      <c r="C224" s="879" t="s">
        <v>613</v>
      </c>
      <c r="D224" s="879"/>
      <c r="E224" s="879"/>
      <c r="F224" s="879"/>
      <c r="G224" s="880"/>
      <c r="H224" s="968" t="s">
        <v>49</v>
      </c>
      <c r="I224" s="969"/>
      <c r="J224" s="969"/>
      <c r="K224" s="979" t="s">
        <v>424</v>
      </c>
      <c r="L224" s="992" t="s">
        <v>2780</v>
      </c>
      <c r="M224" s="993"/>
      <c r="N224" s="994"/>
      <c r="O224" s="1001" t="s">
        <v>704</v>
      </c>
      <c r="P224" s="1001"/>
    </row>
    <row r="225" spans="1:16" ht="20.45" customHeight="1">
      <c r="B225" s="10" t="s">
        <v>218</v>
      </c>
      <c r="C225" s="879" t="s">
        <v>614</v>
      </c>
      <c r="D225" s="879"/>
      <c r="E225" s="879"/>
      <c r="F225" s="879"/>
      <c r="G225" s="880"/>
      <c r="H225" s="968" t="s">
        <v>49</v>
      </c>
      <c r="I225" s="969"/>
      <c r="J225" s="969"/>
      <c r="K225" s="980"/>
      <c r="L225" s="995"/>
      <c r="M225" s="996"/>
      <c r="N225" s="997"/>
      <c r="O225" s="1002"/>
      <c r="P225" s="1002"/>
    </row>
    <row r="226" spans="1:16" ht="25.9" customHeight="1">
      <c r="B226" s="809" t="s">
        <v>617</v>
      </c>
      <c r="C226" s="879" t="s">
        <v>618</v>
      </c>
      <c r="D226" s="879"/>
      <c r="E226" s="879"/>
      <c r="F226" s="879"/>
      <c r="G226" s="880"/>
      <c r="H226" s="968" t="s">
        <v>49</v>
      </c>
      <c r="I226" s="969"/>
      <c r="J226" s="969"/>
      <c r="K226" s="980"/>
      <c r="L226" s="995"/>
      <c r="M226" s="996"/>
      <c r="N226" s="997"/>
      <c r="O226" s="1004" t="s">
        <v>789</v>
      </c>
      <c r="P226" s="1004"/>
    </row>
    <row r="227" spans="1:16" ht="25.9" customHeight="1">
      <c r="B227" s="10" t="s">
        <v>216</v>
      </c>
      <c r="C227" s="879" t="s">
        <v>619</v>
      </c>
      <c r="D227" s="879"/>
      <c r="E227" s="879"/>
      <c r="F227" s="879"/>
      <c r="G227" s="880"/>
      <c r="H227" s="968" t="s">
        <v>50</v>
      </c>
      <c r="I227" s="969"/>
      <c r="J227" s="969"/>
      <c r="K227" s="980"/>
      <c r="L227" s="995"/>
      <c r="M227" s="996"/>
      <c r="N227" s="997"/>
      <c r="O227" s="1007"/>
      <c r="P227" s="1007"/>
    </row>
    <row r="228" spans="1:16" ht="37.15" customHeight="1">
      <c r="B228" s="809" t="s">
        <v>620</v>
      </c>
      <c r="C228" s="879" t="s">
        <v>697</v>
      </c>
      <c r="D228" s="879"/>
      <c r="E228" s="879"/>
      <c r="F228" s="879"/>
      <c r="G228" s="880"/>
      <c r="H228" s="968" t="s">
        <v>50</v>
      </c>
      <c r="I228" s="969"/>
      <c r="J228" s="969"/>
      <c r="K228" s="980"/>
      <c r="L228" s="995"/>
      <c r="M228" s="996"/>
      <c r="N228" s="997"/>
      <c r="O228" s="246" t="s">
        <v>704</v>
      </c>
      <c r="P228" s="247"/>
    </row>
    <row r="229" spans="1:16" ht="23.45" customHeight="1">
      <c r="B229" s="803" t="s">
        <v>622</v>
      </c>
      <c r="C229" s="875" t="s">
        <v>623</v>
      </c>
      <c r="D229" s="875"/>
      <c r="E229" s="875"/>
      <c r="F229" s="875"/>
      <c r="G229" s="990"/>
      <c r="H229" s="968" t="s">
        <v>49</v>
      </c>
      <c r="I229" s="969"/>
      <c r="J229" s="969"/>
      <c r="K229" s="980"/>
      <c r="L229" s="995"/>
      <c r="M229" s="996"/>
      <c r="N229" s="997"/>
      <c r="O229" s="1003" t="s">
        <v>704</v>
      </c>
      <c r="P229" s="1003"/>
    </row>
    <row r="230" spans="1:16" ht="20.45" customHeight="1">
      <c r="B230" s="10" t="s">
        <v>216</v>
      </c>
      <c r="C230" s="879" t="s">
        <v>624</v>
      </c>
      <c r="D230" s="879"/>
      <c r="E230" s="879"/>
      <c r="F230" s="879"/>
      <c r="G230" s="880"/>
      <c r="H230" s="968" t="s">
        <v>49</v>
      </c>
      <c r="I230" s="969"/>
      <c r="J230" s="969"/>
      <c r="K230" s="980"/>
      <c r="L230" s="995"/>
      <c r="M230" s="996"/>
      <c r="N230" s="997"/>
      <c r="O230" s="1004"/>
      <c r="P230" s="1004"/>
    </row>
    <row r="231" spans="1:16" ht="20.45" customHeight="1" thickBot="1">
      <c r="B231" s="9" t="s">
        <v>625</v>
      </c>
      <c r="C231" s="913" t="s">
        <v>626</v>
      </c>
      <c r="D231" s="913"/>
      <c r="E231" s="913"/>
      <c r="F231" s="913"/>
      <c r="G231" s="1006"/>
      <c r="H231" s="968" t="s">
        <v>50</v>
      </c>
      <c r="I231" s="969"/>
      <c r="J231" s="969"/>
      <c r="K231" s="991"/>
      <c r="L231" s="998"/>
      <c r="M231" s="999"/>
      <c r="N231" s="1000"/>
      <c r="O231" s="1005"/>
      <c r="P231" s="1005"/>
    </row>
    <row r="232" spans="1:16" ht="16.5" thickBot="1">
      <c r="B232" s="845" t="s">
        <v>293</v>
      </c>
      <c r="C232" s="846"/>
      <c r="D232" s="846"/>
      <c r="E232" s="846"/>
      <c r="F232" s="846"/>
      <c r="G232" s="846"/>
      <c r="H232" s="846"/>
      <c r="I232" s="846"/>
      <c r="J232" s="846"/>
      <c r="K232" s="848"/>
      <c r="L232" s="846"/>
      <c r="M232" s="846"/>
      <c r="N232" s="846"/>
      <c r="O232" s="846"/>
      <c r="P232" s="847"/>
    </row>
    <row r="233" spans="1:16" ht="33.6" customHeight="1">
      <c r="B233" s="760" t="s">
        <v>627</v>
      </c>
      <c r="C233" s="978" t="s">
        <v>698</v>
      </c>
      <c r="D233" s="978"/>
      <c r="E233" s="978"/>
      <c r="F233" s="978"/>
      <c r="G233" s="978"/>
      <c r="H233" s="968" t="s">
        <v>49</v>
      </c>
      <c r="I233" s="969"/>
      <c r="J233" s="969"/>
      <c r="K233" s="979" t="s">
        <v>424</v>
      </c>
      <c r="L233" s="982"/>
      <c r="M233" s="983"/>
      <c r="N233" s="984"/>
      <c r="O233" s="985" t="s">
        <v>821</v>
      </c>
      <c r="P233" s="985"/>
    </row>
    <row r="234" spans="1:16" ht="33.6" customHeight="1">
      <c r="B234" s="10" t="s">
        <v>216</v>
      </c>
      <c r="C234" s="879" t="s">
        <v>629</v>
      </c>
      <c r="D234" s="879"/>
      <c r="E234" s="879"/>
      <c r="F234" s="879"/>
      <c r="G234" s="880"/>
      <c r="H234" s="1805" t="s">
        <v>2781</v>
      </c>
      <c r="I234" s="2351"/>
      <c r="J234" s="2352"/>
      <c r="K234" s="980"/>
      <c r="L234" s="973"/>
      <c r="M234" s="974"/>
      <c r="N234" s="975"/>
      <c r="O234" s="976"/>
      <c r="P234" s="976"/>
    </row>
    <row r="235" spans="1:16" ht="33.6" customHeight="1">
      <c r="B235" s="760" t="s">
        <v>630</v>
      </c>
      <c r="C235" s="989" t="s">
        <v>631</v>
      </c>
      <c r="D235" s="875"/>
      <c r="E235" s="875"/>
      <c r="F235" s="875"/>
      <c r="G235" s="990"/>
      <c r="H235" s="968" t="s">
        <v>49</v>
      </c>
      <c r="I235" s="969"/>
      <c r="J235" s="969"/>
      <c r="K235" s="980"/>
      <c r="L235" s="1084" t="s">
        <v>2782</v>
      </c>
      <c r="M235" s="1085"/>
      <c r="N235" s="1815"/>
      <c r="O235" s="1044" t="s">
        <v>821</v>
      </c>
      <c r="P235" s="960"/>
    </row>
    <row r="236" spans="1:16" ht="32.25" customHeight="1">
      <c r="B236" s="325" t="s">
        <v>216</v>
      </c>
      <c r="C236" s="879" t="s">
        <v>629</v>
      </c>
      <c r="D236" s="879"/>
      <c r="E236" s="879"/>
      <c r="F236" s="879"/>
      <c r="G236" s="880"/>
      <c r="H236" s="957" t="s">
        <v>71</v>
      </c>
      <c r="I236" s="958"/>
      <c r="J236" s="977"/>
      <c r="K236" s="981"/>
      <c r="L236" s="1816"/>
      <c r="M236" s="1817"/>
      <c r="N236" s="1818"/>
      <c r="O236" s="976"/>
      <c r="P236" s="976"/>
    </row>
    <row r="237" spans="1:16" ht="37.9" customHeight="1">
      <c r="B237" s="759" t="s">
        <v>632</v>
      </c>
      <c r="C237" s="921" t="s">
        <v>633</v>
      </c>
      <c r="D237" s="921"/>
      <c r="E237" s="921"/>
      <c r="F237" s="921"/>
      <c r="G237" s="956"/>
      <c r="H237" s="957" t="s">
        <v>2280</v>
      </c>
      <c r="I237" s="958"/>
      <c r="J237" s="958"/>
      <c r="K237" s="958"/>
      <c r="L237" s="958"/>
      <c r="M237" s="958"/>
      <c r="N237" s="959"/>
      <c r="O237" s="761"/>
      <c r="P237" s="761"/>
    </row>
    <row r="238" spans="1:16" ht="76.150000000000006" customHeight="1">
      <c r="A238" s="11"/>
      <c r="B238" s="720" t="s">
        <v>634</v>
      </c>
      <c r="C238" s="921" t="s">
        <v>635</v>
      </c>
      <c r="D238" s="921"/>
      <c r="E238" s="921"/>
      <c r="F238" s="921"/>
      <c r="G238" s="956"/>
      <c r="H238" s="160" t="s">
        <v>49</v>
      </c>
      <c r="I238" s="753" t="s">
        <v>424</v>
      </c>
      <c r="J238" s="958" t="s">
        <v>2783</v>
      </c>
      <c r="K238" s="958"/>
      <c r="L238" s="958"/>
      <c r="M238" s="958"/>
      <c r="N238" s="959"/>
      <c r="O238" s="960" t="s">
        <v>940</v>
      </c>
      <c r="P238" s="960"/>
    </row>
    <row r="239" spans="1:16" ht="33.6"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368" priority="154">
      <formula>$H$134="Don't know"</formula>
    </cfRule>
    <cfRule type="expression" dxfId="1367" priority="155">
      <formula>$H$134="no"</formula>
    </cfRule>
  </conditionalFormatting>
  <conditionalFormatting sqref="H132">
    <cfRule type="expression" dxfId="1366" priority="152">
      <formula>$H$138="Don't know"</formula>
    </cfRule>
    <cfRule type="expression" dxfId="1365" priority="153">
      <formula>$H$138="No"</formula>
    </cfRule>
  </conditionalFormatting>
  <conditionalFormatting sqref="H134">
    <cfRule type="expression" dxfId="1364" priority="150">
      <formula>$H$141="Don't know"</formula>
    </cfRule>
    <cfRule type="expression" dxfId="1363" priority="151">
      <formula>$H$141="No"</formula>
    </cfRule>
  </conditionalFormatting>
  <conditionalFormatting sqref="H122:H124 K122">
    <cfRule type="expression" dxfId="1362" priority="148">
      <formula>$N$128="Don't know"</formula>
    </cfRule>
    <cfRule type="expression" dxfId="1361" priority="149">
      <formula>$N$128="No"</formula>
    </cfRule>
  </conditionalFormatting>
  <conditionalFormatting sqref="L157:M157">
    <cfRule type="expression" dxfId="1360" priority="144">
      <formula>$F$163="Don't know"</formula>
    </cfRule>
    <cfRule type="expression" dxfId="1359" priority="147">
      <formula>$F$163="No"</formula>
    </cfRule>
  </conditionalFormatting>
  <conditionalFormatting sqref="L158:M158">
    <cfRule type="expression" dxfId="1358" priority="143">
      <formula>$F$164="Don't know"</formula>
    </cfRule>
    <cfRule type="expression" dxfId="1357" priority="146">
      <formula>$F$164="No"</formula>
    </cfRule>
  </conditionalFormatting>
  <conditionalFormatting sqref="L159:M159">
    <cfRule type="expression" dxfId="1356" priority="142">
      <formula>$F$171="Don't know"</formula>
    </cfRule>
    <cfRule type="expression" dxfId="1355" priority="145">
      <formula>$F$171="No"</formula>
    </cfRule>
  </conditionalFormatting>
  <conditionalFormatting sqref="H11:N11">
    <cfRule type="expression" dxfId="1354" priority="139">
      <formula>$F$17="Not applicable"</formula>
    </cfRule>
    <cfRule type="expression" dxfId="1353" priority="140">
      <formula>$F$17="Don't know"</formula>
    </cfRule>
    <cfRule type="expression" dxfId="1352" priority="141">
      <formula>$F$17="No"</formula>
    </cfRule>
  </conditionalFormatting>
  <conditionalFormatting sqref="H12:N19">
    <cfRule type="expression" dxfId="1351" priority="136">
      <formula>$F12="Not applicable"</formula>
    </cfRule>
    <cfRule type="expression" dxfId="1350" priority="137">
      <formula>$F12="Don't know"</formula>
    </cfRule>
    <cfRule type="expression" dxfId="1349" priority="138">
      <formula>$F12="No"</formula>
    </cfRule>
  </conditionalFormatting>
  <conditionalFormatting sqref="H11:N19 N20 F9:N9 F11:F19">
    <cfRule type="expression" dxfId="1348" priority="135">
      <formula>$N$14="Don't know"</formula>
    </cfRule>
  </conditionalFormatting>
  <conditionalFormatting sqref="H11:N19 N20 F9:N9 F11:F19">
    <cfRule type="expression" dxfId="1347" priority="134">
      <formula>$N$14="Not applicable"</formula>
    </cfRule>
  </conditionalFormatting>
  <conditionalFormatting sqref="H11:N19 N20 F9:N9 F11:F19">
    <cfRule type="expression" dxfId="1346" priority="133">
      <formula>$N$14="No"</formula>
    </cfRule>
  </conditionalFormatting>
  <conditionalFormatting sqref="L153:M153">
    <cfRule type="expression" dxfId="1345" priority="131">
      <formula>$F$163="Don't know"</formula>
    </cfRule>
    <cfRule type="expression" dxfId="1344" priority="132">
      <formula>$F$163="No"</formula>
    </cfRule>
  </conditionalFormatting>
  <conditionalFormatting sqref="L154:M154">
    <cfRule type="expression" dxfId="1343" priority="129">
      <formula>$F$163="Don't know"</formula>
    </cfRule>
    <cfRule type="expression" dxfId="1342" priority="130">
      <formula>$F$163="No"</formula>
    </cfRule>
  </conditionalFormatting>
  <conditionalFormatting sqref="L155:M155">
    <cfRule type="expression" dxfId="1341" priority="127">
      <formula>$F$163="Don't know"</formula>
    </cfRule>
    <cfRule type="expression" dxfId="1340" priority="128">
      <formula>$F$163="No"</formula>
    </cfRule>
  </conditionalFormatting>
  <conditionalFormatting sqref="L21:L22">
    <cfRule type="expression" dxfId="1339" priority="124">
      <formula>$N$14="No"</formula>
    </cfRule>
  </conditionalFormatting>
  <conditionalFormatting sqref="L21:L22">
    <cfRule type="expression" dxfId="1338" priority="126">
      <formula>$N$14="Don't know"</formula>
    </cfRule>
  </conditionalFormatting>
  <conditionalFormatting sqref="L21:L22">
    <cfRule type="expression" dxfId="1337" priority="125">
      <formula>$N$14="Not applicable"</formula>
    </cfRule>
  </conditionalFormatting>
  <conditionalFormatting sqref="I23:J23 H25 G61:H62 F68:J68 F70:J70 H87:N87 H90 H27:H29 F11:F19 F23 L21:L23 L8 F69 F71 K55 G101:N113 J41:K41 O193:O215 G75:J79">
    <cfRule type="containsBlanks" dxfId="1336" priority="123">
      <formula>LEN(TRIM(F8))=0</formula>
    </cfRule>
  </conditionalFormatting>
  <conditionalFormatting sqref="F9:N9">
    <cfRule type="containsBlanks" dxfId="1335" priority="122">
      <formula>LEN(TRIM(F9))=0</formula>
    </cfRule>
  </conditionalFormatting>
  <conditionalFormatting sqref="O10 O58 O74 O86 O90 O98 O120 O128 O131 O133 O160 O167:O168 O191 O229:O231 O56 O233:O234 O224:O225 O218:O219 O171 O137:O152 J33:K33 J38:K38 J47:K48 O20:O23 O25:O30 O238 J55 O82:O83 J50:K50">
    <cfRule type="containsBlanks" dxfId="1334" priority="121">
      <formula>LEN(TRIM(J10))=0</formula>
    </cfRule>
  </conditionalFormatting>
  <conditionalFormatting sqref="I61:J62">
    <cfRule type="containsBlanks" dxfId="1333" priority="120">
      <formula>LEN(TRIM(I61))=0</formula>
    </cfRule>
  </conditionalFormatting>
  <conditionalFormatting sqref="H85:J85">
    <cfRule type="containsBlanks" dxfId="1332" priority="119">
      <formula>LEN(TRIM(H85))=0</formula>
    </cfRule>
  </conditionalFormatting>
  <conditionalFormatting sqref="I170:L170 F187:N187 N189 K191:N191 G138 H129:H130 H122:H124 K122 H218:H219 H134:H135 H132 F157:F159 F153:F155 K161 F161:F163 H167 K172:K184 H237:H238 L153:N155 L157:N159">
    <cfRule type="containsBlanks" dxfId="1331" priority="118">
      <formula>LEN(TRIM(F122))=0</formula>
    </cfRule>
  </conditionalFormatting>
  <conditionalFormatting sqref="M170:N170">
    <cfRule type="containsBlanks" dxfId="1330" priority="117">
      <formula>LEN(TRIM(M170))=0</formula>
    </cfRule>
  </conditionalFormatting>
  <conditionalFormatting sqref="O228">
    <cfRule type="containsBlanks" dxfId="1329" priority="116">
      <formula>LEN(TRIM(O228))=0</formula>
    </cfRule>
  </conditionalFormatting>
  <conditionalFormatting sqref="G120">
    <cfRule type="containsBlanks" dxfId="1328" priority="115">
      <formula>LEN(TRIM(G120))=0</formula>
    </cfRule>
  </conditionalFormatting>
  <conditionalFormatting sqref="J140">
    <cfRule type="containsBlanks" dxfId="1327" priority="61">
      <formula>LEN(TRIM(J140))=0</formula>
    </cfRule>
  </conditionalFormatting>
  <conditionalFormatting sqref="J26">
    <cfRule type="containsBlanks" dxfId="1326" priority="113">
      <formula>LEN(TRIM(J26))=0</formula>
    </cfRule>
  </conditionalFormatting>
  <conditionalFormatting sqref="J27">
    <cfRule type="containsBlanks" dxfId="1325" priority="114">
      <formula>LEN(TRIM(J27))=0</formula>
    </cfRule>
  </conditionalFormatting>
  <conditionalFormatting sqref="O169">
    <cfRule type="containsBlanks" dxfId="1324" priority="112">
      <formula>LEN(TRIM(O169))=0</formula>
    </cfRule>
  </conditionalFormatting>
  <conditionalFormatting sqref="J56">
    <cfRule type="containsBlanks" dxfId="1323" priority="111">
      <formula>LEN(TRIM(J56))=0</formula>
    </cfRule>
  </conditionalFormatting>
  <conditionalFormatting sqref="J144">
    <cfRule type="containsBlanks" dxfId="1322" priority="57">
      <formula>LEN(TRIM(J144))=0</formula>
    </cfRule>
  </conditionalFormatting>
  <conditionalFormatting sqref="F23">
    <cfRule type="expression" dxfId="1321" priority="110">
      <formula>$N$14="Don't know"</formula>
    </cfRule>
  </conditionalFormatting>
  <conditionalFormatting sqref="F23">
    <cfRule type="expression" dxfId="1320" priority="109">
      <formula>$N$14="Not applicable"</formula>
    </cfRule>
  </conditionalFormatting>
  <conditionalFormatting sqref="F23">
    <cfRule type="expression" dxfId="1319" priority="108">
      <formula>$N$14="No"</formula>
    </cfRule>
  </conditionalFormatting>
  <conditionalFormatting sqref="L20">
    <cfRule type="containsBlanks" dxfId="1318" priority="104">
      <formula>LEN(TRIM(L20))=0</formula>
    </cfRule>
    <cfRule type="expression" dxfId="1317" priority="107">
      <formula>$M$14="Don't know"</formula>
    </cfRule>
  </conditionalFormatting>
  <conditionalFormatting sqref="L20">
    <cfRule type="expression" dxfId="1316" priority="106">
      <formula>$M$14="Not applicable"</formula>
    </cfRule>
  </conditionalFormatting>
  <conditionalFormatting sqref="L20">
    <cfRule type="expression" dxfId="1315" priority="105">
      <formula>$M$14="No"</formula>
    </cfRule>
  </conditionalFormatting>
  <conditionalFormatting sqref="L21">
    <cfRule type="expression" dxfId="1314" priority="103">
      <formula>$N$14="Don't know"</formula>
    </cfRule>
  </conditionalFormatting>
  <conditionalFormatting sqref="L21">
    <cfRule type="expression" dxfId="1313" priority="102">
      <formula>$N$14="Not applicable"</formula>
    </cfRule>
  </conditionalFormatting>
  <conditionalFormatting sqref="L21">
    <cfRule type="expression" dxfId="1312" priority="101">
      <formula>$N$14="No"</formula>
    </cfRule>
  </conditionalFormatting>
  <conditionalFormatting sqref="L22">
    <cfRule type="expression" dxfId="1311" priority="100">
      <formula>$N$14="Don't know"</formula>
    </cfRule>
  </conditionalFormatting>
  <conditionalFormatting sqref="L22">
    <cfRule type="expression" dxfId="1310" priority="99">
      <formula>$N$14="Not applicable"</formula>
    </cfRule>
  </conditionalFormatting>
  <conditionalFormatting sqref="L22">
    <cfRule type="expression" dxfId="1309" priority="98">
      <formula>$N$14="No"</formula>
    </cfRule>
  </conditionalFormatting>
  <conditionalFormatting sqref="L8">
    <cfRule type="expression" dxfId="1308" priority="97">
      <formula>$N$14="Don't know"</formula>
    </cfRule>
  </conditionalFormatting>
  <conditionalFormatting sqref="L8">
    <cfRule type="expression" dxfId="1307" priority="96">
      <formula>$N$14="Not applicable"</formula>
    </cfRule>
  </conditionalFormatting>
  <conditionalFormatting sqref="L8">
    <cfRule type="expression" dxfId="1306" priority="95">
      <formula>$N$14="No"</formula>
    </cfRule>
  </conditionalFormatting>
  <conditionalFormatting sqref="J25">
    <cfRule type="containsBlanks" dxfId="1305" priority="94">
      <formula>LEN(TRIM(J25))=0</formula>
    </cfRule>
  </conditionalFormatting>
  <conditionalFormatting sqref="J58">
    <cfRule type="containsBlanks" dxfId="1304" priority="93">
      <formula>LEN(TRIM(J58))=0</formula>
    </cfRule>
  </conditionalFormatting>
  <conditionalFormatting sqref="N65">
    <cfRule type="containsBlanks" dxfId="1303" priority="92">
      <formula>LEN(TRIM(N65))=0</formula>
    </cfRule>
  </conditionalFormatting>
  <conditionalFormatting sqref="H86:J86">
    <cfRule type="containsBlanks" dxfId="1302" priority="91">
      <formula>LEN(TRIM(H86))=0</formula>
    </cfRule>
  </conditionalFormatting>
  <conditionalFormatting sqref="K186">
    <cfRule type="containsBlanks" dxfId="1301" priority="39">
      <formula>LEN(TRIM(K186))=0</formula>
    </cfRule>
  </conditionalFormatting>
  <conditionalFormatting sqref="H126">
    <cfRule type="expression" dxfId="1300" priority="89">
      <formula>$N$128="Don't know"</formula>
    </cfRule>
    <cfRule type="expression" dxfId="1299" priority="90">
      <formula>$N$128="No"</formula>
    </cfRule>
  </conditionalFormatting>
  <conditionalFormatting sqref="H126">
    <cfRule type="containsBlanks" dxfId="1298" priority="88">
      <formula>LEN(TRIM(H126))=0</formula>
    </cfRule>
  </conditionalFormatting>
  <conditionalFormatting sqref="H127">
    <cfRule type="expression" dxfId="1297" priority="86">
      <formula>$N$128="Don't know"</formula>
    </cfRule>
    <cfRule type="expression" dxfId="1296" priority="87">
      <formula>$N$128="No"</formula>
    </cfRule>
  </conditionalFormatting>
  <conditionalFormatting sqref="H127">
    <cfRule type="containsBlanks" dxfId="1295" priority="85">
      <formula>LEN(TRIM(H127))=0</formula>
    </cfRule>
  </conditionalFormatting>
  <conditionalFormatting sqref="H128">
    <cfRule type="expression" dxfId="1294" priority="83">
      <formula>$N$128="Don't know"</formula>
    </cfRule>
    <cfRule type="expression" dxfId="1293" priority="84">
      <formula>$N$128="No"</formula>
    </cfRule>
  </conditionalFormatting>
  <conditionalFormatting sqref="H128">
    <cfRule type="containsBlanks" dxfId="1292" priority="82">
      <formula>LEN(TRIM(H128))=0</formula>
    </cfRule>
  </conditionalFormatting>
  <conditionalFormatting sqref="H133">
    <cfRule type="expression" dxfId="1291" priority="80">
      <formula>$N$128="Don't know"</formula>
    </cfRule>
    <cfRule type="expression" dxfId="1290" priority="81">
      <formula>$N$128="No"</formula>
    </cfRule>
  </conditionalFormatting>
  <conditionalFormatting sqref="H133">
    <cfRule type="containsBlanks" dxfId="1289" priority="79">
      <formula>LEN(TRIM(H133))=0</formula>
    </cfRule>
  </conditionalFormatting>
  <conditionalFormatting sqref="H131">
    <cfRule type="expression" dxfId="1288" priority="77">
      <formula>$N$128="Don't know"</formula>
    </cfRule>
    <cfRule type="expression" dxfId="1287" priority="78">
      <formula>$N$128="No"</formula>
    </cfRule>
  </conditionalFormatting>
  <conditionalFormatting sqref="H131">
    <cfRule type="containsBlanks" dxfId="1286" priority="76">
      <formula>LEN(TRIM(H131))=0</formula>
    </cfRule>
  </conditionalFormatting>
  <conditionalFormatting sqref="G139">
    <cfRule type="containsBlanks" dxfId="1285" priority="75">
      <formula>LEN(TRIM(G139))=0</formula>
    </cfRule>
  </conditionalFormatting>
  <conditionalFormatting sqref="G140">
    <cfRule type="containsBlanks" dxfId="1284" priority="74">
      <formula>LEN(TRIM(G140))=0</formula>
    </cfRule>
  </conditionalFormatting>
  <conditionalFormatting sqref="G141">
    <cfRule type="containsBlanks" dxfId="1283" priority="73">
      <formula>LEN(TRIM(G141))=0</formula>
    </cfRule>
  </conditionalFormatting>
  <conditionalFormatting sqref="G142">
    <cfRule type="containsBlanks" dxfId="1282" priority="72">
      <formula>LEN(TRIM(G142))=0</formula>
    </cfRule>
  </conditionalFormatting>
  <conditionalFormatting sqref="G143">
    <cfRule type="containsBlanks" dxfId="1281" priority="71">
      <formula>LEN(TRIM(G143))=0</formula>
    </cfRule>
  </conditionalFormatting>
  <conditionalFormatting sqref="G144">
    <cfRule type="containsBlanks" dxfId="1280" priority="70">
      <formula>LEN(TRIM(G144))=0</formula>
    </cfRule>
  </conditionalFormatting>
  <conditionalFormatting sqref="G145">
    <cfRule type="containsBlanks" dxfId="1279" priority="69">
      <formula>LEN(TRIM(G145))=0</formula>
    </cfRule>
  </conditionalFormatting>
  <conditionalFormatting sqref="G146">
    <cfRule type="containsBlanks" dxfId="1278" priority="68">
      <formula>LEN(TRIM(G146))=0</formula>
    </cfRule>
  </conditionalFormatting>
  <conditionalFormatting sqref="G147">
    <cfRule type="containsBlanks" dxfId="1277" priority="67">
      <formula>LEN(TRIM(G147))=0</formula>
    </cfRule>
  </conditionalFormatting>
  <conditionalFormatting sqref="G148">
    <cfRule type="containsBlanks" dxfId="1276" priority="66">
      <formula>LEN(TRIM(G148))=0</formula>
    </cfRule>
  </conditionalFormatting>
  <conditionalFormatting sqref="G149">
    <cfRule type="containsBlanks" dxfId="1275" priority="65">
      <formula>LEN(TRIM(G149))=0</formula>
    </cfRule>
  </conditionalFormatting>
  <conditionalFormatting sqref="G150">
    <cfRule type="containsBlanks" dxfId="1274" priority="64">
      <formula>LEN(TRIM(G150))=0</formula>
    </cfRule>
  </conditionalFormatting>
  <conditionalFormatting sqref="J138">
    <cfRule type="containsBlanks" dxfId="1273" priority="63">
      <formula>LEN(TRIM(J138))=0</formula>
    </cfRule>
  </conditionalFormatting>
  <conditionalFormatting sqref="J139">
    <cfRule type="containsBlanks" dxfId="1272" priority="62">
      <formula>LEN(TRIM(J139))=0</formula>
    </cfRule>
  </conditionalFormatting>
  <conditionalFormatting sqref="J142">
    <cfRule type="containsBlanks" dxfId="1271" priority="59">
      <formula>LEN(TRIM(J142))=0</formula>
    </cfRule>
  </conditionalFormatting>
  <conditionalFormatting sqref="J141">
    <cfRule type="containsBlanks" dxfId="1270" priority="60">
      <formula>LEN(TRIM(J141))=0</formula>
    </cfRule>
  </conditionalFormatting>
  <conditionalFormatting sqref="J143">
    <cfRule type="containsBlanks" dxfId="1269" priority="58">
      <formula>LEN(TRIM(J143))=0</formula>
    </cfRule>
  </conditionalFormatting>
  <conditionalFormatting sqref="J146">
    <cfRule type="containsBlanks" dxfId="1268" priority="55">
      <formula>LEN(TRIM(J146))=0</formula>
    </cfRule>
  </conditionalFormatting>
  <conditionalFormatting sqref="J145">
    <cfRule type="containsBlanks" dxfId="1267" priority="56">
      <formula>LEN(TRIM(J145))=0</formula>
    </cfRule>
  </conditionalFormatting>
  <conditionalFormatting sqref="J147">
    <cfRule type="containsBlanks" dxfId="1266" priority="54">
      <formula>LEN(TRIM(J147))=0</formula>
    </cfRule>
  </conditionalFormatting>
  <conditionalFormatting sqref="J148">
    <cfRule type="containsBlanks" dxfId="1265" priority="53">
      <formula>LEN(TRIM(J148))=0</formula>
    </cfRule>
  </conditionalFormatting>
  <conditionalFormatting sqref="J149">
    <cfRule type="containsBlanks" dxfId="1264" priority="52">
      <formula>LEN(TRIM(J149))=0</formula>
    </cfRule>
  </conditionalFormatting>
  <conditionalFormatting sqref="J150">
    <cfRule type="containsBlanks" dxfId="1263" priority="51">
      <formula>LEN(TRIM(J150))=0</formula>
    </cfRule>
  </conditionalFormatting>
  <conditionalFormatting sqref="L158:M158">
    <cfRule type="expression" dxfId="1262" priority="49">
      <formula>$F$163="Don't know"</formula>
    </cfRule>
    <cfRule type="expression" dxfId="1261" priority="50">
      <formula>$F$163="No"</formula>
    </cfRule>
  </conditionalFormatting>
  <conditionalFormatting sqref="L159:M159">
    <cfRule type="expression" dxfId="1260" priority="47">
      <formula>$F$163="Don't know"</formula>
    </cfRule>
    <cfRule type="expression" dxfId="1259" priority="48">
      <formula>$F$163="No"</formula>
    </cfRule>
  </conditionalFormatting>
  <conditionalFormatting sqref="L153:M153">
    <cfRule type="expression" dxfId="1258" priority="45">
      <formula>$F$163="Don't know"</formula>
    </cfRule>
    <cfRule type="expression" dxfId="1257" priority="46">
      <formula>$F$163="No"</formula>
    </cfRule>
  </conditionalFormatting>
  <conditionalFormatting sqref="L154:M154">
    <cfRule type="expression" dxfId="1256" priority="43">
      <formula>$F$163="Don't know"</formula>
    </cfRule>
    <cfRule type="expression" dxfId="1255" priority="44">
      <formula>$F$163="No"</formula>
    </cfRule>
  </conditionalFormatting>
  <conditionalFormatting sqref="L155:M155">
    <cfRule type="expression" dxfId="1254" priority="41">
      <formula>$F$163="Don't know"</formula>
    </cfRule>
    <cfRule type="expression" dxfId="1253" priority="42">
      <formula>$F$163="No"</formula>
    </cfRule>
  </conditionalFormatting>
  <conditionalFormatting sqref="H221">
    <cfRule type="containsBlanks" dxfId="1252" priority="38">
      <formula>LEN(TRIM(H221))=0</formula>
    </cfRule>
  </conditionalFormatting>
  <conditionalFormatting sqref="H222">
    <cfRule type="containsBlanks" dxfId="1251" priority="37">
      <formula>LEN(TRIM(H222))=0</formula>
    </cfRule>
  </conditionalFormatting>
  <conditionalFormatting sqref="H224">
    <cfRule type="containsBlanks" dxfId="1250" priority="36">
      <formula>LEN(TRIM(H224))=0</formula>
    </cfRule>
  </conditionalFormatting>
  <conditionalFormatting sqref="H225">
    <cfRule type="containsBlanks" dxfId="1249" priority="35">
      <formula>LEN(TRIM(H225))=0</formula>
    </cfRule>
  </conditionalFormatting>
  <conditionalFormatting sqref="H226">
    <cfRule type="containsBlanks" dxfId="1248" priority="34">
      <formula>LEN(TRIM(H226))=0</formula>
    </cfRule>
  </conditionalFormatting>
  <conditionalFormatting sqref="H228">
    <cfRule type="containsBlanks" dxfId="1247" priority="33">
      <formula>LEN(TRIM(H228))=0</formula>
    </cfRule>
  </conditionalFormatting>
  <conditionalFormatting sqref="H229">
    <cfRule type="containsBlanks" dxfId="1246" priority="32">
      <formula>LEN(TRIM(H229))=0</formula>
    </cfRule>
  </conditionalFormatting>
  <conditionalFormatting sqref="H231">
    <cfRule type="containsBlanks" dxfId="1245" priority="31">
      <formula>LEN(TRIM(H231))=0</formula>
    </cfRule>
  </conditionalFormatting>
  <conditionalFormatting sqref="H233">
    <cfRule type="containsBlanks" dxfId="1244" priority="30">
      <formula>LEN(TRIM(H233))=0</formula>
    </cfRule>
  </conditionalFormatting>
  <conditionalFormatting sqref="H235">
    <cfRule type="containsBlanks" dxfId="1243" priority="29">
      <formula>LEN(TRIM(H235))=0</formula>
    </cfRule>
  </conditionalFormatting>
  <conditionalFormatting sqref="O8">
    <cfRule type="containsBlanks" dxfId="1242" priority="28">
      <formula>LEN(TRIM(O8))=0</formula>
    </cfRule>
  </conditionalFormatting>
  <conditionalFormatting sqref="O65">
    <cfRule type="containsBlanks" dxfId="1241" priority="27">
      <formula>LEN(TRIM(O65))=0</formula>
    </cfRule>
  </conditionalFormatting>
  <conditionalFormatting sqref="O221:O222">
    <cfRule type="containsBlanks" dxfId="1240" priority="23">
      <formula>LEN(TRIM(O221))=0</formula>
    </cfRule>
  </conditionalFormatting>
  <conditionalFormatting sqref="O226:O227">
    <cfRule type="containsBlanks" dxfId="1239" priority="22">
      <formula>LEN(TRIM(O226))=0</formula>
    </cfRule>
  </conditionalFormatting>
  <conditionalFormatting sqref="O156">
    <cfRule type="containsBlanks" dxfId="1238" priority="26">
      <formula>LEN(TRIM(O156))=0</formula>
    </cfRule>
  </conditionalFormatting>
  <conditionalFormatting sqref="O165:O166">
    <cfRule type="containsBlanks" dxfId="1237" priority="25">
      <formula>LEN(TRIM(O165))=0</formula>
    </cfRule>
  </conditionalFormatting>
  <conditionalFormatting sqref="O189:O190">
    <cfRule type="containsBlanks" dxfId="1236" priority="24">
      <formula>LEN(TRIM(O189))=0</formula>
    </cfRule>
  </conditionalFormatting>
  <conditionalFormatting sqref="L154:M154">
    <cfRule type="expression" dxfId="1235" priority="20">
      <formula>$F$163="Don't know"</formula>
    </cfRule>
    <cfRule type="expression" dxfId="1234" priority="21">
      <formula>$F$163="No"</formula>
    </cfRule>
  </conditionalFormatting>
  <conditionalFormatting sqref="L154:M154">
    <cfRule type="expression" dxfId="1233" priority="18">
      <formula>$F$163="Don't know"</formula>
    </cfRule>
    <cfRule type="expression" dxfId="1232" priority="19">
      <formula>$F$163="No"</formula>
    </cfRule>
  </conditionalFormatting>
  <conditionalFormatting sqref="L155:M155">
    <cfRule type="expression" dxfId="1231" priority="16">
      <formula>$F$163="Don't know"</formula>
    </cfRule>
    <cfRule type="expression" dxfId="1230" priority="17">
      <formula>$F$163="No"</formula>
    </cfRule>
  </conditionalFormatting>
  <conditionalFormatting sqref="L155:M155">
    <cfRule type="expression" dxfId="1229" priority="14">
      <formula>$F$163="Don't know"</formula>
    </cfRule>
    <cfRule type="expression" dxfId="1228" priority="15">
      <formula>$F$163="No"</formula>
    </cfRule>
  </conditionalFormatting>
  <conditionalFormatting sqref="L157:M157">
    <cfRule type="expression" dxfId="1227" priority="12">
      <formula>$F$163="Don't know"</formula>
    </cfRule>
    <cfRule type="expression" dxfId="1226" priority="13">
      <formula>$F$163="No"</formula>
    </cfRule>
  </conditionalFormatting>
  <conditionalFormatting sqref="L157:M157">
    <cfRule type="expression" dxfId="1225" priority="10">
      <formula>$F$163="Don't know"</formula>
    </cfRule>
    <cfRule type="expression" dxfId="1224" priority="11">
      <formula>$F$163="No"</formula>
    </cfRule>
  </conditionalFormatting>
  <conditionalFormatting sqref="L158:M158">
    <cfRule type="expression" dxfId="1223" priority="8">
      <formula>$F$163="Don't know"</formula>
    </cfRule>
    <cfRule type="expression" dxfId="1222" priority="9">
      <formula>$F$163="No"</formula>
    </cfRule>
  </conditionalFormatting>
  <conditionalFormatting sqref="L158:M158">
    <cfRule type="expression" dxfId="1221" priority="6">
      <formula>$F$163="Don't know"</formula>
    </cfRule>
    <cfRule type="expression" dxfId="1220" priority="7">
      <formula>$F$163="No"</formula>
    </cfRule>
  </conditionalFormatting>
  <conditionalFormatting sqref="L159:M159">
    <cfRule type="expression" dxfId="1219" priority="4">
      <formula>$F$163="Don't know"</formula>
    </cfRule>
    <cfRule type="expression" dxfId="1218" priority="5">
      <formula>$F$163="No"</formula>
    </cfRule>
  </conditionalFormatting>
  <conditionalFormatting sqref="L159:M159">
    <cfRule type="expression" dxfId="1217" priority="2">
      <formula>$F$163="Don't know"</formula>
    </cfRule>
    <cfRule type="expression" dxfId="1216" priority="3">
      <formula>$F$163="No"</formula>
    </cfRule>
  </conditionalFormatting>
  <conditionalFormatting sqref="O235:O236">
    <cfRule type="containsBlanks" dxfId="1215" priority="1">
      <formula>LEN(TRIM(O235))=0</formula>
    </cfRule>
  </conditionalFormatting>
  <dataValidations count="11">
    <dataValidation type="list" allowBlank="1" showInputMessage="1" showErrorMessage="1" sqref="F11:F19 F23 L21:L22 L8 H238 H124:J124 H126:J127 F161:F163 H167 F165 K191:N191 L157:N159 G115:N117 L153:N155 G101:N113" xr:uid="{67EF507C-4D6E-42B4-BA59-69EEBAB7CE81}">
      <formula1>"Yes, No, Don't know, Not applicable"</formula1>
    </dataValidation>
    <dataValidation type="list" allowBlank="1" showInputMessage="1" showErrorMessage="1" error="Please choose from the dropdown list." sqref="L20" xr:uid="{21F4D9AF-EBE6-4452-9D21-C7F5D551ED9E}">
      <formula1>"0 times, 1-2 times, 3-5 times, 6 or more times, Don't know"</formula1>
    </dataValidation>
    <dataValidation type="list" allowBlank="1" showInputMessage="1" showErrorMessage="1" sqref="H25 J25" xr:uid="{5983C7FD-F9AE-4E1D-9BAB-591FCF10FD81}">
      <formula1>"January, February, March, April, May, June, July, August, September, October, November, December"</formula1>
    </dataValidation>
    <dataValidation type="list" allowBlank="1" showInputMessage="1" showErrorMessage="1" sqref="H29:J29" xr:uid="{19591590-8197-496F-88C0-4FBE58884641}">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03E63E22-5EF3-47D4-943E-EC131EC67EF4}">
      <formula1>"Yes, No, Don't know"</formula1>
    </dataValidation>
    <dataValidation type="list" allowBlank="1" showInputMessage="1" showErrorMessage="1" sqref="F75:F79" xr:uid="{EF34AC6D-AB42-4C2A-967A-485AFABCE0E2}">
      <formula1>"In-kind, Cash, Don't know"</formula1>
    </dataValidation>
    <dataValidation type="list" allowBlank="1" showInputMessage="1" showErrorMessage="1" error="Please choose from the dropdown list." prompt="Please select from the dropdown list" sqref="H86:J86" xr:uid="{8C1B636C-600B-4F5C-9815-34312D201BC8}">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80E40473-239C-4B1D-AA81-41DCAC5843B0}">
      <formula1>"Yes, No, Don't Know"</formula1>
    </dataValidation>
    <dataValidation type="list" allowBlank="1" showInputMessage="1" showErrorMessage="1" sqref="I138:I150 J138:L151 H138:H151 G138:G150" xr:uid="{A90A5C05-E3B7-4CAC-B600-0EBA05FE4F36}">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7EB5249D-BBB0-4560-B205-3ADE80D58B11}">
      <formula1>"Yes, No, Don’t know, Not applicable"</formula1>
    </dataValidation>
    <dataValidation type="date" allowBlank="1" showInputMessage="1" showErrorMessage="1" sqref="H27 J27" xr:uid="{212DE768-500E-48CB-AE74-DED3E6CC2F59}">
      <formula1>42005</formula1>
      <formula2>43100</formula2>
    </dataValidation>
  </dataValidations>
  <hyperlinks>
    <hyperlink ref="F1:G1" location="'All Countries - Summary (2017)'!A1" display="Summary Page" xr:uid="{89E1B438-59F3-4070-BC80-04CF9CBD7610}"/>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C1BFA-AE0E-43D1-92EA-26FE66AD8D08}">
  <sheetPr>
    <tabColor rgb="FFCC6600"/>
  </sheetPr>
  <dimension ref="A1:Q241"/>
  <sheetViews>
    <sheetView showGridLines="0" zoomScaleNormal="100" workbookViewId="0">
      <selection activeCell="B5" sqref="B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6.140625"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34</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880</v>
      </c>
      <c r="P8" s="1215"/>
    </row>
    <row r="9" spans="2:16" ht="21.75" customHeight="1">
      <c r="B9" s="9" t="s">
        <v>216</v>
      </c>
      <c r="C9" s="879" t="s">
        <v>353</v>
      </c>
      <c r="D9" s="879"/>
      <c r="E9" s="880"/>
      <c r="F9" s="1113" t="s">
        <v>2784</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880</v>
      </c>
      <c r="P10" s="1003"/>
    </row>
    <row r="11" spans="2:16" ht="46.5" customHeight="1">
      <c r="B11" s="244" t="s">
        <v>216</v>
      </c>
      <c r="C11" s="1011" t="s">
        <v>357</v>
      </c>
      <c r="D11" s="1011"/>
      <c r="E11" s="1369"/>
      <c r="F11" s="797" t="s">
        <v>49</v>
      </c>
      <c r="G11" s="245" t="s">
        <v>358</v>
      </c>
      <c r="H11" s="1073" t="s">
        <v>2785</v>
      </c>
      <c r="I11" s="1074"/>
      <c r="J11" s="1074"/>
      <c r="K11" s="1074"/>
      <c r="L11" s="1074"/>
      <c r="M11" s="1074"/>
      <c r="N11" s="1074"/>
      <c r="O11" s="1004"/>
      <c r="P11" s="1004"/>
    </row>
    <row r="12" spans="2:16" ht="46.5" customHeight="1">
      <c r="B12" s="10" t="s">
        <v>218</v>
      </c>
      <c r="C12" s="879" t="s">
        <v>359</v>
      </c>
      <c r="D12" s="879"/>
      <c r="E12" s="880"/>
      <c r="F12" s="797" t="s">
        <v>50</v>
      </c>
      <c r="G12" s="739" t="s">
        <v>358</v>
      </c>
      <c r="H12" s="1073"/>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2786</v>
      </c>
      <c r="I14" s="1074"/>
      <c r="J14" s="1074"/>
      <c r="K14" s="1074"/>
      <c r="L14" s="1074"/>
      <c r="M14" s="1074"/>
      <c r="N14" s="1074"/>
      <c r="O14" s="1004"/>
      <c r="P14" s="1004"/>
    </row>
    <row r="15" spans="2:16" ht="46.5" customHeight="1">
      <c r="B15" s="10" t="s">
        <v>224</v>
      </c>
      <c r="C15" s="879" t="s">
        <v>54</v>
      </c>
      <c r="D15" s="879"/>
      <c r="E15" s="880"/>
      <c r="F15" s="797" t="s">
        <v>49</v>
      </c>
      <c r="G15" s="739" t="s">
        <v>363</v>
      </c>
      <c r="H15" s="1073" t="s">
        <v>2787</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2788</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2789</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50</v>
      </c>
      <c r="G19" s="739" t="s">
        <v>367</v>
      </c>
      <c r="H19" s="1073"/>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359" t="s">
        <v>372</v>
      </c>
      <c r="N20" s="1410" t="s">
        <v>2790</v>
      </c>
      <c r="O20" s="246" t="s">
        <v>880</v>
      </c>
      <c r="P20" s="247"/>
    </row>
    <row r="21" spans="2:16" ht="34.5" customHeight="1">
      <c r="B21" s="242" t="s">
        <v>373</v>
      </c>
      <c r="C21" s="879" t="s">
        <v>374</v>
      </c>
      <c r="D21" s="879"/>
      <c r="E21" s="879"/>
      <c r="F21" s="879"/>
      <c r="G21" s="879"/>
      <c r="H21" s="879"/>
      <c r="I21" s="879"/>
      <c r="J21" s="879"/>
      <c r="K21" s="879"/>
      <c r="L21" s="797" t="s">
        <v>50</v>
      </c>
      <c r="M21" s="1360"/>
      <c r="N21" s="1411"/>
      <c r="O21" s="246" t="s">
        <v>704</v>
      </c>
      <c r="P21" s="247"/>
    </row>
    <row r="22" spans="2:16" ht="33.75" customHeight="1">
      <c r="B22" s="248" t="s">
        <v>216</v>
      </c>
      <c r="C22" s="879" t="s">
        <v>375</v>
      </c>
      <c r="D22" s="879"/>
      <c r="E22" s="879"/>
      <c r="F22" s="879"/>
      <c r="G22" s="879"/>
      <c r="H22" s="879"/>
      <c r="I22" s="879"/>
      <c r="J22" s="879"/>
      <c r="K22" s="879"/>
      <c r="L22" s="797" t="s">
        <v>663</v>
      </c>
      <c r="M22" s="1360"/>
      <c r="N22" s="1411"/>
      <c r="O22" s="246" t="s">
        <v>704</v>
      </c>
      <c r="P22" s="247"/>
    </row>
    <row r="23" spans="2:16" ht="72.599999999999994" customHeight="1" thickBot="1">
      <c r="B23" s="249" t="s">
        <v>376</v>
      </c>
      <c r="C23" s="913" t="s">
        <v>377</v>
      </c>
      <c r="D23" s="913"/>
      <c r="E23" s="1006"/>
      <c r="F23" s="797" t="s">
        <v>49</v>
      </c>
      <c r="G23" s="1365" t="s">
        <v>378</v>
      </c>
      <c r="H23" s="1366"/>
      <c r="I23" s="1367" t="s">
        <v>2791</v>
      </c>
      <c r="J23" s="1368"/>
      <c r="K23" s="250" t="s">
        <v>379</v>
      </c>
      <c r="L23" s="251" t="s">
        <v>2792</v>
      </c>
      <c r="M23" s="1361"/>
      <c r="N23" s="1412"/>
      <c r="O23" s="252" t="s">
        <v>704</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39" customHeight="1">
      <c r="B25" s="254" t="s">
        <v>380</v>
      </c>
      <c r="C25" s="1340" t="s">
        <v>381</v>
      </c>
      <c r="D25" s="1340"/>
      <c r="E25" s="1340"/>
      <c r="F25" s="1341"/>
      <c r="G25" s="255" t="s">
        <v>382</v>
      </c>
      <c r="H25" s="256" t="s">
        <v>891</v>
      </c>
      <c r="I25" s="257" t="s">
        <v>383</v>
      </c>
      <c r="J25" s="256" t="s">
        <v>892</v>
      </c>
      <c r="K25" s="1342" t="s">
        <v>384</v>
      </c>
      <c r="L25" s="2358" t="s">
        <v>2793</v>
      </c>
      <c r="M25" s="2359"/>
      <c r="N25" s="2360"/>
      <c r="O25" s="258" t="s">
        <v>720</v>
      </c>
      <c r="P25" s="738"/>
    </row>
    <row r="26" spans="2:16" ht="59.25" customHeight="1">
      <c r="B26" s="242" t="s">
        <v>385</v>
      </c>
      <c r="C26" s="879" t="s">
        <v>386</v>
      </c>
      <c r="D26" s="879"/>
      <c r="E26" s="879"/>
      <c r="F26" s="879"/>
      <c r="G26" s="879"/>
      <c r="H26" s="879"/>
      <c r="I26" s="880"/>
      <c r="J26" s="389">
        <v>3038541.5800000005</v>
      </c>
      <c r="K26" s="1343"/>
      <c r="L26" s="2361"/>
      <c r="M26" s="2362"/>
      <c r="N26" s="2363"/>
      <c r="O26" s="810" t="s">
        <v>2473</v>
      </c>
      <c r="P26" s="247"/>
    </row>
    <row r="27" spans="2:16" ht="36.75" customHeight="1">
      <c r="B27" s="242" t="s">
        <v>387</v>
      </c>
      <c r="C27" s="875" t="s">
        <v>388</v>
      </c>
      <c r="D27" s="875"/>
      <c r="E27" s="875"/>
      <c r="F27" s="990"/>
      <c r="G27" s="259" t="s">
        <v>389</v>
      </c>
      <c r="H27" s="260">
        <v>42552</v>
      </c>
      <c r="I27" s="261" t="s">
        <v>390</v>
      </c>
      <c r="J27" s="260">
        <v>42887</v>
      </c>
      <c r="K27" s="1343"/>
      <c r="L27" s="2361"/>
      <c r="M27" s="2362"/>
      <c r="N27" s="2363"/>
      <c r="O27" s="810" t="s">
        <v>2473</v>
      </c>
      <c r="P27" s="247"/>
    </row>
    <row r="28" spans="2:16" ht="36.75" customHeight="1">
      <c r="B28" s="262" t="s">
        <v>216</v>
      </c>
      <c r="C28" s="875" t="s">
        <v>391</v>
      </c>
      <c r="D28" s="875"/>
      <c r="E28" s="875"/>
      <c r="F28" s="875"/>
      <c r="G28" s="990"/>
      <c r="H28" s="1354" t="s">
        <v>2794</v>
      </c>
      <c r="I28" s="1355"/>
      <c r="J28" s="1356"/>
      <c r="K28" s="1343"/>
      <c r="L28" s="2361"/>
      <c r="M28" s="2362"/>
      <c r="N28" s="2363"/>
      <c r="O28" s="810" t="s">
        <v>722</v>
      </c>
      <c r="P28" s="247"/>
    </row>
    <row r="29" spans="2:16" ht="23.25" customHeight="1">
      <c r="B29" s="262" t="s">
        <v>218</v>
      </c>
      <c r="C29" s="875" t="s">
        <v>392</v>
      </c>
      <c r="D29" s="875"/>
      <c r="E29" s="875"/>
      <c r="F29" s="875"/>
      <c r="G29" s="990"/>
      <c r="H29" s="1091" t="s">
        <v>655</v>
      </c>
      <c r="I29" s="1094"/>
      <c r="J29" s="1095"/>
      <c r="K29" s="1344"/>
      <c r="L29" s="2364"/>
      <c r="M29" s="2365"/>
      <c r="N29" s="2366"/>
      <c r="O29" s="810" t="s">
        <v>1433</v>
      </c>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332">
        <v>1283954.2931034483</v>
      </c>
      <c r="K33" s="335">
        <v>1492719</v>
      </c>
      <c r="L33" s="1319">
        <f t="shared" ref="L33:L55" si="0">ABS(J33-K33)/J33</f>
        <v>0.16259512353196473</v>
      </c>
      <c r="M33" s="1320"/>
      <c r="N33" s="1321"/>
      <c r="O33" s="1335"/>
      <c r="P33" s="1335"/>
    </row>
    <row r="34" spans="2:16" ht="21" customHeight="1">
      <c r="B34" s="248"/>
      <c r="C34" s="1317" t="s">
        <v>2281</v>
      </c>
      <c r="D34" s="1317"/>
      <c r="E34" s="1317"/>
      <c r="F34" s="1317"/>
      <c r="G34" s="1317"/>
      <c r="H34" s="1317"/>
      <c r="I34" s="1318"/>
      <c r="J34" s="329" t="s">
        <v>71</v>
      </c>
      <c r="K34" s="263" t="s">
        <v>71</v>
      </c>
      <c r="L34" s="1398" t="s">
        <v>71</v>
      </c>
      <c r="M34" s="1399"/>
      <c r="N34" s="1400"/>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v>209346</v>
      </c>
      <c r="K37" s="335">
        <v>224901.5</v>
      </c>
      <c r="L37" s="1322">
        <f>ABS(J37-K37)/J37</f>
        <v>7.4305217200233101E-2</v>
      </c>
      <c r="M37" s="1323"/>
      <c r="N37" s="1324"/>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29" t="s">
        <v>71</v>
      </c>
      <c r="K40" s="263" t="s">
        <v>71</v>
      </c>
      <c r="L40" s="1398" t="s">
        <v>71</v>
      </c>
      <c r="M40" s="1399"/>
      <c r="N40" s="1400"/>
      <c r="O40" s="1335"/>
      <c r="P40" s="1335"/>
    </row>
    <row r="41" spans="2:16" ht="21" customHeight="1">
      <c r="B41" s="248"/>
      <c r="C41" s="1317" t="s">
        <v>406</v>
      </c>
      <c r="D41" s="1317"/>
      <c r="E41" s="1317"/>
      <c r="F41" s="1317"/>
      <c r="G41" s="1317"/>
      <c r="H41" s="1317"/>
      <c r="I41" s="1318"/>
      <c r="J41" s="332">
        <v>1336115.7517241382</v>
      </c>
      <c r="K41" s="335">
        <v>1527531</v>
      </c>
      <c r="L41" s="1319">
        <f t="shared" si="0"/>
        <v>0.14326247409991053</v>
      </c>
      <c r="M41" s="1320"/>
      <c r="N41" s="1321"/>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32">
        <v>58852.790640394087</v>
      </c>
      <c r="K45" s="335">
        <v>46181.5</v>
      </c>
      <c r="L45" s="1319">
        <f t="shared" si="0"/>
        <v>0.21530483945644957</v>
      </c>
      <c r="M45" s="1320"/>
      <c r="N45" s="1321"/>
      <c r="O45" s="1335"/>
      <c r="P45" s="1335"/>
    </row>
    <row r="46" spans="2:16" ht="21" customHeight="1">
      <c r="B46" s="248"/>
      <c r="C46" s="1317" t="s">
        <v>411</v>
      </c>
      <c r="D46" s="1317"/>
      <c r="E46" s="1317"/>
      <c r="F46" s="1317"/>
      <c r="G46" s="1317"/>
      <c r="H46" s="1317"/>
      <c r="I46" s="1318"/>
      <c r="J46" s="332">
        <v>53346.862068965514</v>
      </c>
      <c r="K46" s="335">
        <v>34848.5</v>
      </c>
      <c r="L46" s="1319">
        <f t="shared" si="0"/>
        <v>0.34675632926733885</v>
      </c>
      <c r="M46" s="1320"/>
      <c r="N46" s="1321"/>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414</v>
      </c>
      <c r="D48" s="1317"/>
      <c r="E48" s="1317"/>
      <c r="F48" s="1317"/>
      <c r="G48" s="1317"/>
      <c r="H48" s="1317"/>
      <c r="I48" s="1318"/>
      <c r="J48" s="332">
        <v>8674.7931034482754</v>
      </c>
      <c r="K48" s="335">
        <v>7979</v>
      </c>
      <c r="L48" s="1319">
        <f t="shared" si="0"/>
        <v>8.0208610758877238E-2</v>
      </c>
      <c r="M48" s="1320"/>
      <c r="N48" s="1321"/>
      <c r="O48" s="1335"/>
      <c r="P48" s="1335"/>
    </row>
    <row r="49" spans="2:17" ht="21" customHeight="1">
      <c r="B49" s="248" t="s">
        <v>415</v>
      </c>
      <c r="C49" s="1317" t="s">
        <v>416</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332">
        <v>9689640.809750298</v>
      </c>
      <c r="K50" s="335">
        <v>10203257</v>
      </c>
      <c r="L50" s="1319">
        <f t="shared" si="0"/>
        <v>5.3006731656437725E-2</v>
      </c>
      <c r="M50" s="1320"/>
      <c r="N50" s="1321"/>
      <c r="O50" s="1335"/>
      <c r="P50" s="1335"/>
    </row>
    <row r="51" spans="2:17" ht="21" customHeight="1">
      <c r="B51" s="248" t="s">
        <v>418</v>
      </c>
      <c r="C51" s="1317" t="s">
        <v>134</v>
      </c>
      <c r="D51" s="1317"/>
      <c r="E51" s="1317"/>
      <c r="F51" s="1317"/>
      <c r="G51" s="1317"/>
      <c r="H51" s="1317"/>
      <c r="I51" s="1318"/>
      <c r="J51" s="332">
        <v>3816.0344827586205</v>
      </c>
      <c r="K51" s="335">
        <v>4867</v>
      </c>
      <c r="L51" s="1319">
        <f t="shared" si="0"/>
        <v>0.27540776216509294</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29" t="s">
        <v>71</v>
      </c>
      <c r="K53" s="263" t="s">
        <v>71</v>
      </c>
      <c r="L53" s="1398" t="s">
        <v>71</v>
      </c>
      <c r="M53" s="1399"/>
      <c r="N53" s="1400"/>
      <c r="O53" s="1335"/>
      <c r="P53" s="1335"/>
    </row>
    <row r="54" spans="2:17" ht="21" customHeight="1">
      <c r="B54" s="248"/>
      <c r="C54" s="1317" t="s">
        <v>264</v>
      </c>
      <c r="D54" s="1317"/>
      <c r="E54" s="1317"/>
      <c r="F54" s="1317"/>
      <c r="G54" s="1317"/>
      <c r="H54" s="1317"/>
      <c r="I54" s="1318"/>
      <c r="J54" s="329" t="s">
        <v>71</v>
      </c>
      <c r="K54" s="263" t="s">
        <v>71</v>
      </c>
      <c r="L54" s="1398" t="s">
        <v>71</v>
      </c>
      <c r="M54" s="1399"/>
      <c r="N54" s="1400"/>
      <c r="O54" s="1335"/>
      <c r="P54" s="1335"/>
    </row>
    <row r="55" spans="2:17" ht="21" customHeight="1">
      <c r="B55" s="248" t="s">
        <v>420</v>
      </c>
      <c r="C55" s="1317" t="s">
        <v>421</v>
      </c>
      <c r="D55" s="1317"/>
      <c r="E55" s="1317"/>
      <c r="F55" s="1317"/>
      <c r="G55" s="1317"/>
      <c r="H55" s="1317"/>
      <c r="I55" s="1318"/>
      <c r="J55" s="332">
        <v>3958.4482758620688</v>
      </c>
      <c r="K55" s="335">
        <v>4582</v>
      </c>
      <c r="L55" s="1319">
        <f t="shared" si="0"/>
        <v>0.15752428241648159</v>
      </c>
      <c r="M55" s="1320"/>
      <c r="N55" s="1321"/>
      <c r="O55" s="1336"/>
      <c r="P55" s="1336"/>
    </row>
    <row r="56" spans="2:17" ht="148.9" customHeight="1" thickBot="1">
      <c r="B56" s="265" t="s">
        <v>422</v>
      </c>
      <c r="C56" s="1309" t="s">
        <v>423</v>
      </c>
      <c r="D56" s="1309"/>
      <c r="E56" s="1309"/>
      <c r="F56" s="1309"/>
      <c r="G56" s="1309"/>
      <c r="H56" s="1309"/>
      <c r="I56" s="1309"/>
      <c r="J56" s="1310" t="s">
        <v>49</v>
      </c>
      <c r="K56" s="1311"/>
      <c r="L56" s="266" t="s">
        <v>424</v>
      </c>
      <c r="M56" s="1312" t="s">
        <v>2795</v>
      </c>
      <c r="N56" s="1313"/>
      <c r="O56" s="253" t="s">
        <v>122</v>
      </c>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266" t="s">
        <v>424</v>
      </c>
      <c r="M58" s="1312" t="s">
        <v>2796</v>
      </c>
      <c r="N58" s="1313"/>
      <c r="O58" s="268" t="s">
        <v>904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c r="H61" s="273"/>
      <c r="I61" s="1209"/>
      <c r="J61" s="1210"/>
      <c r="K61" s="1275"/>
      <c r="L61" s="1276"/>
      <c r="M61" s="1276"/>
      <c r="N61" s="1277"/>
      <c r="O61" s="1305"/>
      <c r="P61" s="1305"/>
    </row>
    <row r="62" spans="2:17" ht="70.900000000000006" customHeight="1">
      <c r="B62" s="262" t="s">
        <v>218</v>
      </c>
      <c r="C62" s="1307" t="s">
        <v>435</v>
      </c>
      <c r="D62" s="1307"/>
      <c r="E62" s="1307"/>
      <c r="F62" s="1308"/>
      <c r="G62" s="337">
        <v>860038</v>
      </c>
      <c r="H62" s="273" t="s">
        <v>2797</v>
      </c>
      <c r="I62" s="1209" t="s">
        <v>2798</v>
      </c>
      <c r="J62" s="1210"/>
      <c r="K62" s="1275" t="s">
        <v>2799</v>
      </c>
      <c r="L62" s="1276"/>
      <c r="M62" s="1276"/>
      <c r="N62" s="1277"/>
      <c r="O62" s="1305"/>
      <c r="P62" s="1305"/>
    </row>
    <row r="63" spans="2:17" ht="54" customHeight="1" thickBot="1">
      <c r="B63" s="248" t="s">
        <v>220</v>
      </c>
      <c r="C63" s="921" t="s">
        <v>436</v>
      </c>
      <c r="D63" s="921"/>
      <c r="E63" s="921"/>
      <c r="F63" s="956"/>
      <c r="G63" s="338">
        <f>G61+G62</f>
        <v>860038</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49</v>
      </c>
      <c r="O65" s="268" t="s">
        <v>904</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664</v>
      </c>
      <c r="G68" s="1251"/>
      <c r="H68" s="1252"/>
      <c r="I68" s="1209"/>
      <c r="J68" s="1210"/>
      <c r="K68" s="1275"/>
      <c r="L68" s="1276"/>
      <c r="M68" s="1276"/>
      <c r="N68" s="1277"/>
      <c r="O68" s="1184"/>
      <c r="P68" s="1184"/>
    </row>
    <row r="69" spans="2:16" ht="31.5" customHeight="1">
      <c r="B69" s="278"/>
      <c r="C69" s="1290" t="s">
        <v>447</v>
      </c>
      <c r="D69" s="1290"/>
      <c r="E69" s="1291"/>
      <c r="F69" s="1096"/>
      <c r="G69" s="1097"/>
      <c r="H69" s="1097"/>
      <c r="I69" s="1097"/>
      <c r="J69" s="1097"/>
      <c r="K69" s="1275"/>
      <c r="L69" s="1276"/>
      <c r="M69" s="1276"/>
      <c r="N69" s="1277"/>
      <c r="O69" s="1184"/>
      <c r="P69" s="1184"/>
    </row>
    <row r="70" spans="2:16" ht="65.25" customHeight="1">
      <c r="B70" s="262" t="s">
        <v>218</v>
      </c>
      <c r="C70" s="1290" t="s">
        <v>448</v>
      </c>
      <c r="D70" s="1290"/>
      <c r="E70" s="1291"/>
      <c r="F70" s="746" t="s">
        <v>49</v>
      </c>
      <c r="G70" s="1251">
        <v>860038</v>
      </c>
      <c r="H70" s="1252"/>
      <c r="I70" s="1209" t="s">
        <v>2797</v>
      </c>
      <c r="J70" s="1210"/>
      <c r="K70" s="1275"/>
      <c r="L70" s="1276"/>
      <c r="M70" s="1276"/>
      <c r="N70" s="1277"/>
      <c r="O70" s="1184"/>
      <c r="P70" s="1184"/>
    </row>
    <row r="71" spans="2:16" ht="35.25" customHeight="1">
      <c r="B71" s="278"/>
      <c r="C71" s="1290" t="s">
        <v>449</v>
      </c>
      <c r="D71" s="1290"/>
      <c r="E71" s="1291"/>
      <c r="F71" s="1096" t="s">
        <v>120</v>
      </c>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860038</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704</v>
      </c>
      <c r="P74" s="247"/>
    </row>
    <row r="75" spans="2:16" s="282" customFormat="1" ht="32.25" customHeight="1">
      <c r="B75" s="262" t="s">
        <v>216</v>
      </c>
      <c r="C75" s="875" t="s">
        <v>118</v>
      </c>
      <c r="D75" s="875"/>
      <c r="E75" s="990"/>
      <c r="F75" s="746" t="s">
        <v>659</v>
      </c>
      <c r="G75" s="1251">
        <v>193686.5</v>
      </c>
      <c r="H75" s="1252"/>
      <c r="I75" s="1209" t="s">
        <v>2797</v>
      </c>
      <c r="J75" s="1210"/>
      <c r="K75" s="1211"/>
      <c r="L75" s="1212"/>
      <c r="M75" s="1212"/>
      <c r="N75" s="1213"/>
      <c r="O75" s="1183"/>
      <c r="P75" s="1183"/>
    </row>
    <row r="76" spans="2:16" s="282" customFormat="1" ht="32.25" customHeight="1">
      <c r="B76" s="262" t="s">
        <v>218</v>
      </c>
      <c r="C76" s="875" t="s">
        <v>54</v>
      </c>
      <c r="D76" s="875"/>
      <c r="E76" s="990"/>
      <c r="F76" s="746" t="s">
        <v>659</v>
      </c>
      <c r="G76" s="1251">
        <v>1984817.5</v>
      </c>
      <c r="H76" s="1252"/>
      <c r="I76" s="1209" t="s">
        <v>2797</v>
      </c>
      <c r="J76" s="1210"/>
      <c r="K76" s="1211"/>
      <c r="L76" s="1212"/>
      <c r="M76" s="1212"/>
      <c r="N76" s="1213"/>
      <c r="O76" s="1184"/>
      <c r="P76" s="1184"/>
    </row>
    <row r="77" spans="2:16" s="282" customFormat="1" ht="32.25" customHeight="1">
      <c r="B77" s="262" t="s">
        <v>220</v>
      </c>
      <c r="C77" s="875" t="s">
        <v>120</v>
      </c>
      <c r="D77" s="875"/>
      <c r="E77" s="990"/>
      <c r="F77" s="746" t="s">
        <v>663</v>
      </c>
      <c r="G77" s="1251"/>
      <c r="H77" s="1252"/>
      <c r="I77" s="1209"/>
      <c r="J77" s="1210"/>
      <c r="K77" s="1211"/>
      <c r="L77" s="1212"/>
      <c r="M77" s="1212"/>
      <c r="N77" s="1213"/>
      <c r="O77" s="1184"/>
      <c r="P77" s="1184"/>
    </row>
    <row r="78" spans="2:16" s="282" customFormat="1" ht="32.25" customHeight="1">
      <c r="B78" s="262" t="s">
        <v>222</v>
      </c>
      <c r="C78" s="875" t="s">
        <v>121</v>
      </c>
      <c r="D78" s="875"/>
      <c r="E78" s="990"/>
      <c r="F78" s="746"/>
      <c r="G78" s="1251"/>
      <c r="H78" s="1252"/>
      <c r="I78" s="1251"/>
      <c r="J78" s="1252"/>
      <c r="K78" s="1251"/>
      <c r="L78" s="1282"/>
      <c r="M78" s="1282"/>
      <c r="N78" s="1283"/>
      <c r="O78" s="1184"/>
      <c r="P78" s="1184"/>
    </row>
    <row r="79" spans="2:16" s="282" customFormat="1" ht="32.25" customHeight="1">
      <c r="B79" s="262" t="s">
        <v>224</v>
      </c>
      <c r="C79" s="875" t="s">
        <v>122</v>
      </c>
      <c r="D79" s="875"/>
      <c r="E79" s="990"/>
      <c r="F79" s="746"/>
      <c r="G79" s="1251"/>
      <c r="H79" s="1252"/>
      <c r="I79" s="1209"/>
      <c r="J79" s="1210"/>
      <c r="K79" s="1211"/>
      <c r="L79" s="1212"/>
      <c r="M79" s="1212"/>
      <c r="N79" s="1213"/>
      <c r="O79" s="1184"/>
      <c r="P79" s="1184"/>
    </row>
    <row r="80" spans="2:16" ht="53.25" customHeight="1" thickBot="1">
      <c r="B80" s="248" t="s">
        <v>226</v>
      </c>
      <c r="C80" s="921" t="s">
        <v>458</v>
      </c>
      <c r="D80" s="921"/>
      <c r="E80" s="956"/>
      <c r="F80" s="283"/>
      <c r="G80" s="1262">
        <f>G75+G76+G77+G78+G79</f>
        <v>2178504</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78" customHeight="1">
      <c r="B82" s="284" t="s">
        <v>460</v>
      </c>
      <c r="C82" s="1271" t="s">
        <v>461</v>
      </c>
      <c r="D82" s="1271"/>
      <c r="E82" s="1271"/>
      <c r="F82" s="1271"/>
      <c r="G82" s="1272"/>
      <c r="H82" s="1255">
        <f>G72/(G72+G80)</f>
        <v>0.28304298574776982</v>
      </c>
      <c r="I82" s="1256"/>
      <c r="J82" s="1257"/>
      <c r="K82" s="1273" t="s">
        <v>462</v>
      </c>
      <c r="L82" s="1274"/>
      <c r="M82" s="1274"/>
      <c r="N82" s="1274"/>
      <c r="O82" s="246" t="s">
        <v>704</v>
      </c>
      <c r="P82" s="247"/>
    </row>
    <row r="83" spans="1:16" ht="66.75" customHeight="1">
      <c r="B83" s="285" t="s">
        <v>463</v>
      </c>
      <c r="C83" s="1253" t="s">
        <v>464</v>
      </c>
      <c r="D83" s="1253"/>
      <c r="E83" s="1253"/>
      <c r="F83" s="1253"/>
      <c r="G83" s="1254"/>
      <c r="H83" s="1255">
        <f>G68/G72</f>
        <v>0</v>
      </c>
      <c r="I83" s="1256"/>
      <c r="J83" s="1257"/>
      <c r="K83" s="1258" t="s">
        <v>465</v>
      </c>
      <c r="L83" s="1259"/>
      <c r="M83" s="1259"/>
      <c r="N83" s="1259"/>
      <c r="O83" s="246" t="s">
        <v>704</v>
      </c>
      <c r="P83" s="247"/>
    </row>
    <row r="84" spans="1:16" ht="66" customHeight="1">
      <c r="B84" s="286" t="s">
        <v>466</v>
      </c>
      <c r="C84" s="879" t="s">
        <v>467</v>
      </c>
      <c r="D84" s="879"/>
      <c r="E84" s="1260"/>
      <c r="F84" s="1260"/>
      <c r="G84" s="1261"/>
      <c r="H84" s="1255">
        <f>(G72+G80)/J26</f>
        <v>1.0000001382242067</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54" customHeight="1">
      <c r="B86" s="242" t="s">
        <v>471</v>
      </c>
      <c r="C86" s="879" t="s">
        <v>472</v>
      </c>
      <c r="D86" s="879"/>
      <c r="E86" s="879"/>
      <c r="F86" s="879"/>
      <c r="G86" s="880"/>
      <c r="H86" s="1096" t="s">
        <v>910</v>
      </c>
      <c r="I86" s="1097"/>
      <c r="J86" s="1097"/>
      <c r="K86" s="1249" t="s">
        <v>465</v>
      </c>
      <c r="L86" s="1250"/>
      <c r="M86" s="1250"/>
      <c r="N86" s="1250"/>
      <c r="O86" s="1003" t="s">
        <v>704</v>
      </c>
      <c r="P86" s="1003"/>
    </row>
    <row r="87" spans="1:16" ht="23.25" customHeight="1">
      <c r="B87" s="10" t="s">
        <v>216</v>
      </c>
      <c r="C87" s="879" t="s">
        <v>473</v>
      </c>
      <c r="D87" s="879"/>
      <c r="E87" s="879"/>
      <c r="F87" s="879"/>
      <c r="G87" s="879"/>
      <c r="H87" s="1073" t="s">
        <v>2800</v>
      </c>
      <c r="I87" s="1074"/>
      <c r="J87" s="1074"/>
      <c r="K87" s="1074"/>
      <c r="L87" s="1074"/>
      <c r="M87" s="1074"/>
      <c r="N87" s="1074"/>
      <c r="O87" s="1007"/>
      <c r="P87" s="1007"/>
    </row>
    <row r="88" spans="1:16" ht="44.25" customHeight="1">
      <c r="B88" s="249" t="s">
        <v>474</v>
      </c>
      <c r="C88" s="913" t="s">
        <v>475</v>
      </c>
      <c r="D88" s="913"/>
      <c r="E88" s="1006"/>
      <c r="F88" s="1084" t="s">
        <v>2801</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50</v>
      </c>
      <c r="I90" s="1226" t="s">
        <v>424</v>
      </c>
      <c r="J90" s="1227"/>
      <c r="K90" s="986"/>
      <c r="L90" s="987"/>
      <c r="M90" s="987"/>
      <c r="N90" s="988"/>
      <c r="O90" s="246" t="s">
        <v>904</v>
      </c>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664</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664</v>
      </c>
      <c r="L102" s="1032" t="s">
        <v>50</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664</v>
      </c>
      <c r="H104" s="1199"/>
      <c r="I104" s="1032" t="s">
        <v>49</v>
      </c>
      <c r="J104" s="1199"/>
      <c r="K104" s="745" t="s">
        <v>664</v>
      </c>
      <c r="L104" s="1032" t="s">
        <v>50</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50</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664</v>
      </c>
      <c r="H107" s="1199"/>
      <c r="I107" s="1032" t="s">
        <v>49</v>
      </c>
      <c r="J107" s="1199"/>
      <c r="K107" s="745" t="s">
        <v>664</v>
      </c>
      <c r="L107" s="1032" t="s">
        <v>50</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664</v>
      </c>
      <c r="L108" s="1032" t="s">
        <v>50</v>
      </c>
      <c r="M108" s="1033"/>
      <c r="N108" s="1116"/>
      <c r="O108" s="1184"/>
      <c r="P108" s="1184"/>
    </row>
    <row r="109" spans="2:16" ht="24" customHeight="1">
      <c r="B109" s="291" t="s">
        <v>230</v>
      </c>
      <c r="C109" s="1065" t="s">
        <v>497</v>
      </c>
      <c r="D109" s="1065"/>
      <c r="E109" s="1065"/>
      <c r="F109" s="1066"/>
      <c r="G109" s="1032" t="s">
        <v>664</v>
      </c>
      <c r="H109" s="1199"/>
      <c r="I109" s="1032" t="s">
        <v>49</v>
      </c>
      <c r="J109" s="1199"/>
      <c r="K109" s="745" t="s">
        <v>664</v>
      </c>
      <c r="L109" s="1032" t="s">
        <v>50</v>
      </c>
      <c r="M109" s="1033"/>
      <c r="N109" s="1116"/>
      <c r="O109" s="1184"/>
      <c r="P109" s="1184"/>
    </row>
    <row r="110" spans="2:16" ht="24" customHeight="1">
      <c r="B110" s="291" t="s">
        <v>231</v>
      </c>
      <c r="C110" s="1065" t="s">
        <v>498</v>
      </c>
      <c r="D110" s="1065"/>
      <c r="E110" s="1065"/>
      <c r="F110" s="1066"/>
      <c r="G110" s="1032" t="s">
        <v>664</v>
      </c>
      <c r="H110" s="1199"/>
      <c r="I110" s="1032" t="s">
        <v>49</v>
      </c>
      <c r="J110" s="1199"/>
      <c r="K110" s="745" t="s">
        <v>49</v>
      </c>
      <c r="L110" s="1032" t="s">
        <v>50</v>
      </c>
      <c r="M110" s="1033"/>
      <c r="N110" s="1116"/>
      <c r="O110" s="1184"/>
      <c r="P110" s="1184"/>
    </row>
    <row r="111" spans="2:16" ht="21" customHeight="1">
      <c r="B111" s="291" t="s">
        <v>233</v>
      </c>
      <c r="C111" s="1065" t="s">
        <v>499</v>
      </c>
      <c r="D111" s="1065"/>
      <c r="E111" s="1065"/>
      <c r="F111" s="1066"/>
      <c r="G111" s="1032" t="s">
        <v>664</v>
      </c>
      <c r="H111" s="1199"/>
      <c r="I111" s="1032" t="s">
        <v>50</v>
      </c>
      <c r="J111" s="1199"/>
      <c r="K111" s="745" t="s">
        <v>664</v>
      </c>
      <c r="L111" s="1032" t="s">
        <v>50</v>
      </c>
      <c r="M111" s="1033"/>
      <c r="N111" s="1116"/>
      <c r="O111" s="1184"/>
      <c r="P111" s="1184"/>
    </row>
    <row r="112" spans="2:16" ht="29.25" customHeight="1">
      <c r="B112" s="291" t="s">
        <v>500</v>
      </c>
      <c r="C112" s="1065" t="s">
        <v>501</v>
      </c>
      <c r="D112" s="1065"/>
      <c r="E112" s="1065"/>
      <c r="F112" s="1066"/>
      <c r="G112" s="1032" t="s">
        <v>664</v>
      </c>
      <c r="H112" s="1199"/>
      <c r="I112" s="1032" t="s">
        <v>664</v>
      </c>
      <c r="J112" s="1199"/>
      <c r="K112" s="745" t="s">
        <v>664</v>
      </c>
      <c r="L112" s="1032" t="s">
        <v>50</v>
      </c>
      <c r="M112" s="1033"/>
      <c r="N112" s="1116"/>
      <c r="O112" s="1184"/>
      <c r="P112" s="1184"/>
    </row>
    <row r="113" spans="2:16" ht="21" customHeight="1">
      <c r="B113" s="291" t="s">
        <v>236</v>
      </c>
      <c r="C113" s="1065" t="s">
        <v>502</v>
      </c>
      <c r="D113" s="1065"/>
      <c r="E113" s="1065"/>
      <c r="F113" s="1066"/>
      <c r="G113" s="1032" t="s">
        <v>50</v>
      </c>
      <c r="H113" s="1199"/>
      <c r="I113" s="1032" t="s">
        <v>49</v>
      </c>
      <c r="J113" s="1199"/>
      <c r="K113" s="745" t="s">
        <v>49</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2802</v>
      </c>
      <c r="K120" s="1195"/>
      <c r="L120" s="1195"/>
      <c r="M120" s="1195"/>
      <c r="N120" s="1196"/>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2803</v>
      </c>
      <c r="I122" s="969"/>
      <c r="J122" s="969"/>
      <c r="K122" s="1179" t="s">
        <v>424</v>
      </c>
      <c r="L122" s="971" t="s">
        <v>2804</v>
      </c>
      <c r="M122" s="971"/>
      <c r="N122" s="972"/>
      <c r="O122" s="1183"/>
      <c r="P122" s="1183"/>
    </row>
    <row r="123" spans="2:16" ht="19.5" customHeight="1">
      <c r="B123" s="10" t="s">
        <v>218</v>
      </c>
      <c r="C123" s="879" t="s">
        <v>513</v>
      </c>
      <c r="D123" s="879"/>
      <c r="E123" s="879"/>
      <c r="F123" s="879"/>
      <c r="G123" s="879"/>
      <c r="H123" s="968" t="s">
        <v>2805</v>
      </c>
      <c r="I123" s="969"/>
      <c r="J123" s="969"/>
      <c r="K123" s="1179"/>
      <c r="L123" s="1181"/>
      <c r="M123" s="1181"/>
      <c r="N123" s="1182"/>
      <c r="O123" s="1184"/>
      <c r="P123" s="1184"/>
    </row>
    <row r="124" spans="2:16" ht="19.5" customHeight="1">
      <c r="B124" s="10" t="s">
        <v>220</v>
      </c>
      <c r="C124" s="879" t="s">
        <v>514</v>
      </c>
      <c r="D124" s="879"/>
      <c r="E124" s="879"/>
      <c r="F124" s="879"/>
      <c r="G124" s="879"/>
      <c r="H124" s="968" t="s">
        <v>50</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50</v>
      </c>
      <c r="I128" s="969"/>
      <c r="J128" s="969"/>
      <c r="K128" s="1179"/>
      <c r="L128" s="1158"/>
      <c r="M128" s="1159"/>
      <c r="N128" s="1160"/>
      <c r="O128" s="1003" t="s">
        <v>704</v>
      </c>
      <c r="P128" s="1003"/>
    </row>
    <row r="129" spans="1:16" ht="25.5" customHeight="1">
      <c r="B129" s="10" t="s">
        <v>216</v>
      </c>
      <c r="C129" s="879" t="s">
        <v>520</v>
      </c>
      <c r="D129" s="879"/>
      <c r="E129" s="879"/>
      <c r="F129" s="879"/>
      <c r="G129" s="880"/>
      <c r="H129" s="1032" t="s">
        <v>60</v>
      </c>
      <c r="I129" s="1033"/>
      <c r="J129" s="1033"/>
      <c r="K129" s="1179"/>
      <c r="L129" s="1161"/>
      <c r="M129" s="1162"/>
      <c r="N129" s="1163"/>
      <c r="O129" s="1004"/>
      <c r="P129" s="1004"/>
    </row>
    <row r="130" spans="1:16" ht="23.25" customHeight="1">
      <c r="B130" s="10" t="s">
        <v>218</v>
      </c>
      <c r="C130" s="879" t="s">
        <v>521</v>
      </c>
      <c r="D130" s="879"/>
      <c r="E130" s="879"/>
      <c r="F130" s="879"/>
      <c r="G130" s="880"/>
      <c r="H130" s="1032" t="s">
        <v>60</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t="s">
        <v>704</v>
      </c>
      <c r="P131" s="1003"/>
    </row>
    <row r="132" spans="1:16" ht="47.25" customHeight="1">
      <c r="B132" s="10" t="s">
        <v>216</v>
      </c>
      <c r="C132" s="879" t="s">
        <v>524</v>
      </c>
      <c r="D132" s="879"/>
      <c r="E132" s="879"/>
      <c r="F132" s="879"/>
      <c r="G132" s="880"/>
      <c r="H132" s="968" t="s">
        <v>60</v>
      </c>
      <c r="I132" s="969"/>
      <c r="J132" s="969"/>
      <c r="K132" s="1179"/>
      <c r="L132" s="1188"/>
      <c r="M132" s="1188"/>
      <c r="N132" s="1189"/>
      <c r="O132" s="1007"/>
      <c r="P132" s="1007"/>
    </row>
    <row r="133" spans="1:16" ht="62.25" customHeight="1">
      <c r="B133" s="294" t="s">
        <v>525</v>
      </c>
      <c r="C133" s="879" t="s">
        <v>526</v>
      </c>
      <c r="D133" s="879"/>
      <c r="E133" s="879"/>
      <c r="F133" s="879"/>
      <c r="G133" s="879"/>
      <c r="H133" s="968" t="s">
        <v>664</v>
      </c>
      <c r="I133" s="969"/>
      <c r="J133" s="969"/>
      <c r="K133" s="1179"/>
      <c r="L133" s="1139"/>
      <c r="M133" s="1139"/>
      <c r="N133" s="1079"/>
      <c r="O133" s="1003" t="s">
        <v>704</v>
      </c>
      <c r="P133" s="1003"/>
    </row>
    <row r="134" spans="1:16" ht="51.75" customHeight="1">
      <c r="A134" s="295"/>
      <c r="B134" s="9" t="s">
        <v>216</v>
      </c>
      <c r="C134" s="913" t="s">
        <v>524</v>
      </c>
      <c r="D134" s="913"/>
      <c r="E134" s="913"/>
      <c r="F134" s="913"/>
      <c r="G134" s="1006"/>
      <c r="H134" s="968" t="s">
        <v>60</v>
      </c>
      <c r="I134" s="969"/>
      <c r="J134" s="969"/>
      <c r="K134" s="1179"/>
      <c r="L134" s="1140"/>
      <c r="M134" s="1140"/>
      <c r="N134" s="1083"/>
      <c r="O134" s="1004"/>
      <c r="P134" s="1004"/>
    </row>
    <row r="135" spans="1:16" ht="91.9" customHeight="1" thickBot="1">
      <c r="B135" s="296" t="s">
        <v>527</v>
      </c>
      <c r="C135" s="1152" t="s">
        <v>528</v>
      </c>
      <c r="D135" s="1152"/>
      <c r="E135" s="1152"/>
      <c r="F135" s="1152"/>
      <c r="G135" s="1153"/>
      <c r="H135" s="1154" t="s">
        <v>2806</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704</v>
      </c>
      <c r="P137" s="1137"/>
    </row>
    <row r="138" spans="1:16" ht="42" customHeight="1">
      <c r="B138" s="298" t="s">
        <v>511</v>
      </c>
      <c r="C138" s="1065" t="s">
        <v>488</v>
      </c>
      <c r="D138" s="1065"/>
      <c r="E138" s="1065"/>
      <c r="F138" s="1066"/>
      <c r="G138" s="1132" t="s">
        <v>679</v>
      </c>
      <c r="H138" s="1134"/>
      <c r="I138" s="1133"/>
      <c r="J138" s="1132" t="s">
        <v>790</v>
      </c>
      <c r="K138" s="1134"/>
      <c r="L138" s="1133"/>
      <c r="M138" s="1138"/>
      <c r="N138" s="1136"/>
      <c r="O138" s="1043"/>
      <c r="P138" s="1043"/>
    </row>
    <row r="139" spans="1:16" ht="42" customHeight="1">
      <c r="B139" s="298" t="s">
        <v>218</v>
      </c>
      <c r="C139" s="1065" t="s">
        <v>668</v>
      </c>
      <c r="D139" s="1065"/>
      <c r="E139" s="1065"/>
      <c r="F139" s="1066"/>
      <c r="G139" s="1132" t="s">
        <v>679</v>
      </c>
      <c r="H139" s="1134"/>
      <c r="I139" s="1133"/>
      <c r="J139" s="1132" t="s">
        <v>790</v>
      </c>
      <c r="K139" s="1134"/>
      <c r="L139" s="1133"/>
      <c r="M139" s="1138"/>
      <c r="N139" s="1136"/>
      <c r="O139" s="1043"/>
      <c r="P139" s="1043"/>
    </row>
    <row r="140" spans="1:16" ht="42" customHeight="1">
      <c r="B140" s="298" t="s">
        <v>220</v>
      </c>
      <c r="C140" s="1065" t="s">
        <v>669</v>
      </c>
      <c r="D140" s="1065"/>
      <c r="E140" s="1065"/>
      <c r="F140" s="1066"/>
      <c r="G140" s="1132" t="s">
        <v>679</v>
      </c>
      <c r="H140" s="1134"/>
      <c r="I140" s="1133"/>
      <c r="J140" s="1132" t="s">
        <v>790</v>
      </c>
      <c r="K140" s="1134"/>
      <c r="L140" s="1133"/>
      <c r="M140" s="1138"/>
      <c r="N140" s="1136"/>
      <c r="O140" s="1043"/>
      <c r="P140" s="1043"/>
    </row>
    <row r="141" spans="1:16" ht="33.75" customHeight="1">
      <c r="B141" s="298" t="s">
        <v>222</v>
      </c>
      <c r="C141" s="1065" t="s">
        <v>493</v>
      </c>
      <c r="D141" s="1065"/>
      <c r="E141" s="1065"/>
      <c r="F141" s="1066"/>
      <c r="G141" s="1132" t="s">
        <v>790</v>
      </c>
      <c r="H141" s="1134"/>
      <c r="I141" s="1133"/>
      <c r="J141" s="1132" t="s">
        <v>790</v>
      </c>
      <c r="K141" s="1134"/>
      <c r="L141" s="1133"/>
      <c r="M141" s="1138"/>
      <c r="N141" s="1136"/>
      <c r="O141" s="1043"/>
      <c r="P141" s="1043"/>
    </row>
    <row r="142" spans="1:16" ht="33.75" customHeight="1">
      <c r="B142" s="298" t="s">
        <v>224</v>
      </c>
      <c r="C142" s="1065" t="s">
        <v>534</v>
      </c>
      <c r="D142" s="1065"/>
      <c r="E142" s="1065"/>
      <c r="F142" s="1066"/>
      <c r="G142" s="1132" t="s">
        <v>790</v>
      </c>
      <c r="H142" s="1134"/>
      <c r="I142" s="1133"/>
      <c r="J142" s="1132" t="s">
        <v>790</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790</v>
      </c>
      <c r="K143" s="1134"/>
      <c r="L143" s="1133"/>
      <c r="M143" s="1138"/>
      <c r="N143" s="1136"/>
      <c r="O143" s="1043"/>
      <c r="P143" s="1043"/>
    </row>
    <row r="144" spans="1:16" ht="33.75" customHeight="1">
      <c r="B144" s="298" t="s">
        <v>228</v>
      </c>
      <c r="C144" s="1065" t="s">
        <v>134</v>
      </c>
      <c r="D144" s="1065"/>
      <c r="E144" s="1065"/>
      <c r="F144" s="1066"/>
      <c r="G144" s="1132" t="s">
        <v>679</v>
      </c>
      <c r="H144" s="1134"/>
      <c r="I144" s="1133"/>
      <c r="J144" s="1132" t="s">
        <v>790</v>
      </c>
      <c r="K144" s="1134"/>
      <c r="L144" s="1133"/>
      <c r="M144" s="1138"/>
      <c r="N144" s="1136"/>
      <c r="O144" s="1043"/>
      <c r="P144" s="1043"/>
    </row>
    <row r="145" spans="1:16" ht="33.75" customHeight="1">
      <c r="B145" s="298" t="s">
        <v>229</v>
      </c>
      <c r="C145" s="1065" t="s">
        <v>535</v>
      </c>
      <c r="D145" s="1065"/>
      <c r="E145" s="1065"/>
      <c r="F145" s="1066"/>
      <c r="G145" s="1132" t="s">
        <v>790</v>
      </c>
      <c r="H145" s="1134"/>
      <c r="I145" s="1133"/>
      <c r="J145" s="1132" t="s">
        <v>790</v>
      </c>
      <c r="K145" s="1134"/>
      <c r="L145" s="1133"/>
      <c r="M145" s="1135"/>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499</v>
      </c>
      <c r="D148" s="1065"/>
      <c r="E148" s="1065"/>
      <c r="F148" s="1066"/>
      <c r="G148" s="1132" t="s">
        <v>664</v>
      </c>
      <c r="H148" s="1134"/>
      <c r="I148" s="1133"/>
      <c r="J148" s="1132" t="s">
        <v>664</v>
      </c>
      <c r="K148" s="1134"/>
      <c r="L148" s="1133"/>
      <c r="M148" s="1135"/>
      <c r="N148" s="1136"/>
      <c r="O148" s="1044"/>
      <c r="P148" s="1044"/>
    </row>
    <row r="149" spans="1:16" ht="33.75" customHeight="1">
      <c r="B149" s="299" t="s">
        <v>500</v>
      </c>
      <c r="C149" s="1065" t="s">
        <v>501</v>
      </c>
      <c r="D149" s="1065"/>
      <c r="E149" s="1065"/>
      <c r="F149" s="1066"/>
      <c r="G149" s="1132" t="s">
        <v>664</v>
      </c>
      <c r="H149" s="1134"/>
      <c r="I149" s="1133"/>
      <c r="J149" s="1132" t="s">
        <v>664</v>
      </c>
      <c r="K149" s="1134"/>
      <c r="L149" s="1133"/>
      <c r="M149" s="1135"/>
      <c r="N149" s="1136"/>
      <c r="O149" s="1044"/>
      <c r="P149" s="1044"/>
    </row>
    <row r="150" spans="1:16" ht="33.75" customHeight="1">
      <c r="B150" s="299" t="s">
        <v>236</v>
      </c>
      <c r="C150" s="1065" t="s">
        <v>502</v>
      </c>
      <c r="D150" s="1065"/>
      <c r="E150" s="1065"/>
      <c r="F150" s="1066"/>
      <c r="G150" s="1132" t="s">
        <v>679</v>
      </c>
      <c r="H150" s="1134"/>
      <c r="I150" s="1133"/>
      <c r="J150" s="1132" t="s">
        <v>790</v>
      </c>
      <c r="K150" s="1134"/>
      <c r="L150" s="1133"/>
      <c r="M150" s="1135"/>
      <c r="N150" s="1136"/>
      <c r="O150" s="1044"/>
      <c r="P150" s="1044"/>
    </row>
    <row r="151" spans="1:16" ht="46.5" customHeight="1">
      <c r="B151" s="299" t="s">
        <v>503</v>
      </c>
      <c r="C151" s="1065" t="s">
        <v>536</v>
      </c>
      <c r="D151" s="1065"/>
      <c r="E151" s="1065"/>
      <c r="F151" s="300" t="s">
        <v>537</v>
      </c>
      <c r="G151" s="301"/>
      <c r="H151" s="1132" t="s">
        <v>663</v>
      </c>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704</v>
      </c>
      <c r="P152" s="1003"/>
    </row>
    <row r="153" spans="1:16" ht="34.5" customHeight="1">
      <c r="A153" s="11"/>
      <c r="B153" s="302" t="s">
        <v>216</v>
      </c>
      <c r="C153" s="879" t="s">
        <v>198</v>
      </c>
      <c r="D153" s="879"/>
      <c r="E153" s="880"/>
      <c r="F153" s="746" t="s">
        <v>50</v>
      </c>
      <c r="G153" s="1117"/>
      <c r="H153" s="1118"/>
      <c r="I153" s="1118"/>
      <c r="J153" s="1118"/>
      <c r="K153" s="1119"/>
      <c r="L153" s="1132" t="s">
        <v>663</v>
      </c>
      <c r="M153" s="1134"/>
      <c r="N153" s="1431"/>
      <c r="O153" s="1004"/>
      <c r="P153" s="1004"/>
    </row>
    <row r="154" spans="1:16" ht="34.5" customHeight="1">
      <c r="A154" s="11"/>
      <c r="B154" s="721" t="s">
        <v>218</v>
      </c>
      <c r="C154" s="879" t="s">
        <v>200</v>
      </c>
      <c r="D154" s="879"/>
      <c r="E154" s="880"/>
      <c r="F154" s="746" t="s">
        <v>50</v>
      </c>
      <c r="G154" s="1117"/>
      <c r="H154" s="1118"/>
      <c r="I154" s="1118"/>
      <c r="J154" s="1118"/>
      <c r="K154" s="1119"/>
      <c r="L154" s="1132" t="s">
        <v>663</v>
      </c>
      <c r="M154" s="1134"/>
      <c r="N154" s="1431"/>
      <c r="O154" s="1004"/>
      <c r="P154" s="1004"/>
    </row>
    <row r="155" spans="1:16" ht="34.5" customHeight="1">
      <c r="A155" s="11"/>
      <c r="B155" s="303" t="s">
        <v>220</v>
      </c>
      <c r="C155" s="879" t="s">
        <v>122</v>
      </c>
      <c r="D155" s="879"/>
      <c r="E155" s="880"/>
      <c r="F155" s="746" t="s">
        <v>50</v>
      </c>
      <c r="G155" s="1120"/>
      <c r="H155" s="1121"/>
      <c r="I155" s="1121"/>
      <c r="J155" s="1121"/>
      <c r="K155" s="1122"/>
      <c r="L155" s="1132" t="s">
        <v>663</v>
      </c>
      <c r="M155" s="1134"/>
      <c r="N155" s="1431"/>
      <c r="O155" s="1007"/>
      <c r="P155" s="1007"/>
    </row>
    <row r="156" spans="1:16" ht="100.5" customHeight="1">
      <c r="A156" s="11"/>
      <c r="B156" s="796" t="s">
        <v>543</v>
      </c>
      <c r="C156" s="879" t="s">
        <v>544</v>
      </c>
      <c r="D156" s="879"/>
      <c r="E156" s="880"/>
      <c r="F156" s="125" t="s">
        <v>540</v>
      </c>
      <c r="G156" s="1126" t="s">
        <v>541</v>
      </c>
      <c r="H156" s="1127"/>
      <c r="I156" s="1127"/>
      <c r="J156" s="1127"/>
      <c r="K156" s="1128"/>
      <c r="L156" s="2367" t="s">
        <v>542</v>
      </c>
      <c r="M156" s="2368"/>
      <c r="N156" s="2369"/>
      <c r="O156" s="1003" t="s">
        <v>704</v>
      </c>
      <c r="P156" s="1003"/>
    </row>
    <row r="157" spans="1:16" ht="34.5" customHeight="1">
      <c r="B157" s="244" t="s">
        <v>216</v>
      </c>
      <c r="C157" s="1011" t="s">
        <v>198</v>
      </c>
      <c r="D157" s="1011"/>
      <c r="E157" s="1011"/>
      <c r="F157" s="304" t="s">
        <v>50</v>
      </c>
      <c r="G157" s="1113"/>
      <c r="H157" s="1114"/>
      <c r="I157" s="1114"/>
      <c r="J157" s="1114"/>
      <c r="K157" s="1115"/>
      <c r="L157" s="1132" t="s">
        <v>663</v>
      </c>
      <c r="M157" s="1134"/>
      <c r="N157" s="1431"/>
      <c r="O157" s="1004"/>
      <c r="P157" s="1004"/>
    </row>
    <row r="158" spans="1:16" ht="34.5" customHeight="1">
      <c r="B158" s="10" t="s">
        <v>218</v>
      </c>
      <c r="C158" s="879" t="s">
        <v>200</v>
      </c>
      <c r="D158" s="879"/>
      <c r="E158" s="879"/>
      <c r="F158" s="304" t="s">
        <v>50</v>
      </c>
      <c r="G158" s="1113"/>
      <c r="H158" s="1114"/>
      <c r="I158" s="1114"/>
      <c r="J158" s="1114"/>
      <c r="K158" s="1115"/>
      <c r="L158" s="1132" t="s">
        <v>663</v>
      </c>
      <c r="M158" s="1134"/>
      <c r="N158" s="1431"/>
      <c r="O158" s="1004"/>
      <c r="P158" s="1004"/>
    </row>
    <row r="159" spans="1:16" ht="34.5" customHeight="1">
      <c r="B159" s="9" t="s">
        <v>220</v>
      </c>
      <c r="C159" s="913" t="s">
        <v>122</v>
      </c>
      <c r="D159" s="913"/>
      <c r="E159" s="913"/>
      <c r="F159" s="304" t="s">
        <v>50</v>
      </c>
      <c r="G159" s="1123"/>
      <c r="H159" s="1124"/>
      <c r="I159" s="1124"/>
      <c r="J159" s="1124"/>
      <c r="K159" s="1125"/>
      <c r="L159" s="1132" t="s">
        <v>663</v>
      </c>
      <c r="M159" s="1134"/>
      <c r="N159" s="1431"/>
      <c r="O159" s="1007"/>
      <c r="P159" s="1007"/>
    </row>
    <row r="160" spans="1:16" ht="21" customHeight="1">
      <c r="B160" s="294" t="s">
        <v>545</v>
      </c>
      <c r="C160" s="879" t="s">
        <v>546</v>
      </c>
      <c r="D160" s="879"/>
      <c r="E160" s="879"/>
      <c r="F160" s="879"/>
      <c r="G160" s="879"/>
      <c r="H160" s="879"/>
      <c r="I160" s="879"/>
      <c r="J160" s="879"/>
      <c r="K160" s="879"/>
      <c r="L160" s="879"/>
      <c r="M160" s="879"/>
      <c r="N160" s="879"/>
      <c r="O160" s="1001" t="s">
        <v>704</v>
      </c>
      <c r="P160" s="1001"/>
    </row>
    <row r="161" spans="2:16" ht="21.75" customHeight="1">
      <c r="B161" s="10" t="s">
        <v>216</v>
      </c>
      <c r="C161" s="879" t="s">
        <v>547</v>
      </c>
      <c r="D161" s="879"/>
      <c r="E161" s="880"/>
      <c r="F161" s="1099" t="s">
        <v>49</v>
      </c>
      <c r="G161" s="1100"/>
      <c r="H161" s="1100"/>
      <c r="I161" s="1100"/>
      <c r="J161" s="1101"/>
      <c r="K161" s="1103" t="s">
        <v>424</v>
      </c>
      <c r="L161" s="1104" t="s">
        <v>2807</v>
      </c>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49</v>
      </c>
      <c r="G163" s="1100"/>
      <c r="H163" s="1100"/>
      <c r="I163" s="1100"/>
      <c r="J163" s="1101"/>
      <c r="K163" s="1103"/>
      <c r="L163" s="1107"/>
      <c r="M163" s="1108"/>
      <c r="N163" s="1109"/>
      <c r="O163" s="1102"/>
      <c r="P163" s="1102"/>
    </row>
    <row r="164" spans="2:16" ht="33" customHeight="1">
      <c r="B164" s="294"/>
      <c r="C164" s="879" t="s">
        <v>550</v>
      </c>
      <c r="D164" s="879"/>
      <c r="E164" s="880"/>
      <c r="F164" s="1096" t="s">
        <v>2808</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704</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t="s">
        <v>704</v>
      </c>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88">
        <v>0.5</v>
      </c>
      <c r="J170" s="306">
        <v>48.7</v>
      </c>
      <c r="K170" s="388">
        <v>0.48099999999999998</v>
      </c>
      <c r="L170" s="306">
        <v>45.8</v>
      </c>
      <c r="M170" s="1603">
        <v>0.44900000000000001</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50</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49</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510">
        <v>2015</v>
      </c>
      <c r="L186" s="1077"/>
      <c r="M186" s="1082"/>
      <c r="N186" s="1083"/>
      <c r="O186" s="1044"/>
      <c r="P186" s="1044"/>
    </row>
    <row r="187" spans="2:16" ht="23.25" customHeight="1">
      <c r="B187" s="294" t="s">
        <v>574</v>
      </c>
      <c r="C187" s="879" t="s">
        <v>575</v>
      </c>
      <c r="D187" s="879"/>
      <c r="E187" s="880"/>
      <c r="F187" s="1073" t="s">
        <v>2809</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688</v>
      </c>
      <c r="P189" s="1060"/>
    </row>
    <row r="190" spans="2:16" ht="36.75" customHeight="1">
      <c r="B190" s="9" t="s">
        <v>216</v>
      </c>
      <c r="C190" s="879" t="s">
        <v>580</v>
      </c>
      <c r="D190" s="879"/>
      <c r="E190" s="879"/>
      <c r="F190" s="879"/>
      <c r="G190" s="879"/>
      <c r="H190" s="879"/>
      <c r="I190" s="879"/>
      <c r="J190" s="879"/>
      <c r="K190" s="1062" t="s">
        <v>2810</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809</v>
      </c>
      <c r="P193" s="1042"/>
    </row>
    <row r="194" spans="2:16" ht="139.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413" t="s">
        <v>71</v>
      </c>
      <c r="I196" s="414" t="s">
        <v>71</v>
      </c>
      <c r="J196" s="318" t="s">
        <v>71</v>
      </c>
      <c r="K196" s="413" t="s">
        <v>71</v>
      </c>
      <c r="L196" s="414" t="s">
        <v>71</v>
      </c>
      <c r="M196" s="318" t="s">
        <v>71</v>
      </c>
      <c r="N196" s="1052"/>
      <c r="O196" s="1044"/>
      <c r="P196" s="1044"/>
    </row>
    <row r="197" spans="2:16" ht="24.75" customHeight="1">
      <c r="B197" s="244" t="s">
        <v>401</v>
      </c>
      <c r="C197" s="1050" t="s">
        <v>691</v>
      </c>
      <c r="D197" s="1050"/>
      <c r="E197" s="1050"/>
      <c r="F197" s="1050"/>
      <c r="G197" s="1051"/>
      <c r="H197" s="413" t="s">
        <v>71</v>
      </c>
      <c r="I197" s="414" t="s">
        <v>71</v>
      </c>
      <c r="J197" s="318" t="s">
        <v>71</v>
      </c>
      <c r="K197" s="413" t="s">
        <v>71</v>
      </c>
      <c r="L197" s="414" t="s">
        <v>71</v>
      </c>
      <c r="M197" s="318" t="s">
        <v>71</v>
      </c>
      <c r="N197" s="1053"/>
      <c r="O197" s="1044"/>
      <c r="P197" s="1044"/>
    </row>
    <row r="198" spans="2:16" ht="36.75" customHeight="1">
      <c r="B198" s="244" t="s">
        <v>404</v>
      </c>
      <c r="C198" s="1050" t="s">
        <v>596</v>
      </c>
      <c r="D198" s="1050"/>
      <c r="E198" s="1050"/>
      <c r="F198" s="1055"/>
      <c r="G198" s="1056"/>
      <c r="H198" s="413" t="s">
        <v>71</v>
      </c>
      <c r="I198" s="414" t="s">
        <v>71</v>
      </c>
      <c r="J198" s="318" t="s">
        <v>71</v>
      </c>
      <c r="K198" s="413" t="s">
        <v>71</v>
      </c>
      <c r="L198" s="414" t="s">
        <v>71</v>
      </c>
      <c r="M198" s="318" t="s">
        <v>71</v>
      </c>
      <c r="N198" s="1054"/>
      <c r="O198" s="1044"/>
      <c r="P198" s="1044"/>
    </row>
    <row r="199" spans="2:16" ht="24.75" customHeight="1">
      <c r="B199" s="319" t="s">
        <v>218</v>
      </c>
      <c r="C199" s="1031" t="s">
        <v>692</v>
      </c>
      <c r="D199" s="1031"/>
      <c r="E199" s="1031"/>
      <c r="F199" s="1031"/>
      <c r="G199" s="1057"/>
      <c r="H199" s="413" t="s">
        <v>71</v>
      </c>
      <c r="I199" s="414" t="s">
        <v>71</v>
      </c>
      <c r="J199" s="318" t="s">
        <v>71</v>
      </c>
      <c r="K199" s="413" t="s">
        <v>71</v>
      </c>
      <c r="L199" s="414" t="s">
        <v>71</v>
      </c>
      <c r="M199" s="318" t="s">
        <v>71</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413" t="s">
        <v>71</v>
      </c>
      <c r="I201" s="414" t="s">
        <v>71</v>
      </c>
      <c r="J201" s="318" t="s">
        <v>71</v>
      </c>
      <c r="K201" s="413" t="s">
        <v>71</v>
      </c>
      <c r="L201" s="414" t="s">
        <v>71</v>
      </c>
      <c r="M201" s="318" t="s">
        <v>71</v>
      </c>
      <c r="N201" s="1029"/>
      <c r="O201" s="1044"/>
      <c r="P201" s="1044"/>
    </row>
    <row r="202" spans="2:16" ht="24.75" customHeight="1">
      <c r="B202" s="10" t="s">
        <v>401</v>
      </c>
      <c r="C202" s="1009" t="s">
        <v>599</v>
      </c>
      <c r="D202" s="1009"/>
      <c r="E202" s="1009"/>
      <c r="F202" s="1009"/>
      <c r="G202" s="766"/>
      <c r="H202" s="413" t="s">
        <v>71</v>
      </c>
      <c r="I202" s="414" t="s">
        <v>71</v>
      </c>
      <c r="J202" s="318" t="s">
        <v>71</v>
      </c>
      <c r="K202" s="413" t="s">
        <v>71</v>
      </c>
      <c r="L202" s="414" t="s">
        <v>71</v>
      </c>
      <c r="M202" s="318" t="s">
        <v>71</v>
      </c>
      <c r="N202" s="1049"/>
      <c r="O202" s="1044"/>
      <c r="P202" s="1044"/>
    </row>
    <row r="203" spans="2:16" ht="24.75" customHeight="1">
      <c r="B203" s="10" t="s">
        <v>404</v>
      </c>
      <c r="C203" s="1009" t="s">
        <v>600</v>
      </c>
      <c r="D203" s="1009"/>
      <c r="E203" s="1009"/>
      <c r="F203" s="1009"/>
      <c r="G203" s="1028"/>
      <c r="H203" s="413" t="s">
        <v>71</v>
      </c>
      <c r="I203" s="414" t="s">
        <v>71</v>
      </c>
      <c r="J203" s="318" t="s">
        <v>71</v>
      </c>
      <c r="K203" s="413" t="s">
        <v>71</v>
      </c>
      <c r="L203" s="414" t="s">
        <v>71</v>
      </c>
      <c r="M203" s="318"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413" t="s">
        <v>71</v>
      </c>
      <c r="I205" s="414" t="s">
        <v>71</v>
      </c>
      <c r="J205" s="318" t="s">
        <v>71</v>
      </c>
      <c r="K205" s="413" t="s">
        <v>71</v>
      </c>
      <c r="L205" s="414" t="s">
        <v>71</v>
      </c>
      <c r="M205" s="318" t="s">
        <v>71</v>
      </c>
      <c r="N205" s="1029"/>
      <c r="O205" s="1043"/>
      <c r="P205" s="1043"/>
    </row>
    <row r="206" spans="2:16" ht="22.5" customHeight="1">
      <c r="B206" s="10" t="s">
        <v>401</v>
      </c>
      <c r="C206" s="1009" t="s">
        <v>602</v>
      </c>
      <c r="D206" s="1009"/>
      <c r="E206" s="1009"/>
      <c r="F206" s="1009"/>
      <c r="G206" s="1028"/>
      <c r="H206" s="413" t="s">
        <v>71</v>
      </c>
      <c r="I206" s="414" t="s">
        <v>71</v>
      </c>
      <c r="J206" s="318" t="s">
        <v>71</v>
      </c>
      <c r="K206" s="413" t="s">
        <v>71</v>
      </c>
      <c r="L206" s="414" t="s">
        <v>71</v>
      </c>
      <c r="M206" s="318" t="s">
        <v>71</v>
      </c>
      <c r="N206" s="1030"/>
      <c r="O206" s="1043"/>
      <c r="P206" s="1043"/>
    </row>
    <row r="207" spans="2:16" ht="22.5" customHeight="1">
      <c r="B207" s="319" t="s">
        <v>224</v>
      </c>
      <c r="C207" s="1031" t="s">
        <v>414</v>
      </c>
      <c r="D207" s="1031"/>
      <c r="E207" s="1031"/>
      <c r="F207" s="1031"/>
      <c r="G207" s="1031"/>
      <c r="H207" s="413" t="s">
        <v>71</v>
      </c>
      <c r="I207" s="414" t="s">
        <v>71</v>
      </c>
      <c r="J207" s="318" t="s">
        <v>71</v>
      </c>
      <c r="K207" s="413" t="s">
        <v>71</v>
      </c>
      <c r="L207" s="414" t="s">
        <v>71</v>
      </c>
      <c r="M207" s="318" t="s">
        <v>71</v>
      </c>
      <c r="N207" s="321"/>
      <c r="O207" s="1043"/>
      <c r="P207" s="1043"/>
    </row>
    <row r="208" spans="2:16" ht="22.5" customHeight="1">
      <c r="B208" s="319" t="s">
        <v>226</v>
      </c>
      <c r="C208" s="1031" t="s">
        <v>603</v>
      </c>
      <c r="D208" s="1031"/>
      <c r="E208" s="1031"/>
      <c r="F208" s="1031"/>
      <c r="G208" s="1031"/>
      <c r="H208" s="413" t="s">
        <v>71</v>
      </c>
      <c r="I208" s="414" t="s">
        <v>71</v>
      </c>
      <c r="J208" s="318" t="s">
        <v>71</v>
      </c>
      <c r="K208" s="413" t="s">
        <v>71</v>
      </c>
      <c r="L208" s="414" t="s">
        <v>71</v>
      </c>
      <c r="M208" s="318" t="s">
        <v>71</v>
      </c>
      <c r="N208" s="321"/>
      <c r="O208" s="1043"/>
      <c r="P208" s="1043"/>
    </row>
    <row r="209" spans="2:16" ht="22.5" customHeight="1">
      <c r="B209" s="319" t="s">
        <v>228</v>
      </c>
      <c r="C209" s="1031" t="s">
        <v>133</v>
      </c>
      <c r="D209" s="1031"/>
      <c r="E209" s="1031"/>
      <c r="F209" s="1031"/>
      <c r="G209" s="1031"/>
      <c r="H209" s="413" t="s">
        <v>71</v>
      </c>
      <c r="I209" s="414" t="s">
        <v>71</v>
      </c>
      <c r="J209" s="318" t="s">
        <v>71</v>
      </c>
      <c r="K209" s="413" t="s">
        <v>71</v>
      </c>
      <c r="L209" s="414" t="s">
        <v>71</v>
      </c>
      <c r="M209" s="318" t="s">
        <v>71</v>
      </c>
      <c r="N209" s="321"/>
      <c r="O209" s="1043"/>
      <c r="P209" s="1043"/>
    </row>
    <row r="210" spans="2:16" ht="22.5" customHeight="1">
      <c r="B210" s="319" t="s">
        <v>229</v>
      </c>
      <c r="C210" s="1031" t="s">
        <v>134</v>
      </c>
      <c r="D210" s="1031"/>
      <c r="E210" s="1031"/>
      <c r="F210" s="1031"/>
      <c r="G210" s="1031"/>
      <c r="H210" s="413" t="s">
        <v>71</v>
      </c>
      <c r="I210" s="414" t="s">
        <v>71</v>
      </c>
      <c r="J210" s="318" t="s">
        <v>71</v>
      </c>
      <c r="K210" s="413" t="s">
        <v>71</v>
      </c>
      <c r="L210" s="414" t="s">
        <v>71</v>
      </c>
      <c r="M210" s="318" t="s">
        <v>71</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413" t="s">
        <v>71</v>
      </c>
      <c r="I212" s="414" t="s">
        <v>71</v>
      </c>
      <c r="J212" s="318" t="s">
        <v>71</v>
      </c>
      <c r="K212" s="413" t="s">
        <v>71</v>
      </c>
      <c r="L212" s="414" t="s">
        <v>71</v>
      </c>
      <c r="M212" s="318" t="s">
        <v>71</v>
      </c>
      <c r="N212" s="1029"/>
      <c r="O212" s="1043"/>
      <c r="P212" s="1043"/>
    </row>
    <row r="213" spans="2:16" ht="22.5" customHeight="1">
      <c r="B213" s="10" t="s">
        <v>401</v>
      </c>
      <c r="C213" s="1009" t="s">
        <v>264</v>
      </c>
      <c r="D213" s="1009"/>
      <c r="E213" s="1009"/>
      <c r="F213" s="1009"/>
      <c r="G213" s="1028"/>
      <c r="H213" s="413" t="s">
        <v>71</v>
      </c>
      <c r="I213" s="414" t="s">
        <v>71</v>
      </c>
      <c r="J213" s="318" t="s">
        <v>71</v>
      </c>
      <c r="K213" s="413" t="s">
        <v>71</v>
      </c>
      <c r="L213" s="414" t="s">
        <v>71</v>
      </c>
      <c r="M213" s="318" t="s">
        <v>71</v>
      </c>
      <c r="N213" s="1030"/>
      <c r="O213" s="1043"/>
      <c r="P213" s="1043"/>
    </row>
    <row r="214" spans="2:16" ht="22.5" customHeight="1">
      <c r="B214" s="319" t="s">
        <v>231</v>
      </c>
      <c r="C214" s="1031" t="s">
        <v>604</v>
      </c>
      <c r="D214" s="1031"/>
      <c r="E214" s="1031"/>
      <c r="F214" s="1031"/>
      <c r="G214" s="1031"/>
      <c r="H214" s="413" t="s">
        <v>71</v>
      </c>
      <c r="I214" s="414" t="s">
        <v>71</v>
      </c>
      <c r="J214" s="318" t="s">
        <v>71</v>
      </c>
      <c r="K214" s="413" t="s">
        <v>71</v>
      </c>
      <c r="L214" s="414" t="s">
        <v>71</v>
      </c>
      <c r="M214" s="318" t="s">
        <v>71</v>
      </c>
      <c r="N214" s="321"/>
      <c r="O214" s="1043"/>
      <c r="P214" s="1043"/>
    </row>
    <row r="215" spans="2:16" ht="37.9" customHeight="1">
      <c r="B215" s="9" t="s">
        <v>233</v>
      </c>
      <c r="C215" s="879" t="s">
        <v>605</v>
      </c>
      <c r="D215" s="879"/>
      <c r="E215" s="879"/>
      <c r="F215" s="879"/>
      <c r="G215" s="880"/>
      <c r="H215" s="642" t="s">
        <v>71</v>
      </c>
      <c r="I215" s="642" t="s">
        <v>71</v>
      </c>
      <c r="J215" s="318" t="s">
        <v>71</v>
      </c>
      <c r="K215" s="642" t="s">
        <v>71</v>
      </c>
      <c r="L215" s="642" t="s">
        <v>71</v>
      </c>
      <c r="M215" s="318" t="s">
        <v>71</v>
      </c>
      <c r="N215" s="321"/>
      <c r="O215" s="1045"/>
      <c r="P215" s="1045"/>
    </row>
    <row r="216" spans="2:16" ht="66" customHeight="1" thickBot="1">
      <c r="B216" s="309" t="s">
        <v>606</v>
      </c>
      <c r="C216" s="913" t="s">
        <v>607</v>
      </c>
      <c r="D216" s="913"/>
      <c r="E216" s="913"/>
      <c r="F216" s="913"/>
      <c r="G216" s="913"/>
      <c r="H216" s="1373" t="s">
        <v>2811</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2812</v>
      </c>
      <c r="I218" s="1022"/>
      <c r="J218" s="1022"/>
      <c r="K218" s="1023" t="s">
        <v>424</v>
      </c>
      <c r="L218" s="1025" t="s">
        <v>2813</v>
      </c>
      <c r="M218" s="1026"/>
      <c r="N218" s="1027"/>
      <c r="O218" s="771" t="s">
        <v>704</v>
      </c>
      <c r="P218" s="771"/>
    </row>
    <row r="219" spans="2:16" ht="33" customHeight="1">
      <c r="B219" s="809" t="s">
        <v>610</v>
      </c>
      <c r="C219" s="879" t="s">
        <v>611</v>
      </c>
      <c r="D219" s="879"/>
      <c r="E219" s="879"/>
      <c r="F219" s="879"/>
      <c r="G219" s="880"/>
      <c r="H219" s="968" t="s">
        <v>695</v>
      </c>
      <c r="I219" s="969"/>
      <c r="J219" s="969"/>
      <c r="K219" s="1024"/>
      <c r="L219" s="1013"/>
      <c r="M219" s="1014"/>
      <c r="N219" s="1015"/>
      <c r="O219" s="323" t="s">
        <v>704</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663</v>
      </c>
      <c r="I221" s="969"/>
      <c r="J221" s="969"/>
      <c r="K221" s="980" t="s">
        <v>424</v>
      </c>
      <c r="L221" s="995"/>
      <c r="M221" s="996"/>
      <c r="N221" s="997"/>
      <c r="O221" s="1004" t="s">
        <v>704</v>
      </c>
      <c r="P221" s="1004"/>
    </row>
    <row r="222" spans="2:16" ht="21.75" customHeight="1">
      <c r="B222" s="10" t="s">
        <v>218</v>
      </c>
      <c r="C222" s="879" t="s">
        <v>614</v>
      </c>
      <c r="D222" s="879"/>
      <c r="E222" s="879"/>
      <c r="F222" s="879"/>
      <c r="G222" s="880"/>
      <c r="H222" s="968" t="s">
        <v>663</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50</v>
      </c>
      <c r="I224" s="969"/>
      <c r="J224" s="969"/>
      <c r="K224" s="979" t="s">
        <v>424</v>
      </c>
      <c r="L224" s="992" t="s">
        <v>2814</v>
      </c>
      <c r="M224" s="993"/>
      <c r="N224" s="994"/>
      <c r="O224" s="1001" t="s">
        <v>704</v>
      </c>
      <c r="P224" s="1001"/>
    </row>
    <row r="225" spans="1:16" ht="21.75" customHeight="1">
      <c r="B225" s="10" t="s">
        <v>218</v>
      </c>
      <c r="C225" s="879" t="s">
        <v>614</v>
      </c>
      <c r="D225" s="879"/>
      <c r="E225" s="879"/>
      <c r="F225" s="879"/>
      <c r="G225" s="880"/>
      <c r="H225" s="968" t="s">
        <v>50</v>
      </c>
      <c r="I225" s="969"/>
      <c r="J225" s="969"/>
      <c r="K225" s="980"/>
      <c r="L225" s="995"/>
      <c r="M225" s="996"/>
      <c r="N225" s="997"/>
      <c r="O225" s="1002"/>
      <c r="P225" s="1002"/>
    </row>
    <row r="226" spans="1:16" ht="28.5" customHeight="1">
      <c r="B226" s="809" t="s">
        <v>617</v>
      </c>
      <c r="C226" s="879" t="s">
        <v>618</v>
      </c>
      <c r="D226" s="879"/>
      <c r="E226" s="879"/>
      <c r="F226" s="879"/>
      <c r="G226" s="880"/>
      <c r="H226" s="968" t="s">
        <v>50</v>
      </c>
      <c r="I226" s="969"/>
      <c r="J226" s="969"/>
      <c r="K226" s="980"/>
      <c r="L226" s="995"/>
      <c r="M226" s="996"/>
      <c r="N226" s="997"/>
      <c r="O226" s="1004" t="s">
        <v>704</v>
      </c>
      <c r="P226" s="1004"/>
    </row>
    <row r="227" spans="1:16" ht="21.75" customHeight="1">
      <c r="B227" s="10" t="s">
        <v>216</v>
      </c>
      <c r="C227" s="879" t="s">
        <v>619</v>
      </c>
      <c r="D227" s="879"/>
      <c r="E227" s="879"/>
      <c r="F227" s="879"/>
      <c r="G227" s="880"/>
      <c r="H227" s="968" t="s">
        <v>663</v>
      </c>
      <c r="I227" s="969"/>
      <c r="J227" s="969"/>
      <c r="K227" s="980"/>
      <c r="L227" s="995"/>
      <c r="M227" s="996"/>
      <c r="N227" s="997"/>
      <c r="O227" s="1007"/>
      <c r="P227" s="1007"/>
    </row>
    <row r="228" spans="1:16" ht="48.75" customHeight="1">
      <c r="B228" s="809" t="s">
        <v>620</v>
      </c>
      <c r="C228" s="879" t="s">
        <v>697</v>
      </c>
      <c r="D228" s="879"/>
      <c r="E228" s="879"/>
      <c r="F228" s="879"/>
      <c r="G228" s="880"/>
      <c r="H228" s="968" t="s">
        <v>695</v>
      </c>
      <c r="I228" s="969"/>
      <c r="J228" s="969"/>
      <c r="K228" s="980"/>
      <c r="L228" s="995"/>
      <c r="M228" s="996"/>
      <c r="N228" s="997"/>
      <c r="O228" s="246" t="s">
        <v>704</v>
      </c>
      <c r="P228" s="247"/>
    </row>
    <row r="229" spans="1:16" ht="21" customHeight="1">
      <c r="B229" s="803" t="s">
        <v>622</v>
      </c>
      <c r="C229" s="875" t="s">
        <v>623</v>
      </c>
      <c r="D229" s="875"/>
      <c r="E229" s="875"/>
      <c r="F229" s="875"/>
      <c r="G229" s="990"/>
      <c r="H229" s="968" t="s">
        <v>695</v>
      </c>
      <c r="I229" s="969"/>
      <c r="J229" s="969"/>
      <c r="K229" s="980"/>
      <c r="L229" s="995"/>
      <c r="M229" s="996"/>
      <c r="N229" s="997"/>
      <c r="O229" s="1003" t="s">
        <v>704</v>
      </c>
      <c r="P229" s="1003"/>
    </row>
    <row r="230" spans="1:16" ht="21.75" customHeight="1">
      <c r="B230" s="10" t="s">
        <v>216</v>
      </c>
      <c r="C230" s="879" t="s">
        <v>624</v>
      </c>
      <c r="D230" s="879"/>
      <c r="E230" s="879"/>
      <c r="F230" s="879"/>
      <c r="G230" s="880"/>
      <c r="H230" s="968" t="s">
        <v>695</v>
      </c>
      <c r="I230" s="969"/>
      <c r="J230" s="969"/>
      <c r="K230" s="980"/>
      <c r="L230" s="995"/>
      <c r="M230" s="996"/>
      <c r="N230" s="997"/>
      <c r="O230" s="1004"/>
      <c r="P230" s="1004"/>
    </row>
    <row r="231" spans="1:16" ht="21.75" customHeight="1" thickBot="1">
      <c r="B231" s="9" t="s">
        <v>625</v>
      </c>
      <c r="C231" s="913" t="s">
        <v>626</v>
      </c>
      <c r="D231" s="913"/>
      <c r="E231" s="913"/>
      <c r="F231" s="913"/>
      <c r="G231" s="1006"/>
      <c r="H231" s="968" t="s">
        <v>695</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1495</v>
      </c>
      <c r="P233" s="985"/>
    </row>
    <row r="234" spans="1:16" ht="39" customHeight="1">
      <c r="B234" s="10" t="s">
        <v>216</v>
      </c>
      <c r="C234" s="879" t="s">
        <v>629</v>
      </c>
      <c r="D234" s="879"/>
      <c r="E234" s="879"/>
      <c r="F234" s="879"/>
      <c r="G234" s="880"/>
      <c r="H234" s="1606" t="s">
        <v>2815</v>
      </c>
      <c r="I234" s="1607"/>
      <c r="J234" s="1608"/>
      <c r="K234" s="980"/>
      <c r="L234" s="973"/>
      <c r="M234" s="974"/>
      <c r="N234" s="975"/>
      <c r="O234" s="976"/>
      <c r="P234" s="976"/>
    </row>
    <row r="235" spans="1:16" ht="33" customHeight="1">
      <c r="B235" s="760" t="s">
        <v>630</v>
      </c>
      <c r="C235" s="989" t="s">
        <v>631</v>
      </c>
      <c r="D235" s="875"/>
      <c r="E235" s="875"/>
      <c r="F235" s="875"/>
      <c r="G235" s="990"/>
      <c r="H235" s="968" t="s">
        <v>50</v>
      </c>
      <c r="I235" s="969"/>
      <c r="J235" s="969"/>
      <c r="K235" s="980"/>
      <c r="L235" s="970"/>
      <c r="M235" s="971"/>
      <c r="N235" s="972"/>
      <c r="O235" s="960" t="s">
        <v>704</v>
      </c>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t="s">
        <v>664</v>
      </c>
      <c r="I237" s="958"/>
      <c r="J237" s="958"/>
      <c r="K237" s="958"/>
      <c r="L237" s="958"/>
      <c r="M237" s="958"/>
      <c r="N237" s="959"/>
      <c r="O237" s="761" t="s">
        <v>704</v>
      </c>
      <c r="P237" s="761"/>
    </row>
    <row r="238" spans="1:16" ht="77.25" customHeight="1">
      <c r="A238" s="11"/>
      <c r="B238" s="720" t="s">
        <v>634</v>
      </c>
      <c r="C238" s="921" t="s">
        <v>635</v>
      </c>
      <c r="D238" s="921"/>
      <c r="E238" s="921"/>
      <c r="F238" s="921"/>
      <c r="G238" s="956"/>
      <c r="H238" s="160" t="s">
        <v>50</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214" priority="173">
      <formula>$H$134="Don't know"</formula>
    </cfRule>
    <cfRule type="expression" dxfId="1213" priority="174">
      <formula>$H$134="no"</formula>
    </cfRule>
  </conditionalFormatting>
  <conditionalFormatting sqref="H132">
    <cfRule type="expression" dxfId="1212" priority="171">
      <formula>$H$138="Don't know"</formula>
    </cfRule>
    <cfRule type="expression" dxfId="1211" priority="172">
      <formula>$H$138="No"</formula>
    </cfRule>
  </conditionalFormatting>
  <conditionalFormatting sqref="H134">
    <cfRule type="expression" dxfId="1210" priority="169">
      <formula>$H$141="Don't know"</formula>
    </cfRule>
    <cfRule type="expression" dxfId="1209" priority="170">
      <formula>$H$141="No"</formula>
    </cfRule>
  </conditionalFormatting>
  <conditionalFormatting sqref="H122:H124 K122">
    <cfRule type="expression" dxfId="1208" priority="167">
      <formula>$N$128="Don't know"</formula>
    </cfRule>
    <cfRule type="expression" dxfId="1207" priority="168">
      <formula>$N$128="No"</formula>
    </cfRule>
  </conditionalFormatting>
  <conditionalFormatting sqref="L157:M157">
    <cfRule type="expression" dxfId="1206" priority="163">
      <formula>$F$163="Don't know"</formula>
    </cfRule>
    <cfRule type="expression" dxfId="1205" priority="166">
      <formula>$F$163="No"</formula>
    </cfRule>
  </conditionalFormatting>
  <conditionalFormatting sqref="L158:M158">
    <cfRule type="expression" dxfId="1204" priority="162">
      <formula>$F$164="Don't know"</formula>
    </cfRule>
    <cfRule type="expression" dxfId="1203" priority="165">
      <formula>$F$164="No"</formula>
    </cfRule>
  </conditionalFormatting>
  <conditionalFormatting sqref="L159:M159">
    <cfRule type="expression" dxfId="1202" priority="161">
      <formula>$F$171="Don't know"</formula>
    </cfRule>
    <cfRule type="expression" dxfId="1201" priority="164">
      <formula>$F$171="No"</formula>
    </cfRule>
  </conditionalFormatting>
  <conditionalFormatting sqref="H11:N11">
    <cfRule type="expression" dxfId="1200" priority="158">
      <formula>$F$17="Not applicable"</formula>
    </cfRule>
    <cfRule type="expression" dxfId="1199" priority="159">
      <formula>$F$17="Don't know"</formula>
    </cfRule>
    <cfRule type="expression" dxfId="1198" priority="160">
      <formula>$F$17="No"</formula>
    </cfRule>
  </conditionalFormatting>
  <conditionalFormatting sqref="H12:N19">
    <cfRule type="expression" dxfId="1197" priority="155">
      <formula>$F12="Not applicable"</formula>
    </cfRule>
    <cfRule type="expression" dxfId="1196" priority="156">
      <formula>$F12="Don't know"</formula>
    </cfRule>
    <cfRule type="expression" dxfId="1195" priority="157">
      <formula>$F12="No"</formula>
    </cfRule>
  </conditionalFormatting>
  <conditionalFormatting sqref="H11:N19 N20 F9:N9 F11:F19">
    <cfRule type="expression" dxfId="1194" priority="154">
      <formula>$N$14="Don't know"</formula>
    </cfRule>
  </conditionalFormatting>
  <conditionalFormatting sqref="H11:N19 N20 F9:N9 F11:F19">
    <cfRule type="expression" dxfId="1193" priority="153">
      <formula>$N$14="Not applicable"</formula>
    </cfRule>
  </conditionalFormatting>
  <conditionalFormatting sqref="H11:N19 N20 F9:N9 F11:F19">
    <cfRule type="expression" dxfId="1192" priority="152">
      <formula>$N$14="No"</formula>
    </cfRule>
  </conditionalFormatting>
  <conditionalFormatting sqref="L153:M153">
    <cfRule type="expression" dxfId="1191" priority="150">
      <formula>$F$163="Don't know"</formula>
    </cfRule>
    <cfRule type="expression" dxfId="1190" priority="151">
      <formula>$F$163="No"</formula>
    </cfRule>
  </conditionalFormatting>
  <conditionalFormatting sqref="L154:M154">
    <cfRule type="expression" dxfId="1189" priority="148">
      <formula>$F$163="Don't know"</formula>
    </cfRule>
    <cfRule type="expression" dxfId="1188" priority="149">
      <formula>$F$163="No"</formula>
    </cfRule>
  </conditionalFormatting>
  <conditionalFormatting sqref="L155:M155">
    <cfRule type="expression" dxfId="1187" priority="146">
      <formula>$F$163="Don't know"</formula>
    </cfRule>
    <cfRule type="expression" dxfId="1186" priority="147">
      <formula>$F$163="No"</formula>
    </cfRule>
  </conditionalFormatting>
  <conditionalFormatting sqref="L21:L22">
    <cfRule type="expression" dxfId="1185" priority="143">
      <formula>$N$14="No"</formula>
    </cfRule>
  </conditionalFormatting>
  <conditionalFormatting sqref="L21:L22">
    <cfRule type="expression" dxfId="1184" priority="145">
      <formula>$N$14="Don't know"</formula>
    </cfRule>
  </conditionalFormatting>
  <conditionalFormatting sqref="L21:L22">
    <cfRule type="expression" dxfId="1183" priority="144">
      <formula>$N$14="Not applicable"</formula>
    </cfRule>
  </conditionalFormatting>
  <conditionalFormatting sqref="I23:J23 H25 G62:H62 F70:J70 H87:N87 H90 H27:H29 F11:F19 F23 L21:L23 L8 F71 F75:J76 G101:N113 O193:O215 J41:K41 H196:I199">
    <cfRule type="containsBlanks" dxfId="1182" priority="142">
      <formula>LEN(TRIM(F8))=0</formula>
    </cfRule>
  </conditionalFormatting>
  <conditionalFormatting sqref="F9:N9">
    <cfRule type="containsBlanks" dxfId="1181" priority="141">
      <formula>LEN(TRIM(F9))=0</formula>
    </cfRule>
  </conditionalFormatting>
  <conditionalFormatting sqref="O10 O58 O74 O86 O90 O98 O120 O128 O131 O133 O160 O167:O168 O191 O229:O231 O56 O233:O235 O224:O225 O218:O219 O171 O137:O152 O82:O83 J33:K34 J37:K37 J45:K46 J55:K55 O20:O23 O25:O30 O237:O238 J48:K48 J50:K51">
    <cfRule type="containsBlanks" dxfId="1180" priority="140">
      <formula>LEN(TRIM(J10))=0</formula>
    </cfRule>
  </conditionalFormatting>
  <conditionalFormatting sqref="I62:J62">
    <cfRule type="containsBlanks" dxfId="1179" priority="139">
      <formula>LEN(TRIM(I62))=0</formula>
    </cfRule>
  </conditionalFormatting>
  <conditionalFormatting sqref="H85:J85">
    <cfRule type="containsBlanks" dxfId="1178" priority="138">
      <formula>LEN(TRIM(H85))=0</formula>
    </cfRule>
  </conditionalFormatting>
  <conditionalFormatting sqref="I170:L170 F187:N187 N189 K191:N191 G138 H129:H130 H122:H124 K122 H218:H219 H134:H135 H132 F157:F159 F153:F155 K161 F161:F163 H167 K172:K184 H237:H238 L153:N155 L157:N159">
    <cfRule type="containsBlanks" dxfId="1177" priority="137">
      <formula>LEN(TRIM(F122))=0</formula>
    </cfRule>
  </conditionalFormatting>
  <conditionalFormatting sqref="M170:N170">
    <cfRule type="containsBlanks" dxfId="1176" priority="136">
      <formula>LEN(TRIM(M170))=0</formula>
    </cfRule>
  </conditionalFormatting>
  <conditionalFormatting sqref="O228">
    <cfRule type="containsBlanks" dxfId="1175" priority="135">
      <formula>LEN(TRIM(O228))=0</formula>
    </cfRule>
  </conditionalFormatting>
  <conditionalFormatting sqref="G120">
    <cfRule type="containsBlanks" dxfId="1174" priority="134">
      <formula>LEN(TRIM(G120))=0</formula>
    </cfRule>
  </conditionalFormatting>
  <conditionalFormatting sqref="J140">
    <cfRule type="containsBlanks" dxfId="1173" priority="80">
      <formula>LEN(TRIM(J140))=0</formula>
    </cfRule>
  </conditionalFormatting>
  <conditionalFormatting sqref="J26">
    <cfRule type="containsBlanks" dxfId="1172" priority="132">
      <formula>LEN(TRIM(J26))=0</formula>
    </cfRule>
  </conditionalFormatting>
  <conditionalFormatting sqref="J27">
    <cfRule type="containsBlanks" dxfId="1171" priority="133">
      <formula>LEN(TRIM(J27))=0</formula>
    </cfRule>
  </conditionalFormatting>
  <conditionalFormatting sqref="O169">
    <cfRule type="containsBlanks" dxfId="1170" priority="131">
      <formula>LEN(TRIM(O169))=0</formula>
    </cfRule>
  </conditionalFormatting>
  <conditionalFormatting sqref="J56">
    <cfRule type="containsBlanks" dxfId="1169" priority="130">
      <formula>LEN(TRIM(J56))=0</formula>
    </cfRule>
  </conditionalFormatting>
  <conditionalFormatting sqref="J144">
    <cfRule type="containsBlanks" dxfId="1168" priority="76">
      <formula>LEN(TRIM(J144))=0</formula>
    </cfRule>
  </conditionalFormatting>
  <conditionalFormatting sqref="F23">
    <cfRule type="expression" dxfId="1167" priority="129">
      <formula>$N$14="Don't know"</formula>
    </cfRule>
  </conditionalFormatting>
  <conditionalFormatting sqref="F23">
    <cfRule type="expression" dxfId="1166" priority="128">
      <formula>$N$14="Not applicable"</formula>
    </cfRule>
  </conditionalFormatting>
  <conditionalFormatting sqref="F23">
    <cfRule type="expression" dxfId="1165" priority="127">
      <formula>$N$14="No"</formula>
    </cfRule>
  </conditionalFormatting>
  <conditionalFormatting sqref="L20">
    <cfRule type="containsBlanks" dxfId="1164" priority="123">
      <formula>LEN(TRIM(L20))=0</formula>
    </cfRule>
    <cfRule type="expression" dxfId="1163" priority="126">
      <formula>$M$14="Don't know"</formula>
    </cfRule>
  </conditionalFormatting>
  <conditionalFormatting sqref="L20">
    <cfRule type="expression" dxfId="1162" priority="125">
      <formula>$M$14="Not applicable"</formula>
    </cfRule>
  </conditionalFormatting>
  <conditionalFormatting sqref="L20">
    <cfRule type="expression" dxfId="1161" priority="124">
      <formula>$M$14="No"</formula>
    </cfRule>
  </conditionalFormatting>
  <conditionalFormatting sqref="L21">
    <cfRule type="expression" dxfId="1160" priority="122">
      <formula>$N$14="Don't know"</formula>
    </cfRule>
  </conditionalFormatting>
  <conditionalFormatting sqref="L21">
    <cfRule type="expression" dxfId="1159" priority="121">
      <formula>$N$14="Not applicable"</formula>
    </cfRule>
  </conditionalFormatting>
  <conditionalFormatting sqref="L21">
    <cfRule type="expression" dxfId="1158" priority="120">
      <formula>$N$14="No"</formula>
    </cfRule>
  </conditionalFormatting>
  <conditionalFormatting sqref="L22">
    <cfRule type="expression" dxfId="1157" priority="119">
      <formula>$N$14="Don't know"</formula>
    </cfRule>
  </conditionalFormatting>
  <conditionalFormatting sqref="L22">
    <cfRule type="expression" dxfId="1156" priority="118">
      <formula>$N$14="Not applicable"</formula>
    </cfRule>
  </conditionalFormatting>
  <conditionalFormatting sqref="L22">
    <cfRule type="expression" dxfId="1155" priority="117">
      <formula>$N$14="No"</formula>
    </cfRule>
  </conditionalFormatting>
  <conditionalFormatting sqref="L8">
    <cfRule type="expression" dxfId="1154" priority="116">
      <formula>$N$14="Don't know"</formula>
    </cfRule>
  </conditionalFormatting>
  <conditionalFormatting sqref="L8">
    <cfRule type="expression" dxfId="1153" priority="115">
      <formula>$N$14="Not applicable"</formula>
    </cfRule>
  </conditionalFormatting>
  <conditionalFormatting sqref="L8">
    <cfRule type="expression" dxfId="1152" priority="114">
      <formula>$N$14="No"</formula>
    </cfRule>
  </conditionalFormatting>
  <conditionalFormatting sqref="J25">
    <cfRule type="containsBlanks" dxfId="1151" priority="113">
      <formula>LEN(TRIM(J25))=0</formula>
    </cfRule>
  </conditionalFormatting>
  <conditionalFormatting sqref="J58">
    <cfRule type="containsBlanks" dxfId="1150" priority="112">
      <formula>LEN(TRIM(J58))=0</formula>
    </cfRule>
  </conditionalFormatting>
  <conditionalFormatting sqref="N65">
    <cfRule type="containsBlanks" dxfId="1149" priority="111">
      <formula>LEN(TRIM(N65))=0</formula>
    </cfRule>
  </conditionalFormatting>
  <conditionalFormatting sqref="H86:J86">
    <cfRule type="containsBlanks" dxfId="1148" priority="110">
      <formula>LEN(TRIM(H86))=0</formula>
    </cfRule>
  </conditionalFormatting>
  <conditionalFormatting sqref="H126">
    <cfRule type="expression" dxfId="1147" priority="108">
      <formula>$N$128="Don't know"</formula>
    </cfRule>
    <cfRule type="expression" dxfId="1146" priority="109">
      <formula>$N$128="No"</formula>
    </cfRule>
  </conditionalFormatting>
  <conditionalFormatting sqref="H126">
    <cfRule type="containsBlanks" dxfId="1145" priority="107">
      <formula>LEN(TRIM(H126))=0</formula>
    </cfRule>
  </conditionalFormatting>
  <conditionalFormatting sqref="H127">
    <cfRule type="expression" dxfId="1144" priority="105">
      <formula>$N$128="Don't know"</formula>
    </cfRule>
    <cfRule type="expression" dxfId="1143" priority="106">
      <formula>$N$128="No"</formula>
    </cfRule>
  </conditionalFormatting>
  <conditionalFormatting sqref="H127">
    <cfRule type="containsBlanks" dxfId="1142" priority="104">
      <formula>LEN(TRIM(H127))=0</formula>
    </cfRule>
  </conditionalFormatting>
  <conditionalFormatting sqref="H128">
    <cfRule type="expression" dxfId="1141" priority="102">
      <formula>$N$128="Don't know"</formula>
    </cfRule>
    <cfRule type="expression" dxfId="1140" priority="103">
      <formula>$N$128="No"</formula>
    </cfRule>
  </conditionalFormatting>
  <conditionalFormatting sqref="H128">
    <cfRule type="containsBlanks" dxfId="1139" priority="101">
      <formula>LEN(TRIM(H128))=0</formula>
    </cfRule>
  </conditionalFormatting>
  <conditionalFormatting sqref="H133">
    <cfRule type="expression" dxfId="1138" priority="99">
      <formula>$N$128="Don't know"</formula>
    </cfRule>
    <cfRule type="expression" dxfId="1137" priority="100">
      <formula>$N$128="No"</formula>
    </cfRule>
  </conditionalFormatting>
  <conditionalFormatting sqref="H133">
    <cfRule type="containsBlanks" dxfId="1136" priority="98">
      <formula>LEN(TRIM(H133))=0</formula>
    </cfRule>
  </conditionalFormatting>
  <conditionalFormatting sqref="H131">
    <cfRule type="expression" dxfId="1135" priority="96">
      <formula>$N$128="Don't know"</formula>
    </cfRule>
    <cfRule type="expression" dxfId="1134" priority="97">
      <formula>$N$128="No"</formula>
    </cfRule>
  </conditionalFormatting>
  <conditionalFormatting sqref="H131">
    <cfRule type="containsBlanks" dxfId="1133" priority="95">
      <formula>LEN(TRIM(H131))=0</formula>
    </cfRule>
  </conditionalFormatting>
  <conditionalFormatting sqref="G139">
    <cfRule type="containsBlanks" dxfId="1132" priority="94">
      <formula>LEN(TRIM(G139))=0</formula>
    </cfRule>
  </conditionalFormatting>
  <conditionalFormatting sqref="G140">
    <cfRule type="containsBlanks" dxfId="1131" priority="93">
      <formula>LEN(TRIM(G140))=0</formula>
    </cfRule>
  </conditionalFormatting>
  <conditionalFormatting sqref="G141">
    <cfRule type="containsBlanks" dxfId="1130" priority="92">
      <formula>LEN(TRIM(G141))=0</formula>
    </cfRule>
  </conditionalFormatting>
  <conditionalFormatting sqref="G142">
    <cfRule type="containsBlanks" dxfId="1129" priority="91">
      <formula>LEN(TRIM(G142))=0</formula>
    </cfRule>
  </conditionalFormatting>
  <conditionalFormatting sqref="G143">
    <cfRule type="containsBlanks" dxfId="1128" priority="90">
      <formula>LEN(TRIM(G143))=0</formula>
    </cfRule>
  </conditionalFormatting>
  <conditionalFormatting sqref="G144">
    <cfRule type="containsBlanks" dxfId="1127" priority="89">
      <formula>LEN(TRIM(G144))=0</formula>
    </cfRule>
  </conditionalFormatting>
  <conditionalFormatting sqref="G145">
    <cfRule type="containsBlanks" dxfId="1126" priority="88">
      <formula>LEN(TRIM(G145))=0</formula>
    </cfRule>
  </conditionalFormatting>
  <conditionalFormatting sqref="G146">
    <cfRule type="containsBlanks" dxfId="1125" priority="87">
      <formula>LEN(TRIM(G146))=0</formula>
    </cfRule>
  </conditionalFormatting>
  <conditionalFormatting sqref="G147">
    <cfRule type="containsBlanks" dxfId="1124" priority="86">
      <formula>LEN(TRIM(G147))=0</formula>
    </cfRule>
  </conditionalFormatting>
  <conditionalFormatting sqref="G148">
    <cfRule type="containsBlanks" dxfId="1123" priority="85">
      <formula>LEN(TRIM(G148))=0</formula>
    </cfRule>
  </conditionalFormatting>
  <conditionalFormatting sqref="G149">
    <cfRule type="containsBlanks" dxfId="1122" priority="84">
      <formula>LEN(TRIM(G149))=0</formula>
    </cfRule>
  </conditionalFormatting>
  <conditionalFormatting sqref="G150">
    <cfRule type="containsBlanks" dxfId="1121" priority="83">
      <formula>LEN(TRIM(G150))=0</formula>
    </cfRule>
  </conditionalFormatting>
  <conditionalFormatting sqref="J138">
    <cfRule type="containsBlanks" dxfId="1120" priority="82">
      <formula>LEN(TRIM(J138))=0</formula>
    </cfRule>
  </conditionalFormatting>
  <conditionalFormatting sqref="J139">
    <cfRule type="containsBlanks" dxfId="1119" priority="81">
      <formula>LEN(TRIM(J139))=0</formula>
    </cfRule>
  </conditionalFormatting>
  <conditionalFormatting sqref="J142">
    <cfRule type="containsBlanks" dxfId="1118" priority="78">
      <formula>LEN(TRIM(J142))=0</formula>
    </cfRule>
  </conditionalFormatting>
  <conditionalFormatting sqref="J141">
    <cfRule type="containsBlanks" dxfId="1117" priority="79">
      <formula>LEN(TRIM(J141))=0</formula>
    </cfRule>
  </conditionalFormatting>
  <conditionalFormatting sqref="J143">
    <cfRule type="containsBlanks" dxfId="1116" priority="77">
      <formula>LEN(TRIM(J143))=0</formula>
    </cfRule>
  </conditionalFormatting>
  <conditionalFormatting sqref="J146">
    <cfRule type="containsBlanks" dxfId="1115" priority="74">
      <formula>LEN(TRIM(J146))=0</formula>
    </cfRule>
  </conditionalFormatting>
  <conditionalFormatting sqref="J145">
    <cfRule type="containsBlanks" dxfId="1114" priority="75">
      <formula>LEN(TRIM(J145))=0</formula>
    </cfRule>
  </conditionalFormatting>
  <conditionalFormatting sqref="J147">
    <cfRule type="containsBlanks" dxfId="1113" priority="73">
      <formula>LEN(TRIM(J147))=0</formula>
    </cfRule>
  </conditionalFormatting>
  <conditionalFormatting sqref="J148">
    <cfRule type="containsBlanks" dxfId="1112" priority="72">
      <formula>LEN(TRIM(J148))=0</formula>
    </cfRule>
  </conditionalFormatting>
  <conditionalFormatting sqref="J149">
    <cfRule type="containsBlanks" dxfId="1111" priority="71">
      <formula>LEN(TRIM(J149))=0</formula>
    </cfRule>
  </conditionalFormatting>
  <conditionalFormatting sqref="J150">
    <cfRule type="containsBlanks" dxfId="1110" priority="70">
      <formula>LEN(TRIM(J150))=0</formula>
    </cfRule>
  </conditionalFormatting>
  <conditionalFormatting sqref="J151">
    <cfRule type="containsBlanks" dxfId="1109" priority="69">
      <formula>LEN(TRIM(J151))=0</formula>
    </cfRule>
  </conditionalFormatting>
  <conditionalFormatting sqref="L158:M158">
    <cfRule type="expression" dxfId="1108" priority="67">
      <formula>$F$163="Don't know"</formula>
    </cfRule>
    <cfRule type="expression" dxfId="1107" priority="68">
      <formula>$F$163="No"</formula>
    </cfRule>
  </conditionalFormatting>
  <conditionalFormatting sqref="L159:M159">
    <cfRule type="expression" dxfId="1106" priority="65">
      <formula>$F$163="Don't know"</formula>
    </cfRule>
    <cfRule type="expression" dxfId="1105" priority="66">
      <formula>$F$163="No"</formula>
    </cfRule>
  </conditionalFormatting>
  <conditionalFormatting sqref="L153:M153">
    <cfRule type="expression" dxfId="1104" priority="63">
      <formula>$F$163="Don't know"</formula>
    </cfRule>
    <cfRule type="expression" dxfId="1103" priority="64">
      <formula>$F$163="No"</formula>
    </cfRule>
  </conditionalFormatting>
  <conditionalFormatting sqref="L154:M154">
    <cfRule type="expression" dxfId="1102" priority="61">
      <formula>$F$163="Don't know"</formula>
    </cfRule>
    <cfRule type="expression" dxfId="1101" priority="62">
      <formula>$F$163="No"</formula>
    </cfRule>
  </conditionalFormatting>
  <conditionalFormatting sqref="L155:M155">
    <cfRule type="expression" dxfId="1100" priority="59">
      <formula>$F$163="Don't know"</formula>
    </cfRule>
    <cfRule type="expression" dxfId="1099" priority="60">
      <formula>$F$163="No"</formula>
    </cfRule>
  </conditionalFormatting>
  <conditionalFormatting sqref="H221">
    <cfRule type="containsBlanks" dxfId="1098" priority="57">
      <formula>LEN(TRIM(H221))=0</formula>
    </cfRule>
  </conditionalFormatting>
  <conditionalFormatting sqref="H222">
    <cfRule type="containsBlanks" dxfId="1097" priority="56">
      <formula>LEN(TRIM(H222))=0</formula>
    </cfRule>
  </conditionalFormatting>
  <conditionalFormatting sqref="H224">
    <cfRule type="containsBlanks" dxfId="1096" priority="55">
      <formula>LEN(TRIM(H224))=0</formula>
    </cfRule>
  </conditionalFormatting>
  <conditionalFormatting sqref="H225">
    <cfRule type="containsBlanks" dxfId="1095" priority="54">
      <formula>LEN(TRIM(H225))=0</formula>
    </cfRule>
  </conditionalFormatting>
  <conditionalFormatting sqref="H226">
    <cfRule type="containsBlanks" dxfId="1094" priority="53">
      <formula>LEN(TRIM(H226))=0</formula>
    </cfRule>
  </conditionalFormatting>
  <conditionalFormatting sqref="H228">
    <cfRule type="containsBlanks" dxfId="1093" priority="52">
      <formula>LEN(TRIM(H228))=0</formula>
    </cfRule>
  </conditionalFormatting>
  <conditionalFormatting sqref="H229">
    <cfRule type="containsBlanks" dxfId="1092" priority="51">
      <formula>LEN(TRIM(H229))=0</formula>
    </cfRule>
  </conditionalFormatting>
  <conditionalFormatting sqref="H231">
    <cfRule type="containsBlanks" dxfId="1091" priority="50">
      <formula>LEN(TRIM(H231))=0</formula>
    </cfRule>
  </conditionalFormatting>
  <conditionalFormatting sqref="H233">
    <cfRule type="containsBlanks" dxfId="1090" priority="49">
      <formula>LEN(TRIM(H233))=0</formula>
    </cfRule>
  </conditionalFormatting>
  <conditionalFormatting sqref="H235">
    <cfRule type="containsBlanks" dxfId="1089" priority="48">
      <formula>LEN(TRIM(H235))=0</formula>
    </cfRule>
  </conditionalFormatting>
  <conditionalFormatting sqref="O8">
    <cfRule type="containsBlanks" dxfId="1088" priority="47">
      <formula>LEN(TRIM(O8))=0</formula>
    </cfRule>
  </conditionalFormatting>
  <conditionalFormatting sqref="O65">
    <cfRule type="containsBlanks" dxfId="1087" priority="46">
      <formula>LEN(TRIM(O65))=0</formula>
    </cfRule>
  </conditionalFormatting>
  <conditionalFormatting sqref="O221:O222">
    <cfRule type="containsBlanks" dxfId="1086" priority="42">
      <formula>LEN(TRIM(O221))=0</formula>
    </cfRule>
  </conditionalFormatting>
  <conditionalFormatting sqref="O226:O227">
    <cfRule type="containsBlanks" dxfId="1085" priority="41">
      <formula>LEN(TRIM(O226))=0</formula>
    </cfRule>
  </conditionalFormatting>
  <conditionalFormatting sqref="O156">
    <cfRule type="containsBlanks" dxfId="1084" priority="45">
      <formula>LEN(TRIM(O156))=0</formula>
    </cfRule>
  </conditionalFormatting>
  <conditionalFormatting sqref="O165:O166">
    <cfRule type="containsBlanks" dxfId="1083" priority="44">
      <formula>LEN(TRIM(O165))=0</formula>
    </cfRule>
  </conditionalFormatting>
  <conditionalFormatting sqref="O189:O190">
    <cfRule type="containsBlanks" dxfId="1082" priority="43">
      <formula>LEN(TRIM(O189))=0</formula>
    </cfRule>
  </conditionalFormatting>
  <conditionalFormatting sqref="L154:M154">
    <cfRule type="expression" dxfId="1081" priority="39">
      <formula>$F$163="Don't know"</formula>
    </cfRule>
    <cfRule type="expression" dxfId="1080" priority="40">
      <formula>$F$163="No"</formula>
    </cfRule>
  </conditionalFormatting>
  <conditionalFormatting sqref="L154:M154">
    <cfRule type="expression" dxfId="1079" priority="37">
      <formula>$F$163="Don't know"</formula>
    </cfRule>
    <cfRule type="expression" dxfId="1078" priority="38">
      <formula>$F$163="No"</formula>
    </cfRule>
  </conditionalFormatting>
  <conditionalFormatting sqref="L155:M155">
    <cfRule type="expression" dxfId="1077" priority="35">
      <formula>$F$163="Don't know"</formula>
    </cfRule>
    <cfRule type="expression" dxfId="1076" priority="36">
      <formula>$F$163="No"</formula>
    </cfRule>
  </conditionalFormatting>
  <conditionalFormatting sqref="L155:M155">
    <cfRule type="expression" dxfId="1075" priority="33">
      <formula>$F$163="Don't know"</formula>
    </cfRule>
    <cfRule type="expression" dxfId="1074" priority="34">
      <formula>$F$163="No"</formula>
    </cfRule>
  </conditionalFormatting>
  <conditionalFormatting sqref="L157:M157">
    <cfRule type="expression" dxfId="1073" priority="31">
      <formula>$F$163="Don't know"</formula>
    </cfRule>
    <cfRule type="expression" dxfId="1072" priority="32">
      <formula>$F$163="No"</formula>
    </cfRule>
  </conditionalFormatting>
  <conditionalFormatting sqref="L157:M157">
    <cfRule type="expression" dxfId="1071" priority="29">
      <formula>$F$163="Don't know"</formula>
    </cfRule>
    <cfRule type="expression" dxfId="1070" priority="30">
      <formula>$F$163="No"</formula>
    </cfRule>
  </conditionalFormatting>
  <conditionalFormatting sqref="L158:M158">
    <cfRule type="expression" dxfId="1069" priority="27">
      <formula>$F$163="Don't know"</formula>
    </cfRule>
    <cfRule type="expression" dxfId="1068" priority="28">
      <formula>$F$163="No"</formula>
    </cfRule>
  </conditionalFormatting>
  <conditionalFormatting sqref="L158:M158">
    <cfRule type="expression" dxfId="1067" priority="25">
      <formula>$F$163="Don't know"</formula>
    </cfRule>
    <cfRule type="expression" dxfId="1066" priority="26">
      <formula>$F$163="No"</formula>
    </cfRule>
  </conditionalFormatting>
  <conditionalFormatting sqref="L159:M159">
    <cfRule type="expression" dxfId="1065" priority="23">
      <formula>$F$163="Don't know"</formula>
    </cfRule>
    <cfRule type="expression" dxfId="1064" priority="24">
      <formula>$F$163="No"</formula>
    </cfRule>
  </conditionalFormatting>
  <conditionalFormatting sqref="L159:M159">
    <cfRule type="expression" dxfId="1063" priority="21">
      <formula>$F$163="Don't know"</formula>
    </cfRule>
    <cfRule type="expression" dxfId="1062" priority="22">
      <formula>$F$163="No"</formula>
    </cfRule>
  </conditionalFormatting>
  <conditionalFormatting sqref="K186">
    <cfRule type="containsBlanks" dxfId="1061" priority="20">
      <formula>LEN(TRIM(K186))=0</formula>
    </cfRule>
  </conditionalFormatting>
  <conditionalFormatting sqref="J35:K35">
    <cfRule type="containsBlanks" dxfId="1060" priority="19">
      <formula>LEN(TRIM(J35))=0</formula>
    </cfRule>
  </conditionalFormatting>
  <conditionalFormatting sqref="J38:K38">
    <cfRule type="containsBlanks" dxfId="1059" priority="18">
      <formula>LEN(TRIM(J38))=0</formula>
    </cfRule>
  </conditionalFormatting>
  <conditionalFormatting sqref="J40:K40">
    <cfRule type="containsBlanks" dxfId="1058" priority="17">
      <formula>LEN(TRIM(J40))=0</formula>
    </cfRule>
  </conditionalFormatting>
  <conditionalFormatting sqref="J42:K43">
    <cfRule type="containsBlanks" dxfId="1057" priority="16">
      <formula>LEN(TRIM(J42))=0</formula>
    </cfRule>
  </conditionalFormatting>
  <conditionalFormatting sqref="J47:K47">
    <cfRule type="containsBlanks" dxfId="1056" priority="15">
      <formula>LEN(TRIM(J47))=0</formula>
    </cfRule>
  </conditionalFormatting>
  <conditionalFormatting sqref="J49:K49">
    <cfRule type="containsBlanks" dxfId="1055" priority="14">
      <formula>LEN(TRIM(J49))=0</formula>
    </cfRule>
  </conditionalFormatting>
  <conditionalFormatting sqref="J53:K54">
    <cfRule type="containsBlanks" dxfId="1054" priority="13">
      <formula>LEN(TRIM(J53))=0</formula>
    </cfRule>
  </conditionalFormatting>
  <conditionalFormatting sqref="H201:I203">
    <cfRule type="containsBlanks" dxfId="1053" priority="11">
      <formula>LEN(TRIM(H201))=0</formula>
    </cfRule>
  </conditionalFormatting>
  <conditionalFormatting sqref="H208:I210">
    <cfRule type="containsBlanks" dxfId="1052" priority="7">
      <formula>LEN(TRIM(H208))=0</formula>
    </cfRule>
  </conditionalFormatting>
  <conditionalFormatting sqref="K201:L203">
    <cfRule type="containsBlanks" dxfId="1051" priority="8">
      <formula>LEN(TRIM(K201))=0</formula>
    </cfRule>
  </conditionalFormatting>
  <conditionalFormatting sqref="K205:L210">
    <cfRule type="containsBlanks" dxfId="1050" priority="6">
      <formula>LEN(TRIM(K205))=0</formula>
    </cfRule>
  </conditionalFormatting>
  <conditionalFormatting sqref="H212:I213">
    <cfRule type="containsBlanks" dxfId="1049" priority="5">
      <formula>LEN(TRIM(H212))=0</formula>
    </cfRule>
  </conditionalFormatting>
  <conditionalFormatting sqref="K212:L214">
    <cfRule type="containsBlanks" dxfId="1048" priority="4">
      <formula>LEN(TRIM(K212))=0</formula>
    </cfRule>
  </conditionalFormatting>
  <conditionalFormatting sqref="H205:I207">
    <cfRule type="containsBlanks" dxfId="1047" priority="3">
      <formula>LEN(TRIM(H205))=0</formula>
    </cfRule>
  </conditionalFormatting>
  <conditionalFormatting sqref="H214:I214">
    <cfRule type="containsBlanks" dxfId="1046" priority="2">
      <formula>LEN(TRIM(H214))=0</formula>
    </cfRule>
  </conditionalFormatting>
  <conditionalFormatting sqref="K196:L199">
    <cfRule type="containsBlanks" dxfId="1045" priority="1">
      <formula>LEN(TRIM(K196))=0</formula>
    </cfRule>
  </conditionalFormatting>
  <dataValidations count="12">
    <dataValidation type="list" allowBlank="1" showInputMessage="1" showErrorMessage="1" sqref="F77" xr:uid="{838695C5-838F-4FF4-AA4A-7BC6F76D0F8A}">
      <formula1>"In-kind, Cash, Don't know, Not applicable"</formula1>
    </dataValidation>
    <dataValidation type="list" allowBlank="1" showInputMessage="1" showErrorMessage="1" sqref="F11:F19 F23 L21:L22 L8 H238 H124:J124 H126:J127 F161:F163 H167 F165 K191:N191 G101:N113 G115:N117 L153:N155 L157:N159" xr:uid="{045CDF2C-CB7E-4587-8AA8-4D946B62D411}">
      <formula1>"Yes, No, Don't know, Not applicable"</formula1>
    </dataValidation>
    <dataValidation type="list" allowBlank="1" showInputMessage="1" showErrorMessage="1" error="Please choose from the dropdown list." sqref="L20" xr:uid="{3D474F4F-0B65-468E-9551-678A31B1641E}">
      <formula1>"0 times, 1-2 times, 3-5 times, 6 or more times, Don't know"</formula1>
    </dataValidation>
    <dataValidation type="list" allowBlank="1" showInputMessage="1" showErrorMessage="1" sqref="H25 J25" xr:uid="{0ACFC7C9-A0E4-4C53-AB5A-96BB98A4EC3A}">
      <formula1>"January, February, March, April, May, June, July, August, September, October, November, December"</formula1>
    </dataValidation>
    <dataValidation type="list" allowBlank="1" showInputMessage="1" showErrorMessage="1" sqref="H29:J29" xr:uid="{20994194-1A48-469E-8A54-5A7CAE8A40BD}">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F8268422-F9EA-44FC-A6BC-F69655EDF09C}">
      <formula1>"Yes, No, Don't know"</formula1>
    </dataValidation>
    <dataValidation type="list" allowBlank="1" showInputMessage="1" showErrorMessage="1" sqref="F75:F76 F78:F79" xr:uid="{C3C360CF-22E5-4EBC-B2EB-1A73507BE19D}">
      <formula1>"In-kind, Cash, Don't know"</formula1>
    </dataValidation>
    <dataValidation type="list" allowBlank="1" showInputMessage="1" showErrorMessage="1" error="Please choose from the dropdown list." prompt="Please select from the dropdown list" sqref="H86:J86" xr:uid="{C56FFD5D-CF20-4436-81CD-07E1D2F6AA46}">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8C72F7B9-3280-475F-BE13-3360156E523F}">
      <formula1>"Yes, No, Don't Know"</formula1>
    </dataValidation>
    <dataValidation type="list" allowBlank="1" showInputMessage="1" showErrorMessage="1" sqref="I138:I150 J138:L151 H138:H151 G138:G150" xr:uid="{A3426195-7161-4478-A919-F8C28334CD07}">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BA9B6AB4-204C-490D-ACD9-7D7690344B2E}">
      <formula1>"Yes, No, Don’t know, Not applicable"</formula1>
    </dataValidation>
    <dataValidation type="date" allowBlank="1" showInputMessage="1" showErrorMessage="1" sqref="H27 J27" xr:uid="{20AC8063-1501-4AAF-8B19-48A899E18F9C}">
      <formula1>42005</formula1>
      <formula2>43100</formula2>
    </dataValidation>
  </dataValidations>
  <hyperlinks>
    <hyperlink ref="F1:G1" location="'All Countries - Summary (2017)'!A1" display="Summary Page" xr:uid="{42FCB73A-E089-4FE0-BE80-0AEEB04B33D4}"/>
  </hyperlinks>
  <pageMargins left="0.7" right="0.7" top="0.75" bottom="0.75" header="0.3" footer="0.3"/>
  <pageSetup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CC1C7-C461-44A5-88C9-AD92DD07A70C}">
  <sheetPr>
    <tabColor theme="9" tint="0.39997558519241921"/>
  </sheetPr>
  <dimension ref="A1:Q241"/>
  <sheetViews>
    <sheetView showGridLines="0" zoomScaleNormal="100" workbookViewId="0">
      <selection activeCell="C26" sqref="C26:I26"/>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44.140625" style="382" customWidth="1"/>
    <col min="6" max="6" width="20.28515625" style="535" customWidth="1"/>
    <col min="7" max="7" width="21.85546875" style="382" customWidth="1"/>
    <col min="8" max="8" width="18.28515625" style="382" customWidth="1"/>
    <col min="9" max="9" width="16.42578125" style="382" customWidth="1"/>
    <col min="10" max="10" width="18.140625" style="382" customWidth="1"/>
    <col min="11" max="11" width="20.7109375" style="382" customWidth="1"/>
    <col min="12" max="12" width="18.140625" style="382" customWidth="1"/>
    <col min="13" max="13" width="17" style="382" customWidth="1"/>
    <col min="14" max="14" width="28.7109375" style="382" customWidth="1"/>
    <col min="15" max="15" width="60.28515625" style="382" customWidth="1"/>
    <col min="16" max="16" width="60.42578125" style="382" customWidth="1"/>
    <col min="17" max="16384" width="9.140625" style="382"/>
  </cols>
  <sheetData>
    <row r="1" spans="2:16" ht="67.5" customHeight="1" thickBot="1">
      <c r="F1" s="638"/>
      <c r="G1" s="638"/>
      <c r="H1" s="638"/>
      <c r="I1" s="638"/>
      <c r="J1" s="1415" t="s">
        <v>638</v>
      </c>
      <c r="K1" s="1416"/>
      <c r="L1" s="638"/>
      <c r="M1" s="638"/>
      <c r="N1" s="638"/>
    </row>
    <row r="2" spans="2:16" ht="37.5" customHeight="1" thickBot="1">
      <c r="B2" s="1" t="s">
        <v>945</v>
      </c>
      <c r="C2" s="2"/>
      <c r="D2" s="2"/>
      <c r="E2" s="2"/>
      <c r="F2" s="511"/>
      <c r="G2" s="4"/>
      <c r="H2" s="3"/>
      <c r="I2" s="3"/>
      <c r="J2" s="3"/>
      <c r="K2" s="235"/>
      <c r="L2" s="235"/>
      <c r="M2" s="235"/>
      <c r="N2" s="236"/>
    </row>
    <row r="3" spans="2:16" ht="34.5" customHeight="1" thickBot="1">
      <c r="B3" s="1"/>
      <c r="C3" s="5"/>
      <c r="D3" s="6" t="s">
        <v>946</v>
      </c>
      <c r="E3" s="7" t="s">
        <v>2816</v>
      </c>
      <c r="F3" s="512"/>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7.5" customHeight="1" thickBot="1">
      <c r="B6" s="1370"/>
      <c r="C6" s="1370"/>
      <c r="D6" s="1370"/>
      <c r="E6" s="1370"/>
      <c r="F6" s="1370"/>
      <c r="G6" s="1370"/>
      <c r="H6" s="1370"/>
      <c r="I6" s="1370"/>
      <c r="J6" s="1370"/>
      <c r="K6" s="1370"/>
      <c r="L6" s="1370"/>
      <c r="M6" s="237"/>
      <c r="N6" s="715"/>
      <c r="O6" s="238" t="s">
        <v>949</v>
      </c>
      <c r="P6" s="239" t="s">
        <v>2368</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1262</v>
      </c>
      <c r="P8" s="1215"/>
    </row>
    <row r="9" spans="2:16" ht="21.75" customHeight="1">
      <c r="B9" s="9" t="s">
        <v>216</v>
      </c>
      <c r="C9" s="879" t="s">
        <v>958</v>
      </c>
      <c r="D9" s="879"/>
      <c r="E9" s="880"/>
      <c r="F9" s="1113" t="s">
        <v>2817</v>
      </c>
      <c r="G9" s="1114"/>
      <c r="H9" s="1114"/>
      <c r="I9" s="1114"/>
      <c r="J9" s="1114"/>
      <c r="K9" s="1114"/>
      <c r="L9" s="1114"/>
      <c r="M9" s="1114"/>
      <c r="N9" s="1114"/>
      <c r="O9" s="1007"/>
      <c r="P9" s="1007"/>
    </row>
    <row r="10" spans="2:16" ht="44.25" customHeight="1">
      <c r="B10" s="242" t="s">
        <v>354</v>
      </c>
      <c r="C10" s="2464" t="s">
        <v>960</v>
      </c>
      <c r="D10" s="2464"/>
      <c r="E10" s="2465"/>
      <c r="F10" s="513" t="s">
        <v>961</v>
      </c>
      <c r="G10" s="2516"/>
      <c r="H10" s="2516"/>
      <c r="I10" s="2516"/>
      <c r="J10" s="2516"/>
      <c r="K10" s="2516"/>
      <c r="L10" s="2516"/>
      <c r="M10" s="2516"/>
      <c r="N10" s="2517"/>
      <c r="O10" s="2502" t="s">
        <v>1262</v>
      </c>
      <c r="P10" s="1003"/>
    </row>
    <row r="11" spans="2:16" ht="46.5" customHeight="1">
      <c r="B11" s="244" t="s">
        <v>216</v>
      </c>
      <c r="C11" s="2514" t="s">
        <v>963</v>
      </c>
      <c r="D11" s="2514"/>
      <c r="E11" s="2515"/>
      <c r="F11" s="795" t="s">
        <v>954</v>
      </c>
      <c r="G11" s="514" t="s">
        <v>964</v>
      </c>
      <c r="H11" s="1413" t="s">
        <v>2818</v>
      </c>
      <c r="I11" s="1414"/>
      <c r="J11" s="1414"/>
      <c r="K11" s="1414"/>
      <c r="L11" s="1414"/>
      <c r="M11" s="1414"/>
      <c r="N11" s="1414"/>
      <c r="O11" s="2503"/>
      <c r="P11" s="1004"/>
    </row>
    <row r="12" spans="2:16" ht="46.5" customHeight="1">
      <c r="B12" s="10" t="s">
        <v>218</v>
      </c>
      <c r="C12" s="2497" t="s">
        <v>966</v>
      </c>
      <c r="D12" s="2497"/>
      <c r="E12" s="2498"/>
      <c r="F12" s="795" t="s">
        <v>954</v>
      </c>
      <c r="G12" s="799" t="s">
        <v>964</v>
      </c>
      <c r="H12" s="1413" t="s">
        <v>2819</v>
      </c>
      <c r="I12" s="1414"/>
      <c r="J12" s="1414"/>
      <c r="K12" s="1414"/>
      <c r="L12" s="1414"/>
      <c r="M12" s="1414"/>
      <c r="N12" s="1414"/>
      <c r="O12" s="2503"/>
      <c r="P12" s="1004"/>
    </row>
    <row r="13" spans="2:16" ht="46.5" customHeight="1">
      <c r="B13" s="10" t="s">
        <v>220</v>
      </c>
      <c r="C13" s="2497" t="s">
        <v>968</v>
      </c>
      <c r="D13" s="2497"/>
      <c r="E13" s="2498"/>
      <c r="F13" s="795" t="s">
        <v>954</v>
      </c>
      <c r="G13" s="799" t="s">
        <v>964</v>
      </c>
      <c r="H13" s="1413" t="s">
        <v>2820</v>
      </c>
      <c r="I13" s="1414"/>
      <c r="J13" s="1414"/>
      <c r="K13" s="1414"/>
      <c r="L13" s="1414"/>
      <c r="M13" s="1414"/>
      <c r="N13" s="1414"/>
      <c r="O13" s="2503"/>
      <c r="P13" s="1004"/>
    </row>
    <row r="14" spans="2:16" ht="46.5" customHeight="1">
      <c r="B14" s="10" t="s">
        <v>222</v>
      </c>
      <c r="C14" s="2497" t="s">
        <v>970</v>
      </c>
      <c r="D14" s="2497"/>
      <c r="E14" s="2498"/>
      <c r="F14" s="795" t="s">
        <v>954</v>
      </c>
      <c r="G14" s="799" t="s">
        <v>971</v>
      </c>
      <c r="H14" s="1413" t="s">
        <v>2821</v>
      </c>
      <c r="I14" s="1414"/>
      <c r="J14" s="1414"/>
      <c r="K14" s="1414"/>
      <c r="L14" s="1414"/>
      <c r="M14" s="1414"/>
      <c r="N14" s="1414"/>
      <c r="O14" s="2503"/>
      <c r="P14" s="1004"/>
    </row>
    <row r="15" spans="2:16" ht="46.5" customHeight="1">
      <c r="B15" s="10" t="s">
        <v>224</v>
      </c>
      <c r="C15" s="2497" t="s">
        <v>972</v>
      </c>
      <c r="D15" s="2497"/>
      <c r="E15" s="2498"/>
      <c r="F15" s="795" t="s">
        <v>954</v>
      </c>
      <c r="G15" s="799" t="s">
        <v>973</v>
      </c>
      <c r="H15" s="1413" t="s">
        <v>2822</v>
      </c>
      <c r="I15" s="1414"/>
      <c r="J15" s="1414"/>
      <c r="K15" s="1414"/>
      <c r="L15" s="1414"/>
      <c r="M15" s="1414"/>
      <c r="N15" s="1414"/>
      <c r="O15" s="2503"/>
      <c r="P15" s="1004"/>
    </row>
    <row r="16" spans="2:16" ht="46.5" customHeight="1">
      <c r="B16" s="10" t="s">
        <v>226</v>
      </c>
      <c r="C16" s="2497" t="s">
        <v>975</v>
      </c>
      <c r="D16" s="2497"/>
      <c r="E16" s="2498"/>
      <c r="F16" s="795" t="s">
        <v>954</v>
      </c>
      <c r="G16" s="799" t="s">
        <v>976</v>
      </c>
      <c r="H16" s="1413" t="s">
        <v>2823</v>
      </c>
      <c r="I16" s="1414"/>
      <c r="J16" s="1414"/>
      <c r="K16" s="1414"/>
      <c r="L16" s="1414"/>
      <c r="M16" s="1414"/>
      <c r="N16" s="1414"/>
      <c r="O16" s="2503"/>
      <c r="P16" s="1004"/>
    </row>
    <row r="17" spans="2:16" ht="46.5" customHeight="1">
      <c r="B17" s="10" t="s">
        <v>228</v>
      </c>
      <c r="C17" s="2514" t="s">
        <v>978</v>
      </c>
      <c r="D17" s="2514"/>
      <c r="E17" s="2514"/>
      <c r="F17" s="795" t="s">
        <v>954</v>
      </c>
      <c r="G17" s="799" t="s">
        <v>979</v>
      </c>
      <c r="H17" s="1413" t="s">
        <v>2824</v>
      </c>
      <c r="I17" s="1414"/>
      <c r="J17" s="1414"/>
      <c r="K17" s="1414"/>
      <c r="L17" s="1414"/>
      <c r="M17" s="1414"/>
      <c r="N17" s="1414"/>
      <c r="O17" s="2503"/>
      <c r="P17" s="1004"/>
    </row>
    <row r="18" spans="2:16" ht="46.5" customHeight="1">
      <c r="B18" s="10" t="s">
        <v>229</v>
      </c>
      <c r="C18" s="2514" t="s">
        <v>981</v>
      </c>
      <c r="D18" s="2514"/>
      <c r="E18" s="2514"/>
      <c r="F18" s="795" t="s">
        <v>969</v>
      </c>
      <c r="G18" s="799" t="s">
        <v>979</v>
      </c>
      <c r="H18" s="1413"/>
      <c r="I18" s="1414"/>
      <c r="J18" s="1414"/>
      <c r="K18" s="1414"/>
      <c r="L18" s="1414"/>
      <c r="M18" s="1414"/>
      <c r="N18" s="1414"/>
      <c r="O18" s="2503"/>
      <c r="P18" s="1004"/>
    </row>
    <row r="19" spans="2:16" ht="46.5" customHeight="1">
      <c r="B19" s="10" t="s">
        <v>230</v>
      </c>
      <c r="C19" s="2514" t="s">
        <v>982</v>
      </c>
      <c r="D19" s="2514"/>
      <c r="E19" s="2514"/>
      <c r="F19" s="795" t="s">
        <v>969</v>
      </c>
      <c r="G19" s="799" t="s">
        <v>979</v>
      </c>
      <c r="H19" s="1413"/>
      <c r="I19" s="1414"/>
      <c r="J19" s="1414"/>
      <c r="K19" s="1414"/>
      <c r="L19" s="1414"/>
      <c r="M19" s="1414"/>
      <c r="N19" s="1414"/>
      <c r="O19" s="2504"/>
      <c r="P19" s="1007"/>
    </row>
    <row r="20" spans="2:16" ht="18.75" customHeight="1">
      <c r="B20" s="242" t="s">
        <v>370</v>
      </c>
      <c r="C20" s="2497" t="s">
        <v>984</v>
      </c>
      <c r="D20" s="2497"/>
      <c r="E20" s="2497"/>
      <c r="F20" s="2497"/>
      <c r="G20" s="2497"/>
      <c r="H20" s="2497"/>
      <c r="I20" s="2497"/>
      <c r="J20" s="2497"/>
      <c r="K20" s="2497"/>
      <c r="L20" s="798" t="s">
        <v>2377</v>
      </c>
      <c r="M20" s="2505" t="s">
        <v>1271</v>
      </c>
      <c r="N20" s="2508" t="s">
        <v>2825</v>
      </c>
      <c r="O20" s="460" t="s">
        <v>1262</v>
      </c>
      <c r="P20" s="247"/>
    </row>
    <row r="21" spans="2:16" ht="34.5" customHeight="1">
      <c r="B21" s="242" t="s">
        <v>373</v>
      </c>
      <c r="C21" s="2497" t="s">
        <v>2826</v>
      </c>
      <c r="D21" s="2497"/>
      <c r="E21" s="2497"/>
      <c r="F21" s="2497"/>
      <c r="G21" s="2497"/>
      <c r="H21" s="2497"/>
      <c r="I21" s="2497"/>
      <c r="J21" s="2497"/>
      <c r="K21" s="2497"/>
      <c r="L21" s="795" t="s">
        <v>954</v>
      </c>
      <c r="M21" s="2506"/>
      <c r="N21" s="2509"/>
      <c r="O21" s="460" t="s">
        <v>1262</v>
      </c>
      <c r="P21" s="247"/>
    </row>
    <row r="22" spans="2:16" ht="33.75" customHeight="1">
      <c r="B22" s="248" t="s">
        <v>216</v>
      </c>
      <c r="C22" s="2497" t="s">
        <v>988</v>
      </c>
      <c r="D22" s="2497"/>
      <c r="E22" s="2497"/>
      <c r="F22" s="2497"/>
      <c r="G22" s="2497"/>
      <c r="H22" s="2497"/>
      <c r="I22" s="2497"/>
      <c r="J22" s="2497"/>
      <c r="K22" s="2497"/>
      <c r="L22" s="795" t="s">
        <v>954</v>
      </c>
      <c r="M22" s="2506"/>
      <c r="N22" s="2509"/>
      <c r="O22" s="460" t="s">
        <v>1262</v>
      </c>
      <c r="P22" s="247"/>
    </row>
    <row r="23" spans="2:16" ht="72.95" customHeight="1" thickBot="1">
      <c r="B23" s="249" t="s">
        <v>376</v>
      </c>
      <c r="C23" s="2370" t="s">
        <v>989</v>
      </c>
      <c r="D23" s="2370"/>
      <c r="E23" s="2511"/>
      <c r="F23" s="795" t="s">
        <v>954</v>
      </c>
      <c r="G23" s="2512" t="s">
        <v>990</v>
      </c>
      <c r="H23" s="2387"/>
      <c r="I23" s="2513" t="s">
        <v>2827</v>
      </c>
      <c r="J23" s="2388"/>
      <c r="K23" s="515" t="s">
        <v>991</v>
      </c>
      <c r="L23" s="516" t="s">
        <v>2828</v>
      </c>
      <c r="M23" s="2507"/>
      <c r="N23" s="2510"/>
      <c r="O23" s="517"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2483" t="s">
        <v>994</v>
      </c>
      <c r="D25" s="2483"/>
      <c r="E25" s="2483"/>
      <c r="F25" s="2484"/>
      <c r="G25" s="518" t="s">
        <v>995</v>
      </c>
      <c r="H25" s="519" t="s">
        <v>996</v>
      </c>
      <c r="I25" s="520" t="s">
        <v>997</v>
      </c>
      <c r="J25" s="519" t="s">
        <v>998</v>
      </c>
      <c r="K25" s="2485" t="s">
        <v>999</v>
      </c>
      <c r="L25" s="2488" t="s">
        <v>2829</v>
      </c>
      <c r="M25" s="2489"/>
      <c r="N25" s="2490"/>
      <c r="O25" s="521" t="s">
        <v>1276</v>
      </c>
      <c r="P25" s="738"/>
    </row>
    <row r="26" spans="2:16" ht="95.25" customHeight="1">
      <c r="B26" s="242" t="s">
        <v>385</v>
      </c>
      <c r="C26" s="2497" t="s">
        <v>2830</v>
      </c>
      <c r="D26" s="2497"/>
      <c r="E26" s="2497"/>
      <c r="F26" s="2497"/>
      <c r="G26" s="2497"/>
      <c r="H26" s="2497"/>
      <c r="I26" s="2498"/>
      <c r="J26" s="522">
        <f>300000000/555.2</f>
        <v>540345.82132564834</v>
      </c>
      <c r="K26" s="2486"/>
      <c r="L26" s="2491"/>
      <c r="M26" s="2492"/>
      <c r="N26" s="2493"/>
      <c r="O26" s="523" t="s">
        <v>1839</v>
      </c>
      <c r="P26" s="247"/>
    </row>
    <row r="27" spans="2:16" ht="43.5" customHeight="1">
      <c r="B27" s="242" t="s">
        <v>387</v>
      </c>
      <c r="C27" s="2497" t="s">
        <v>1003</v>
      </c>
      <c r="D27" s="2497"/>
      <c r="E27" s="2497"/>
      <c r="F27" s="2498"/>
      <c r="G27" s="524" t="s">
        <v>1004</v>
      </c>
      <c r="H27" s="525">
        <v>42370</v>
      </c>
      <c r="I27" s="524" t="s">
        <v>1005</v>
      </c>
      <c r="J27" s="525">
        <v>42705</v>
      </c>
      <c r="K27" s="2486"/>
      <c r="L27" s="2491"/>
      <c r="M27" s="2492"/>
      <c r="N27" s="2493"/>
      <c r="O27" s="523" t="s">
        <v>1279</v>
      </c>
      <c r="P27" s="247"/>
    </row>
    <row r="28" spans="2:16" ht="48" customHeight="1">
      <c r="B28" s="262" t="s">
        <v>216</v>
      </c>
      <c r="C28" s="2464" t="s">
        <v>1006</v>
      </c>
      <c r="D28" s="2464"/>
      <c r="E28" s="2464"/>
      <c r="F28" s="2464"/>
      <c r="G28" s="2465"/>
      <c r="H28" s="2499" t="s">
        <v>2831</v>
      </c>
      <c r="I28" s="2500"/>
      <c r="J28" s="2501"/>
      <c r="K28" s="2486"/>
      <c r="L28" s="2491"/>
      <c r="M28" s="2492"/>
      <c r="N28" s="2493"/>
      <c r="O28" s="523" t="s">
        <v>1279</v>
      </c>
      <c r="P28" s="247"/>
    </row>
    <row r="29" spans="2:16" ht="36.75" customHeight="1">
      <c r="B29" s="262" t="s">
        <v>218</v>
      </c>
      <c r="C29" s="2464" t="s">
        <v>1008</v>
      </c>
      <c r="D29" s="2464"/>
      <c r="E29" s="2464"/>
      <c r="F29" s="2464"/>
      <c r="G29" s="2465"/>
      <c r="H29" s="1428" t="s">
        <v>1281</v>
      </c>
      <c r="I29" s="1540"/>
      <c r="J29" s="1541"/>
      <c r="K29" s="2487"/>
      <c r="L29" s="2494"/>
      <c r="M29" s="2495"/>
      <c r="N29" s="2496"/>
      <c r="O29" s="523" t="s">
        <v>1282</v>
      </c>
      <c r="P29" s="247"/>
    </row>
    <row r="30" spans="2:16" ht="54.75" customHeight="1">
      <c r="B30" s="262" t="s">
        <v>220</v>
      </c>
      <c r="C30" s="879" t="s">
        <v>1010</v>
      </c>
      <c r="D30" s="879"/>
      <c r="E30" s="879"/>
      <c r="F30" s="879"/>
      <c r="G30" s="879"/>
      <c r="H30" s="879"/>
      <c r="I30" s="879"/>
      <c r="J30" s="879"/>
      <c r="K30" s="879"/>
      <c r="L30" s="879"/>
      <c r="M30" s="879"/>
      <c r="N30" s="885"/>
      <c r="O30" s="1325" t="s">
        <v>1283</v>
      </c>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2464" t="s">
        <v>1015</v>
      </c>
      <c r="D32" s="2464"/>
      <c r="E32" s="2464"/>
      <c r="F32" s="2464"/>
      <c r="G32" s="2464"/>
      <c r="H32" s="2464"/>
      <c r="I32" s="2464"/>
      <c r="J32" s="2464"/>
      <c r="K32" s="2464"/>
      <c r="L32" s="2464"/>
      <c r="M32" s="2464"/>
      <c r="N32" s="2466"/>
      <c r="O32" s="2474"/>
      <c r="P32" s="1334"/>
    </row>
    <row r="33" spans="2:16" ht="21" customHeight="1">
      <c r="B33" s="248"/>
      <c r="C33" s="2467" t="s">
        <v>1842</v>
      </c>
      <c r="D33" s="2467"/>
      <c r="E33" s="2467"/>
      <c r="F33" s="2467"/>
      <c r="G33" s="2467"/>
      <c r="H33" s="2467"/>
      <c r="I33" s="2468"/>
      <c r="J33" s="430" t="s">
        <v>60</v>
      </c>
      <c r="K33" s="431" t="s">
        <v>60</v>
      </c>
      <c r="L33" s="1873" t="s">
        <v>71</v>
      </c>
      <c r="M33" s="1874"/>
      <c r="N33" s="1875"/>
      <c r="O33" s="2475"/>
      <c r="P33" s="1335"/>
    </row>
    <row r="34" spans="2:16" ht="21" customHeight="1">
      <c r="B34" s="248"/>
      <c r="C34" s="2467" t="s">
        <v>1844</v>
      </c>
      <c r="D34" s="2467"/>
      <c r="E34" s="2467"/>
      <c r="F34" s="2467"/>
      <c r="G34" s="2467"/>
      <c r="H34" s="2467"/>
      <c r="I34" s="2468"/>
      <c r="J34" s="330">
        <v>472616</v>
      </c>
      <c r="K34" s="331">
        <v>479642</v>
      </c>
      <c r="L34" s="1876">
        <f t="shared" ref="L34:L55" si="0">ABS(J34-K34)/J34</f>
        <v>1.4866191580479714E-2</v>
      </c>
      <c r="M34" s="1877"/>
      <c r="N34" s="1878"/>
      <c r="O34" s="2475"/>
      <c r="P34" s="1335"/>
    </row>
    <row r="35" spans="2:16" ht="31.5" customHeight="1">
      <c r="B35" s="248"/>
      <c r="C35" s="2467" t="s">
        <v>1018</v>
      </c>
      <c r="D35" s="2467"/>
      <c r="E35" s="2467"/>
      <c r="F35" s="526" t="s">
        <v>1019</v>
      </c>
      <c r="G35" s="2480"/>
      <c r="H35" s="2481"/>
      <c r="I35" s="2482"/>
      <c r="J35" s="430" t="s">
        <v>60</v>
      </c>
      <c r="K35" s="431" t="s">
        <v>60</v>
      </c>
      <c r="L35" s="1873" t="s">
        <v>71</v>
      </c>
      <c r="M35" s="1874"/>
      <c r="N35" s="1875"/>
      <c r="O35" s="2475"/>
      <c r="P35" s="1335"/>
    </row>
    <row r="36" spans="2:16" ht="21" customHeight="1">
      <c r="B36" s="248" t="s">
        <v>401</v>
      </c>
      <c r="C36" s="2464" t="s">
        <v>1020</v>
      </c>
      <c r="D36" s="2464"/>
      <c r="E36" s="2464"/>
      <c r="F36" s="2464"/>
      <c r="G36" s="2464"/>
      <c r="H36" s="2464"/>
      <c r="I36" s="2464"/>
      <c r="J36" s="2464"/>
      <c r="K36" s="2464"/>
      <c r="L36" s="2464"/>
      <c r="M36" s="2464"/>
      <c r="N36" s="2466"/>
      <c r="O36" s="2475"/>
      <c r="P36" s="1335"/>
    </row>
    <row r="37" spans="2:16" ht="21" customHeight="1">
      <c r="B37" s="248"/>
      <c r="C37" s="2467" t="s">
        <v>402</v>
      </c>
      <c r="D37" s="2467"/>
      <c r="E37" s="2467"/>
      <c r="F37" s="2467"/>
      <c r="G37" s="2467"/>
      <c r="H37" s="2467"/>
      <c r="I37" s="2468"/>
      <c r="J37" s="330">
        <v>90020</v>
      </c>
      <c r="K37" s="331">
        <v>86462</v>
      </c>
      <c r="L37" s="2477">
        <f>ABS(J37-K37)/J37</f>
        <v>3.9524550099977782E-2</v>
      </c>
      <c r="M37" s="2478"/>
      <c r="N37" s="2479"/>
      <c r="O37" s="2475"/>
      <c r="P37" s="1335"/>
    </row>
    <row r="38" spans="2:16" ht="27.75" customHeight="1">
      <c r="B38" s="248"/>
      <c r="C38" s="2467" t="s">
        <v>1021</v>
      </c>
      <c r="D38" s="2467"/>
      <c r="E38" s="2467"/>
      <c r="F38" s="526" t="s">
        <v>1019</v>
      </c>
      <c r="G38" s="2480"/>
      <c r="H38" s="2481"/>
      <c r="I38" s="2482"/>
      <c r="J38" s="430" t="s">
        <v>60</v>
      </c>
      <c r="K38" s="431" t="s">
        <v>60</v>
      </c>
      <c r="L38" s="1873" t="s">
        <v>71</v>
      </c>
      <c r="M38" s="1874"/>
      <c r="N38" s="1875"/>
      <c r="O38" s="2475"/>
      <c r="P38" s="1335"/>
    </row>
    <row r="39" spans="2:16" ht="21" customHeight="1">
      <c r="B39" s="248" t="s">
        <v>404</v>
      </c>
      <c r="C39" s="2464" t="s">
        <v>1022</v>
      </c>
      <c r="D39" s="2464"/>
      <c r="E39" s="2464"/>
      <c r="F39" s="2464"/>
      <c r="G39" s="2464"/>
      <c r="H39" s="2464"/>
      <c r="I39" s="2464"/>
      <c r="J39" s="2464"/>
      <c r="K39" s="2464"/>
      <c r="L39" s="2464"/>
      <c r="M39" s="2464"/>
      <c r="N39" s="2466"/>
      <c r="O39" s="2475"/>
      <c r="P39" s="1335"/>
    </row>
    <row r="40" spans="2:16" ht="21" customHeight="1">
      <c r="B40" s="248"/>
      <c r="C40" s="2467" t="s">
        <v>1023</v>
      </c>
      <c r="D40" s="2467"/>
      <c r="E40" s="2467"/>
      <c r="F40" s="2467"/>
      <c r="G40" s="2467"/>
      <c r="H40" s="2467"/>
      <c r="I40" s="2468"/>
      <c r="J40" s="430" t="s">
        <v>60</v>
      </c>
      <c r="K40" s="431" t="s">
        <v>60</v>
      </c>
      <c r="L40" s="1873" t="s">
        <v>71</v>
      </c>
      <c r="M40" s="1874"/>
      <c r="N40" s="1875"/>
      <c r="O40" s="2475"/>
      <c r="P40" s="1335"/>
    </row>
    <row r="41" spans="2:16" ht="21" customHeight="1">
      <c r="B41" s="248"/>
      <c r="C41" s="2472" t="s">
        <v>1024</v>
      </c>
      <c r="D41" s="2472"/>
      <c r="E41" s="2472"/>
      <c r="F41" s="2472"/>
      <c r="G41" s="2472"/>
      <c r="H41" s="2472"/>
      <c r="I41" s="2473"/>
      <c r="J41" s="330">
        <v>379673</v>
      </c>
      <c r="K41" s="331">
        <v>409956</v>
      </c>
      <c r="L41" s="1876">
        <f t="shared" si="0"/>
        <v>7.9760741480168457E-2</v>
      </c>
      <c r="M41" s="1877"/>
      <c r="N41" s="1878"/>
      <c r="O41" s="2475"/>
      <c r="P41" s="1335"/>
    </row>
    <row r="42" spans="2:16" ht="21" customHeight="1">
      <c r="B42" s="248"/>
      <c r="C42" s="2467" t="s">
        <v>1025</v>
      </c>
      <c r="D42" s="2467"/>
      <c r="E42" s="2467"/>
      <c r="F42" s="2467"/>
      <c r="G42" s="2467"/>
      <c r="H42" s="2467"/>
      <c r="I42" s="2468"/>
      <c r="J42" s="430" t="s">
        <v>60</v>
      </c>
      <c r="K42" s="431" t="s">
        <v>60</v>
      </c>
      <c r="L42" s="1873" t="s">
        <v>71</v>
      </c>
      <c r="M42" s="1874"/>
      <c r="N42" s="1875"/>
      <c r="O42" s="2475"/>
      <c r="P42" s="1335"/>
    </row>
    <row r="43" spans="2:16" ht="32.25" customHeight="1">
      <c r="B43" s="248"/>
      <c r="C43" s="2467" t="s">
        <v>1026</v>
      </c>
      <c r="D43" s="2467"/>
      <c r="E43" s="2467"/>
      <c r="F43" s="526" t="s">
        <v>1027</v>
      </c>
      <c r="G43" s="2480"/>
      <c r="H43" s="2481"/>
      <c r="I43" s="2482"/>
      <c r="J43" s="430" t="s">
        <v>60</v>
      </c>
      <c r="K43" s="431" t="s">
        <v>60</v>
      </c>
      <c r="L43" s="1873" t="s">
        <v>71</v>
      </c>
      <c r="M43" s="1874"/>
      <c r="N43" s="1875"/>
      <c r="O43" s="2475"/>
      <c r="P43" s="1335"/>
    </row>
    <row r="44" spans="2:16" ht="21" customHeight="1">
      <c r="B44" s="248" t="s">
        <v>409</v>
      </c>
      <c r="C44" s="2464" t="s">
        <v>1028</v>
      </c>
      <c r="D44" s="2464"/>
      <c r="E44" s="2464"/>
      <c r="F44" s="2464"/>
      <c r="G44" s="2464"/>
      <c r="H44" s="2464"/>
      <c r="I44" s="2464"/>
      <c r="J44" s="2464"/>
      <c r="K44" s="2464"/>
      <c r="L44" s="2464"/>
      <c r="M44" s="2464"/>
      <c r="N44" s="2466"/>
      <c r="O44" s="2475"/>
      <c r="P44" s="1335"/>
    </row>
    <row r="45" spans="2:16" ht="21" customHeight="1">
      <c r="B45" s="248"/>
      <c r="C45" s="2467" t="s">
        <v>1029</v>
      </c>
      <c r="D45" s="2467"/>
      <c r="E45" s="2467"/>
      <c r="F45" s="2467"/>
      <c r="G45" s="2467"/>
      <c r="H45" s="2467"/>
      <c r="I45" s="2468"/>
      <c r="J45" s="330">
        <v>55158</v>
      </c>
      <c r="K45" s="331">
        <v>34795</v>
      </c>
      <c r="L45" s="1876">
        <f t="shared" si="0"/>
        <v>0.36917582218354544</v>
      </c>
      <c r="M45" s="1877"/>
      <c r="N45" s="1878"/>
      <c r="O45" s="2475"/>
      <c r="P45" s="1335"/>
    </row>
    <row r="46" spans="2:16" ht="21" customHeight="1">
      <c r="B46" s="248"/>
      <c r="C46" s="2467" t="s">
        <v>1030</v>
      </c>
      <c r="D46" s="2467"/>
      <c r="E46" s="2467"/>
      <c r="F46" s="2467"/>
      <c r="G46" s="2467"/>
      <c r="H46" s="2467"/>
      <c r="I46" s="2468"/>
      <c r="J46" s="330">
        <v>14501</v>
      </c>
      <c r="K46" s="331">
        <v>34795</v>
      </c>
      <c r="L46" s="1876">
        <f t="shared" si="0"/>
        <v>1.3994896903661815</v>
      </c>
      <c r="M46" s="1877"/>
      <c r="N46" s="1878"/>
      <c r="O46" s="2475"/>
      <c r="P46" s="1335"/>
    </row>
    <row r="47" spans="2:16" ht="30" customHeight="1">
      <c r="B47" s="248"/>
      <c r="C47" s="2467" t="s">
        <v>1031</v>
      </c>
      <c r="D47" s="2467"/>
      <c r="E47" s="2467"/>
      <c r="F47" s="526" t="s">
        <v>1027</v>
      </c>
      <c r="G47" s="2469"/>
      <c r="H47" s="2470"/>
      <c r="I47" s="2471"/>
      <c r="J47" s="430" t="s">
        <v>60</v>
      </c>
      <c r="K47" s="431" t="s">
        <v>60</v>
      </c>
      <c r="L47" s="1873" t="s">
        <v>71</v>
      </c>
      <c r="M47" s="1874"/>
      <c r="N47" s="1875"/>
      <c r="O47" s="2475"/>
      <c r="P47" s="1335"/>
    </row>
    <row r="48" spans="2:16" ht="21" customHeight="1">
      <c r="B48" s="248" t="s">
        <v>413</v>
      </c>
      <c r="C48" s="2467" t="s">
        <v>1032</v>
      </c>
      <c r="D48" s="2467"/>
      <c r="E48" s="2467"/>
      <c r="F48" s="2467"/>
      <c r="G48" s="2467"/>
      <c r="H48" s="2467"/>
      <c r="I48" s="2468"/>
      <c r="J48" s="330">
        <v>23157</v>
      </c>
      <c r="K48" s="331">
        <v>18804</v>
      </c>
      <c r="L48" s="1876">
        <f t="shared" si="0"/>
        <v>0.18797771732089649</v>
      </c>
      <c r="M48" s="1877"/>
      <c r="N48" s="1878"/>
      <c r="O48" s="2475"/>
      <c r="P48" s="1335"/>
    </row>
    <row r="49" spans="2:17" ht="21" customHeight="1">
      <c r="B49" s="248" t="s">
        <v>415</v>
      </c>
      <c r="C49" s="2467" t="s">
        <v>1033</v>
      </c>
      <c r="D49" s="2467"/>
      <c r="E49" s="2467"/>
      <c r="F49" s="2467"/>
      <c r="G49" s="2467"/>
      <c r="H49" s="2467"/>
      <c r="I49" s="2468"/>
      <c r="J49" s="430" t="s">
        <v>60</v>
      </c>
      <c r="K49" s="431" t="s">
        <v>60</v>
      </c>
      <c r="L49" s="1873" t="s">
        <v>71</v>
      </c>
      <c r="M49" s="1874"/>
      <c r="N49" s="1875"/>
      <c r="O49" s="2475"/>
      <c r="P49" s="1335"/>
    </row>
    <row r="50" spans="2:17" ht="21" customHeight="1">
      <c r="B50" s="248" t="s">
        <v>417</v>
      </c>
      <c r="C50" s="2467" t="s">
        <v>1034</v>
      </c>
      <c r="D50" s="2467"/>
      <c r="E50" s="2467"/>
      <c r="F50" s="2467"/>
      <c r="G50" s="2467"/>
      <c r="H50" s="2467"/>
      <c r="I50" s="2468"/>
      <c r="J50" s="330">
        <v>3706757</v>
      </c>
      <c r="K50" s="331">
        <v>4752841</v>
      </c>
      <c r="L50" s="1876">
        <f t="shared" si="0"/>
        <v>0.2822100288742963</v>
      </c>
      <c r="M50" s="1877"/>
      <c r="N50" s="1878"/>
      <c r="O50" s="2475"/>
      <c r="P50" s="1335"/>
    </row>
    <row r="51" spans="2:17" ht="21" customHeight="1">
      <c r="B51" s="248" t="s">
        <v>418</v>
      </c>
      <c r="C51" s="2467" t="s">
        <v>1035</v>
      </c>
      <c r="D51" s="2467"/>
      <c r="E51" s="2467"/>
      <c r="F51" s="2467"/>
      <c r="G51" s="2467"/>
      <c r="H51" s="2467"/>
      <c r="I51" s="2468"/>
      <c r="J51" s="330">
        <v>82243</v>
      </c>
      <c r="K51" s="331">
        <v>53908</v>
      </c>
      <c r="L51" s="1876">
        <f t="shared" si="0"/>
        <v>0.34452780175820436</v>
      </c>
      <c r="M51" s="1877"/>
      <c r="N51" s="1878"/>
      <c r="O51" s="2475"/>
      <c r="P51" s="1335"/>
    </row>
    <row r="52" spans="2:17" ht="21" customHeight="1">
      <c r="B52" s="248" t="s">
        <v>419</v>
      </c>
      <c r="C52" s="2464" t="s">
        <v>1036</v>
      </c>
      <c r="D52" s="2464"/>
      <c r="E52" s="2464"/>
      <c r="F52" s="2464"/>
      <c r="G52" s="2464"/>
      <c r="H52" s="2464"/>
      <c r="I52" s="2464"/>
      <c r="J52" s="2464"/>
      <c r="K52" s="2464"/>
      <c r="L52" s="2464"/>
      <c r="M52" s="2464"/>
      <c r="N52" s="2466"/>
      <c r="O52" s="2475"/>
      <c r="P52" s="1335"/>
    </row>
    <row r="53" spans="2:17" ht="21" customHeight="1">
      <c r="B53" s="248"/>
      <c r="C53" s="2467" t="s">
        <v>1037</v>
      </c>
      <c r="D53" s="2467"/>
      <c r="E53" s="2467"/>
      <c r="F53" s="2467"/>
      <c r="G53" s="2467"/>
      <c r="H53" s="2467"/>
      <c r="I53" s="2468"/>
      <c r="J53" s="430" t="s">
        <v>60</v>
      </c>
      <c r="K53" s="431" t="s">
        <v>60</v>
      </c>
      <c r="L53" s="1873" t="s">
        <v>71</v>
      </c>
      <c r="M53" s="1874"/>
      <c r="N53" s="1875"/>
      <c r="O53" s="2475"/>
      <c r="P53" s="1335"/>
    </row>
    <row r="54" spans="2:17" ht="21" customHeight="1">
      <c r="B54" s="248"/>
      <c r="C54" s="2467" t="s">
        <v>1038</v>
      </c>
      <c r="D54" s="2467"/>
      <c r="E54" s="2467"/>
      <c r="F54" s="2467"/>
      <c r="G54" s="2467"/>
      <c r="H54" s="2467"/>
      <c r="I54" s="2468"/>
      <c r="J54" s="330">
        <v>8468</v>
      </c>
      <c r="K54" s="331">
        <v>6551</v>
      </c>
      <c r="L54" s="1876">
        <f t="shared" si="0"/>
        <v>0.22638167217760982</v>
      </c>
      <c r="M54" s="1877"/>
      <c r="N54" s="1878"/>
      <c r="O54" s="2475"/>
      <c r="P54" s="1335"/>
    </row>
    <row r="55" spans="2:17" ht="21" customHeight="1">
      <c r="B55" s="248">
        <v>3</v>
      </c>
      <c r="C55" s="2467" t="s">
        <v>1039</v>
      </c>
      <c r="D55" s="2467"/>
      <c r="E55" s="2467"/>
      <c r="F55" s="2467"/>
      <c r="G55" s="2467"/>
      <c r="H55" s="2467"/>
      <c r="I55" s="2468"/>
      <c r="J55" s="330">
        <v>1020</v>
      </c>
      <c r="K55" s="331">
        <v>696</v>
      </c>
      <c r="L55" s="1876">
        <f t="shared" si="0"/>
        <v>0.31764705882352939</v>
      </c>
      <c r="M55" s="1877"/>
      <c r="N55" s="1878"/>
      <c r="O55" s="2476"/>
      <c r="P55" s="1336"/>
    </row>
    <row r="56" spans="2:17" ht="46.5" customHeight="1" thickBot="1">
      <c r="B56" s="265" t="s">
        <v>422</v>
      </c>
      <c r="C56" s="1309" t="s">
        <v>1286</v>
      </c>
      <c r="D56" s="1309"/>
      <c r="E56" s="1309"/>
      <c r="F56" s="1309"/>
      <c r="G56" s="1309"/>
      <c r="H56" s="1309"/>
      <c r="I56" s="1309"/>
      <c r="J56" s="1310" t="s">
        <v>954</v>
      </c>
      <c r="K56" s="1311"/>
      <c r="L56" s="266" t="s">
        <v>1041</v>
      </c>
      <c r="M56" s="1312"/>
      <c r="N56" s="1313"/>
      <c r="O56" s="253" t="s">
        <v>1287</v>
      </c>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2455" t="s">
        <v>1047</v>
      </c>
      <c r="D60" s="2455"/>
      <c r="E60" s="2455"/>
      <c r="F60" s="2456"/>
      <c r="G60" s="527" t="s">
        <v>2832</v>
      </c>
      <c r="H60" s="528" t="s">
        <v>2833</v>
      </c>
      <c r="I60" s="2457" t="s">
        <v>2834</v>
      </c>
      <c r="J60" s="2458"/>
      <c r="K60" s="2457" t="s">
        <v>999</v>
      </c>
      <c r="L60" s="2459"/>
      <c r="M60" s="2459"/>
      <c r="N60" s="2460"/>
      <c r="O60" s="2461"/>
      <c r="P60" s="1304"/>
    </row>
    <row r="61" spans="2:17" ht="49.5" customHeight="1">
      <c r="B61" s="262" t="s">
        <v>216</v>
      </c>
      <c r="C61" s="2464" t="s">
        <v>1051</v>
      </c>
      <c r="D61" s="2464"/>
      <c r="E61" s="2464"/>
      <c r="F61" s="2465"/>
      <c r="G61" s="529" t="s">
        <v>1094</v>
      </c>
      <c r="H61" s="530" t="s">
        <v>60</v>
      </c>
      <c r="I61" s="2158" t="s">
        <v>60</v>
      </c>
      <c r="J61" s="2159"/>
      <c r="K61" s="2446"/>
      <c r="L61" s="2447"/>
      <c r="M61" s="2447"/>
      <c r="N61" s="2448"/>
      <c r="O61" s="2462"/>
      <c r="P61" s="1305"/>
    </row>
    <row r="62" spans="2:17" ht="82.5" customHeight="1">
      <c r="B62" s="262" t="s">
        <v>218</v>
      </c>
      <c r="C62" s="2464" t="s">
        <v>1053</v>
      </c>
      <c r="D62" s="2464"/>
      <c r="E62" s="2464"/>
      <c r="F62" s="2465"/>
      <c r="G62" s="529" t="s">
        <v>1094</v>
      </c>
      <c r="H62" s="530" t="s">
        <v>60</v>
      </c>
      <c r="I62" s="2158" t="s">
        <v>60</v>
      </c>
      <c r="J62" s="2159"/>
      <c r="K62" s="2446"/>
      <c r="L62" s="2447"/>
      <c r="M62" s="2447"/>
      <c r="N62" s="2448"/>
      <c r="O62" s="2462"/>
      <c r="P62" s="1305"/>
    </row>
    <row r="63" spans="2:17" ht="54" customHeight="1" thickBot="1">
      <c r="B63" s="248" t="s">
        <v>220</v>
      </c>
      <c r="C63" s="2449" t="s">
        <v>2835</v>
      </c>
      <c r="D63" s="2449"/>
      <c r="E63" s="2449"/>
      <c r="F63" s="2450"/>
      <c r="G63" s="531" t="e">
        <f>G61+G62</f>
        <v>#VALUE!</v>
      </c>
      <c r="H63" s="532"/>
      <c r="I63" s="2451"/>
      <c r="J63" s="2452"/>
      <c r="K63" s="2451"/>
      <c r="L63" s="2453"/>
      <c r="M63" s="2453"/>
      <c r="N63" s="2454"/>
      <c r="O63" s="2463"/>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2441" t="s">
        <v>2836</v>
      </c>
      <c r="D65" s="2441"/>
      <c r="E65" s="2441"/>
      <c r="F65" s="2441"/>
      <c r="G65" s="2441"/>
      <c r="H65" s="2441"/>
      <c r="I65" s="2441"/>
      <c r="J65" s="2441"/>
      <c r="K65" s="2441"/>
      <c r="L65" s="2441"/>
      <c r="M65" s="2442"/>
      <c r="N65" s="437" t="s">
        <v>664</v>
      </c>
      <c r="O65" s="268" t="s">
        <v>1288</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1094</v>
      </c>
      <c r="G68" s="1251"/>
      <c r="H68" s="1252"/>
      <c r="I68" s="1209"/>
      <c r="J68" s="1210"/>
      <c r="K68" s="2443" t="s">
        <v>1845</v>
      </c>
      <c r="L68" s="2444"/>
      <c r="M68" s="2444"/>
      <c r="N68" s="2445"/>
      <c r="O68" s="1184"/>
      <c r="P68" s="1184"/>
    </row>
    <row r="69" spans="2:16" ht="48.75" customHeight="1">
      <c r="B69" s="278"/>
      <c r="C69" s="1290" t="s">
        <v>1064</v>
      </c>
      <c r="D69" s="1290"/>
      <c r="E69" s="1291"/>
      <c r="F69" s="1096" t="s">
        <v>2837</v>
      </c>
      <c r="G69" s="1097"/>
      <c r="H69" s="1097"/>
      <c r="I69" s="1097"/>
      <c r="J69" s="1097"/>
      <c r="K69" s="1275"/>
      <c r="L69" s="1276"/>
      <c r="M69" s="1276"/>
      <c r="N69" s="1277"/>
      <c r="O69" s="1184"/>
      <c r="P69" s="1184"/>
    </row>
    <row r="70" spans="2:16" ht="78" customHeight="1">
      <c r="B70" s="262" t="s">
        <v>218</v>
      </c>
      <c r="C70" s="1290" t="s">
        <v>1300</v>
      </c>
      <c r="D70" s="1290"/>
      <c r="E70" s="1291"/>
      <c r="F70" s="797" t="s">
        <v>1094</v>
      </c>
      <c r="G70" s="1251"/>
      <c r="H70" s="1252"/>
      <c r="I70" s="1209"/>
      <c r="J70" s="1210"/>
      <c r="K70" s="1275"/>
      <c r="L70" s="1276"/>
      <c r="M70" s="1276"/>
      <c r="N70" s="1277"/>
      <c r="O70" s="1184"/>
      <c r="P70" s="1184"/>
    </row>
    <row r="71" spans="2:16" ht="35.25" customHeight="1">
      <c r="B71" s="278"/>
      <c r="C71" s="1290" t="s">
        <v>1067</v>
      </c>
      <c r="D71" s="1290"/>
      <c r="E71" s="1291"/>
      <c r="F71" s="1096"/>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t="s">
        <v>71</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1303</v>
      </c>
      <c r="P74" s="247"/>
    </row>
    <row r="75" spans="2:16" s="386" customFormat="1" ht="32.25" customHeight="1">
      <c r="B75" s="262" t="s">
        <v>216</v>
      </c>
      <c r="C75" s="2416" t="s">
        <v>118</v>
      </c>
      <c r="D75" s="2416"/>
      <c r="E75" s="2417"/>
      <c r="F75" s="802" t="s">
        <v>1076</v>
      </c>
      <c r="G75" s="2434">
        <v>319444</v>
      </c>
      <c r="H75" s="2435"/>
      <c r="I75" s="2158" t="s">
        <v>660</v>
      </c>
      <c r="J75" s="2159"/>
      <c r="K75" s="2160" t="s">
        <v>2838</v>
      </c>
      <c r="L75" s="2161"/>
      <c r="M75" s="2161"/>
      <c r="N75" s="2162"/>
      <c r="O75" s="1183"/>
      <c r="P75" s="1183"/>
    </row>
    <row r="76" spans="2:16" s="386" customFormat="1" ht="32.25" customHeight="1">
      <c r="B76" s="262" t="s">
        <v>218</v>
      </c>
      <c r="C76" s="2416" t="s">
        <v>972</v>
      </c>
      <c r="D76" s="2416"/>
      <c r="E76" s="2417"/>
      <c r="F76" s="802" t="s">
        <v>1076</v>
      </c>
      <c r="G76" s="2434">
        <v>59224</v>
      </c>
      <c r="H76" s="2435"/>
      <c r="I76" s="2158" t="s">
        <v>660</v>
      </c>
      <c r="J76" s="2159"/>
      <c r="K76" s="2438" t="s">
        <v>2839</v>
      </c>
      <c r="L76" s="2439"/>
      <c r="M76" s="2439"/>
      <c r="N76" s="2440"/>
      <c r="O76" s="1184"/>
      <c r="P76" s="1184"/>
    </row>
    <row r="77" spans="2:16" s="386" customFormat="1" ht="32.25" customHeight="1">
      <c r="B77" s="262" t="s">
        <v>220</v>
      </c>
      <c r="C77" s="2416" t="s">
        <v>1079</v>
      </c>
      <c r="D77" s="2416"/>
      <c r="E77" s="2417"/>
      <c r="F77" s="802" t="s">
        <v>1080</v>
      </c>
      <c r="G77" s="2418">
        <v>0</v>
      </c>
      <c r="H77" s="2419"/>
      <c r="I77" s="2420" t="s">
        <v>60</v>
      </c>
      <c r="J77" s="2421"/>
      <c r="K77" s="2422"/>
      <c r="L77" s="2423"/>
      <c r="M77" s="2423"/>
      <c r="N77" s="2424"/>
      <c r="O77" s="1184"/>
      <c r="P77" s="1184"/>
    </row>
    <row r="78" spans="2:16" s="386" customFormat="1" ht="32.25" customHeight="1">
      <c r="B78" s="262" t="s">
        <v>222</v>
      </c>
      <c r="C78" s="2416" t="s">
        <v>1081</v>
      </c>
      <c r="D78" s="2416"/>
      <c r="E78" s="2417"/>
      <c r="F78" s="802" t="s">
        <v>1080</v>
      </c>
      <c r="G78" s="2418">
        <v>0</v>
      </c>
      <c r="H78" s="2419"/>
      <c r="I78" s="2420" t="s">
        <v>60</v>
      </c>
      <c r="J78" s="2421"/>
      <c r="K78" s="2418"/>
      <c r="L78" s="2436"/>
      <c r="M78" s="2436"/>
      <c r="N78" s="2437"/>
      <c r="O78" s="1184"/>
      <c r="P78" s="1184"/>
    </row>
    <row r="79" spans="2:16" s="386" customFormat="1" ht="32.25" customHeight="1">
      <c r="B79" s="262" t="s">
        <v>224</v>
      </c>
      <c r="C79" s="2416" t="s">
        <v>1082</v>
      </c>
      <c r="D79" s="2416"/>
      <c r="E79" s="2417"/>
      <c r="F79" s="802" t="s">
        <v>1080</v>
      </c>
      <c r="G79" s="2418">
        <v>0</v>
      </c>
      <c r="H79" s="2419"/>
      <c r="I79" s="2420" t="s">
        <v>60</v>
      </c>
      <c r="J79" s="2421"/>
      <c r="K79" s="2422"/>
      <c r="L79" s="2423"/>
      <c r="M79" s="2423"/>
      <c r="N79" s="2424"/>
      <c r="O79" s="1184"/>
      <c r="P79" s="1184"/>
    </row>
    <row r="80" spans="2:16" ht="80.25" customHeight="1" thickBot="1">
      <c r="B80" s="248" t="s">
        <v>226</v>
      </c>
      <c r="C80" s="2428" t="s">
        <v>1307</v>
      </c>
      <c r="D80" s="2428"/>
      <c r="E80" s="2429"/>
      <c r="F80" s="533"/>
      <c r="G80" s="1622">
        <f>G75+G76+G77+G78+G79</f>
        <v>378668</v>
      </c>
      <c r="H80" s="1623"/>
      <c r="I80" s="2430"/>
      <c r="J80" s="2431"/>
      <c r="K80" s="2430"/>
      <c r="L80" s="2432"/>
      <c r="M80" s="2432"/>
      <c r="N80" s="2433"/>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2425" t="s">
        <v>71</v>
      </c>
      <c r="I82" s="2426"/>
      <c r="J82" s="2427"/>
      <c r="K82" s="1273" t="s">
        <v>1086</v>
      </c>
      <c r="L82" s="1274"/>
      <c r="M82" s="1274"/>
      <c r="N82" s="1274"/>
      <c r="O82" s="246"/>
      <c r="P82" s="247"/>
    </row>
    <row r="83" spans="1:16" ht="66.75" customHeight="1">
      <c r="B83" s="285" t="s">
        <v>1309</v>
      </c>
      <c r="C83" s="1253" t="s">
        <v>1088</v>
      </c>
      <c r="D83" s="1253"/>
      <c r="E83" s="1253"/>
      <c r="F83" s="1253"/>
      <c r="G83" s="1254"/>
      <c r="H83" s="2425" t="s">
        <v>71</v>
      </c>
      <c r="I83" s="2426"/>
      <c r="J83" s="2427"/>
      <c r="K83" s="1258" t="s">
        <v>1089</v>
      </c>
      <c r="L83" s="1259"/>
      <c r="M83" s="1259"/>
      <c r="N83" s="1259"/>
      <c r="O83" s="246"/>
      <c r="P83" s="247"/>
    </row>
    <row r="84" spans="1:16" ht="78.75" customHeight="1">
      <c r="B84" s="286" t="s">
        <v>466</v>
      </c>
      <c r="C84" s="879" t="s">
        <v>1310</v>
      </c>
      <c r="D84" s="879"/>
      <c r="E84" s="1260"/>
      <c r="F84" s="1260"/>
      <c r="G84" s="1261"/>
      <c r="H84" s="2425" t="s">
        <v>71</v>
      </c>
      <c r="I84" s="2426"/>
      <c r="J84" s="2427"/>
      <c r="K84" s="1258" t="s">
        <v>955</v>
      </c>
      <c r="L84" s="1259"/>
      <c r="M84" s="1259"/>
      <c r="N84" s="1259"/>
      <c r="O84" s="246" t="s">
        <v>1092</v>
      </c>
      <c r="P84" s="247" t="s">
        <v>1092</v>
      </c>
    </row>
    <row r="85" spans="1:16" ht="47.25" customHeight="1">
      <c r="B85" s="287" t="s">
        <v>469</v>
      </c>
      <c r="C85" s="1247" t="s">
        <v>1093</v>
      </c>
      <c r="D85" s="1247"/>
      <c r="E85" s="1247"/>
      <c r="F85" s="1247"/>
      <c r="G85" s="1248"/>
      <c r="H85" s="1032" t="s">
        <v>1094</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1311</v>
      </c>
      <c r="I86" s="1097"/>
      <c r="J86" s="1097"/>
      <c r="K86" s="1249" t="s">
        <v>1089</v>
      </c>
      <c r="L86" s="1250"/>
      <c r="M86" s="1250"/>
      <c r="N86" s="1250"/>
      <c r="O86" s="1003" t="s">
        <v>1313</v>
      </c>
      <c r="P86" s="1003"/>
    </row>
    <row r="87" spans="1:16" ht="23.25" customHeight="1">
      <c r="B87" s="10" t="s">
        <v>216</v>
      </c>
      <c r="C87" s="879" t="s">
        <v>1097</v>
      </c>
      <c r="D87" s="879"/>
      <c r="E87" s="879"/>
      <c r="F87" s="879"/>
      <c r="G87" s="879"/>
      <c r="H87" s="1073" t="s">
        <v>2840</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611"/>
      <c r="L90" s="1612"/>
      <c r="M90" s="1612"/>
      <c r="N90" s="1613"/>
      <c r="O90" s="246" t="s">
        <v>1045</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1611"/>
      <c r="G92" s="1612"/>
      <c r="H92" s="1613"/>
      <c r="I92" s="1243"/>
      <c r="J92" s="1244"/>
      <c r="K92" s="1611"/>
      <c r="L92" s="1612"/>
      <c r="M92" s="1612"/>
      <c r="N92" s="1613"/>
      <c r="O92" s="1184"/>
      <c r="P92" s="1184"/>
    </row>
    <row r="93" spans="1:16" ht="21" customHeight="1">
      <c r="B93" s="1231"/>
      <c r="C93" s="1232"/>
      <c r="D93" s="1232"/>
      <c r="E93" s="1233"/>
      <c r="F93" s="986" t="s">
        <v>2841</v>
      </c>
      <c r="G93" s="1612"/>
      <c r="H93" s="1613"/>
      <c r="I93" s="2414">
        <v>543498</v>
      </c>
      <c r="J93" s="2415"/>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1319</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969</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969</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969</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969</v>
      </c>
      <c r="M108" s="1033"/>
      <c r="N108" s="1116"/>
      <c r="O108" s="1184"/>
      <c r="P108" s="1184"/>
    </row>
    <row r="109" spans="2:16" ht="24" customHeight="1">
      <c r="B109" s="291" t="s">
        <v>230</v>
      </c>
      <c r="C109" s="1065" t="s">
        <v>1121</v>
      </c>
      <c r="D109" s="1065"/>
      <c r="E109" s="1065"/>
      <c r="F109" s="1066"/>
      <c r="G109" s="1032" t="s">
        <v>1094</v>
      </c>
      <c r="H109" s="1199"/>
      <c r="I109" s="1032" t="s">
        <v>1094</v>
      </c>
      <c r="J109" s="1199"/>
      <c r="K109" s="745" t="s">
        <v>1080</v>
      </c>
      <c r="L109" s="1032" t="s">
        <v>1080</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1080</v>
      </c>
      <c r="L110" s="1032" t="s">
        <v>1080</v>
      </c>
      <c r="M110" s="1033"/>
      <c r="N110" s="1116"/>
      <c r="O110" s="1184"/>
      <c r="P110" s="1184"/>
    </row>
    <row r="111" spans="2:16" ht="29.25" customHeight="1">
      <c r="B111" s="291" t="s">
        <v>233</v>
      </c>
      <c r="C111" s="1858" t="s">
        <v>1123</v>
      </c>
      <c r="D111" s="1858"/>
      <c r="E111" s="1858"/>
      <c r="F111" s="1859"/>
      <c r="G111" s="2149" t="s">
        <v>969</v>
      </c>
      <c r="H111" s="2151"/>
      <c r="I111" s="2149" t="s">
        <v>969</v>
      </c>
      <c r="J111" s="2151"/>
      <c r="K111" s="795" t="s">
        <v>969</v>
      </c>
      <c r="L111" s="2149" t="s">
        <v>969</v>
      </c>
      <c r="M111" s="2150"/>
      <c r="N111" s="2413"/>
      <c r="O111" s="1184"/>
      <c r="P111" s="1184"/>
    </row>
    <row r="112" spans="2:16" ht="35.25" customHeight="1">
      <c r="B112" s="291" t="s">
        <v>500</v>
      </c>
      <c r="C112" s="1858" t="s">
        <v>1124</v>
      </c>
      <c r="D112" s="1858"/>
      <c r="E112" s="1858"/>
      <c r="F112" s="1859"/>
      <c r="G112" s="2149" t="s">
        <v>969</v>
      </c>
      <c r="H112" s="2151"/>
      <c r="I112" s="2149" t="s">
        <v>969</v>
      </c>
      <c r="J112" s="2151"/>
      <c r="K112" s="795" t="s">
        <v>969</v>
      </c>
      <c r="L112" s="2149" t="s">
        <v>969</v>
      </c>
      <c r="M112" s="2150"/>
      <c r="N112" s="2413"/>
      <c r="O112" s="1184"/>
      <c r="P112" s="1184"/>
    </row>
    <row r="113" spans="2:16" ht="27.75" customHeight="1">
      <c r="B113" s="291" t="s">
        <v>236</v>
      </c>
      <c r="C113" s="1065" t="s">
        <v>1125</v>
      </c>
      <c r="D113" s="1065"/>
      <c r="E113" s="1065"/>
      <c r="F113" s="1066"/>
      <c r="G113" s="1032" t="s">
        <v>969</v>
      </c>
      <c r="H113" s="1199"/>
      <c r="I113" s="1032" t="s">
        <v>954</v>
      </c>
      <c r="J113" s="1199"/>
      <c r="K113" s="745" t="s">
        <v>969</v>
      </c>
      <c r="L113" s="1032" t="s">
        <v>969</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123" customHeight="1">
      <c r="B120" s="254" t="s">
        <v>507</v>
      </c>
      <c r="C120" s="1191" t="s">
        <v>1131</v>
      </c>
      <c r="D120" s="1191"/>
      <c r="E120" s="1191"/>
      <c r="F120" s="1191"/>
      <c r="G120" s="763" t="s">
        <v>954</v>
      </c>
      <c r="H120" s="1192" t="s">
        <v>1132</v>
      </c>
      <c r="I120" s="1193"/>
      <c r="J120" s="1194" t="s">
        <v>2842</v>
      </c>
      <c r="K120" s="1195"/>
      <c r="L120" s="1195"/>
      <c r="M120" s="1195"/>
      <c r="N120" s="1196"/>
      <c r="O120" s="293" t="s">
        <v>1388</v>
      </c>
      <c r="P120" s="734"/>
    </row>
    <row r="121" spans="2:16" ht="38.25" customHeight="1">
      <c r="B121" s="1176" t="s">
        <v>1134</v>
      </c>
      <c r="C121" s="1177"/>
      <c r="D121" s="1177"/>
      <c r="E121" s="1177"/>
      <c r="F121" s="1177"/>
      <c r="G121" s="1177"/>
      <c r="H121" s="1177"/>
      <c r="I121" s="1177"/>
      <c r="J121" s="1177"/>
      <c r="K121" s="1177"/>
      <c r="L121" s="1177"/>
      <c r="M121" s="1177"/>
      <c r="N121" s="1177"/>
      <c r="O121" s="1177"/>
      <c r="P121" s="1178"/>
    </row>
    <row r="122" spans="2:16" ht="29.25" customHeight="1">
      <c r="B122" s="10" t="s">
        <v>511</v>
      </c>
      <c r="C122" s="2374" t="s">
        <v>1135</v>
      </c>
      <c r="D122" s="2374"/>
      <c r="E122" s="2374"/>
      <c r="F122" s="2374"/>
      <c r="G122" s="2374"/>
      <c r="H122" s="2375" t="s">
        <v>2843</v>
      </c>
      <c r="I122" s="2376"/>
      <c r="J122" s="2376"/>
      <c r="K122" s="2402" t="s">
        <v>1041</v>
      </c>
      <c r="L122" s="2404"/>
      <c r="M122" s="2404"/>
      <c r="N122" s="2405"/>
      <c r="O122" s="2381"/>
      <c r="P122" s="1183"/>
    </row>
    <row r="123" spans="2:16" ht="19.5" customHeight="1">
      <c r="B123" s="10" t="s">
        <v>218</v>
      </c>
      <c r="C123" s="2374" t="s">
        <v>1137</v>
      </c>
      <c r="D123" s="2374"/>
      <c r="E123" s="2374"/>
      <c r="F123" s="2374"/>
      <c r="G123" s="2374"/>
      <c r="H123" s="2375" t="s">
        <v>2844</v>
      </c>
      <c r="I123" s="2376"/>
      <c r="J123" s="2376"/>
      <c r="K123" s="2402"/>
      <c r="L123" s="2406"/>
      <c r="M123" s="2406"/>
      <c r="N123" s="2407"/>
      <c r="O123" s="2382"/>
      <c r="P123" s="1184"/>
    </row>
    <row r="124" spans="2:16" ht="19.5" customHeight="1">
      <c r="B124" s="10" t="s">
        <v>220</v>
      </c>
      <c r="C124" s="2374" t="s">
        <v>1138</v>
      </c>
      <c r="D124" s="2374"/>
      <c r="E124" s="2374"/>
      <c r="F124" s="2374"/>
      <c r="G124" s="2374"/>
      <c r="H124" s="2375" t="s">
        <v>954</v>
      </c>
      <c r="I124" s="2376"/>
      <c r="J124" s="2376"/>
      <c r="K124" s="2402"/>
      <c r="L124" s="2408"/>
      <c r="M124" s="2408"/>
      <c r="N124" s="2409"/>
      <c r="O124" s="2382"/>
      <c r="P124" s="1184"/>
    </row>
    <row r="125" spans="2:16" ht="32.25" customHeight="1">
      <c r="B125" s="10" t="s">
        <v>222</v>
      </c>
      <c r="C125" s="2374" t="s">
        <v>1139</v>
      </c>
      <c r="D125" s="2374"/>
      <c r="E125" s="2374"/>
      <c r="F125" s="2374"/>
      <c r="G125" s="2374"/>
      <c r="H125" s="2374"/>
      <c r="I125" s="2374"/>
      <c r="J125" s="2374"/>
      <c r="K125" s="2402"/>
      <c r="L125" s="2391" t="s">
        <v>2845</v>
      </c>
      <c r="M125" s="2392"/>
      <c r="N125" s="2393"/>
      <c r="O125" s="2382"/>
      <c r="P125" s="1184"/>
    </row>
    <row r="126" spans="2:16" ht="29.25" customHeight="1">
      <c r="B126" s="10"/>
      <c r="C126" s="800" t="s">
        <v>230</v>
      </c>
      <c r="D126" s="2374" t="s">
        <v>1140</v>
      </c>
      <c r="E126" s="2374"/>
      <c r="F126" s="2374"/>
      <c r="G126" s="2390"/>
      <c r="H126" s="2375" t="s">
        <v>954</v>
      </c>
      <c r="I126" s="2376"/>
      <c r="J126" s="2376"/>
      <c r="K126" s="2402"/>
      <c r="L126" s="2394"/>
      <c r="M126" s="2395"/>
      <c r="N126" s="2396"/>
      <c r="O126" s="2382"/>
      <c r="P126" s="1184"/>
    </row>
    <row r="127" spans="2:16" ht="31.9" customHeight="1">
      <c r="B127" s="10"/>
      <c r="C127" s="800" t="s">
        <v>401</v>
      </c>
      <c r="D127" s="2374" t="s">
        <v>1141</v>
      </c>
      <c r="E127" s="2374"/>
      <c r="F127" s="2374"/>
      <c r="G127" s="2390"/>
      <c r="H127" s="2375" t="s">
        <v>954</v>
      </c>
      <c r="I127" s="2376"/>
      <c r="J127" s="2376"/>
      <c r="K127" s="2402"/>
      <c r="L127" s="2397"/>
      <c r="M127" s="2398"/>
      <c r="N127" s="2399"/>
      <c r="O127" s="2400"/>
      <c r="P127" s="1185"/>
    </row>
    <row r="128" spans="2:16" ht="34.5" customHeight="1">
      <c r="B128" s="294" t="s">
        <v>518</v>
      </c>
      <c r="C128" s="2374" t="s">
        <v>1142</v>
      </c>
      <c r="D128" s="2374"/>
      <c r="E128" s="2374"/>
      <c r="F128" s="2374"/>
      <c r="G128" s="2390"/>
      <c r="H128" s="2375" t="s">
        <v>969</v>
      </c>
      <c r="I128" s="2376"/>
      <c r="J128" s="2376"/>
      <c r="K128" s="2402"/>
      <c r="L128" s="2391" t="s">
        <v>2845</v>
      </c>
      <c r="M128" s="2392"/>
      <c r="N128" s="2393"/>
      <c r="O128" s="2381" t="s">
        <v>1861</v>
      </c>
      <c r="P128" s="1003"/>
    </row>
    <row r="129" spans="1:16" ht="25.5" customHeight="1">
      <c r="B129" s="10" t="s">
        <v>216</v>
      </c>
      <c r="C129" s="2374" t="s">
        <v>1143</v>
      </c>
      <c r="D129" s="2374"/>
      <c r="E129" s="2374"/>
      <c r="F129" s="2374"/>
      <c r="G129" s="2390"/>
      <c r="H129" s="2229" t="s">
        <v>1080</v>
      </c>
      <c r="I129" s="2401"/>
      <c r="J129" s="2401"/>
      <c r="K129" s="2402"/>
      <c r="L129" s="2394"/>
      <c r="M129" s="2395"/>
      <c r="N129" s="2396"/>
      <c r="O129" s="2382"/>
      <c r="P129" s="1004"/>
    </row>
    <row r="130" spans="1:16" ht="33.75" customHeight="1">
      <c r="B130" s="10" t="s">
        <v>218</v>
      </c>
      <c r="C130" s="2374" t="s">
        <v>1145</v>
      </c>
      <c r="D130" s="2374"/>
      <c r="E130" s="2374"/>
      <c r="F130" s="2374"/>
      <c r="G130" s="2390"/>
      <c r="H130" s="2229" t="s">
        <v>1080</v>
      </c>
      <c r="I130" s="2401"/>
      <c r="J130" s="2401"/>
      <c r="K130" s="2402"/>
      <c r="L130" s="2397"/>
      <c r="M130" s="2398"/>
      <c r="N130" s="2399"/>
      <c r="O130" s="2400"/>
      <c r="P130" s="1007"/>
    </row>
    <row r="131" spans="1:16" ht="49.5" customHeight="1">
      <c r="B131" s="294" t="s">
        <v>522</v>
      </c>
      <c r="C131" s="2374" t="s">
        <v>1326</v>
      </c>
      <c r="D131" s="2374"/>
      <c r="E131" s="2374"/>
      <c r="F131" s="2374"/>
      <c r="G131" s="2374"/>
      <c r="H131" s="2375" t="s">
        <v>969</v>
      </c>
      <c r="I131" s="2376"/>
      <c r="J131" s="2376"/>
      <c r="K131" s="2402"/>
      <c r="L131" s="1868"/>
      <c r="M131" s="1868"/>
      <c r="N131" s="2410"/>
      <c r="O131" s="2381" t="s">
        <v>1327</v>
      </c>
      <c r="P131" s="1003"/>
    </row>
    <row r="132" spans="1:16" ht="47.25" customHeight="1">
      <c r="B132" s="10" t="s">
        <v>216</v>
      </c>
      <c r="C132" s="2374" t="s">
        <v>1147</v>
      </c>
      <c r="D132" s="2374"/>
      <c r="E132" s="2374"/>
      <c r="F132" s="2374"/>
      <c r="G132" s="2390"/>
      <c r="H132" s="2229" t="s">
        <v>1080</v>
      </c>
      <c r="I132" s="2401"/>
      <c r="J132" s="2401"/>
      <c r="K132" s="2402"/>
      <c r="L132" s="2411"/>
      <c r="M132" s="2411"/>
      <c r="N132" s="2412"/>
      <c r="O132" s="2400"/>
      <c r="P132" s="1007"/>
    </row>
    <row r="133" spans="1:16" ht="78.75" customHeight="1">
      <c r="B133" s="294" t="s">
        <v>525</v>
      </c>
      <c r="C133" s="2374" t="s">
        <v>1328</v>
      </c>
      <c r="D133" s="2374"/>
      <c r="E133" s="2374"/>
      <c r="F133" s="2374"/>
      <c r="G133" s="2374"/>
      <c r="H133" s="2375" t="s">
        <v>954</v>
      </c>
      <c r="I133" s="2376"/>
      <c r="J133" s="2376"/>
      <c r="K133" s="2402"/>
      <c r="L133" s="2377"/>
      <c r="M133" s="2377"/>
      <c r="N133" s="2378"/>
      <c r="O133" s="2381" t="s">
        <v>1327</v>
      </c>
      <c r="P133" s="1003"/>
    </row>
    <row r="134" spans="1:16" ht="51.75" customHeight="1">
      <c r="A134" s="295"/>
      <c r="B134" s="9" t="s">
        <v>216</v>
      </c>
      <c r="C134" s="2384" t="s">
        <v>1147</v>
      </c>
      <c r="D134" s="2384"/>
      <c r="E134" s="2384"/>
      <c r="F134" s="2384"/>
      <c r="G134" s="2385"/>
      <c r="H134" s="2375" t="s">
        <v>2846</v>
      </c>
      <c r="I134" s="2376"/>
      <c r="J134" s="2376"/>
      <c r="K134" s="2402"/>
      <c r="L134" s="2379"/>
      <c r="M134" s="2379"/>
      <c r="N134" s="2380"/>
      <c r="O134" s="2382"/>
      <c r="P134" s="1004"/>
    </row>
    <row r="135" spans="1:16" ht="71.25" customHeight="1" thickBot="1">
      <c r="B135" s="296" t="s">
        <v>527</v>
      </c>
      <c r="C135" s="2386" t="s">
        <v>1151</v>
      </c>
      <c r="D135" s="2386"/>
      <c r="E135" s="2386"/>
      <c r="F135" s="2386"/>
      <c r="G135" s="2387"/>
      <c r="H135" s="2319" t="s">
        <v>2847</v>
      </c>
      <c r="I135" s="2320"/>
      <c r="J135" s="2320"/>
      <c r="K135" s="2403"/>
      <c r="L135" s="2388"/>
      <c r="M135" s="2388"/>
      <c r="N135" s="2389"/>
      <c r="O135" s="2383"/>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t="s">
        <v>1332</v>
      </c>
      <c r="P137" s="1137"/>
    </row>
    <row r="138" spans="1:16" ht="64.5" customHeight="1">
      <c r="B138" s="298" t="s">
        <v>511</v>
      </c>
      <c r="C138" s="1065" t="s">
        <v>1115</v>
      </c>
      <c r="D138" s="1065"/>
      <c r="E138" s="1065"/>
      <c r="F138" s="1066"/>
      <c r="G138" s="1132" t="s">
        <v>1157</v>
      </c>
      <c r="H138" s="1134"/>
      <c r="I138" s="1133"/>
      <c r="J138" s="1132" t="s">
        <v>1333</v>
      </c>
      <c r="K138" s="1134"/>
      <c r="L138" s="1133"/>
      <c r="M138" s="1138" t="s">
        <v>2848</v>
      </c>
      <c r="N138" s="1136"/>
      <c r="O138" s="1043"/>
      <c r="P138" s="1043"/>
    </row>
    <row r="139" spans="1:16" ht="54.75" customHeight="1">
      <c r="B139" s="298" t="s">
        <v>218</v>
      </c>
      <c r="C139" s="1065" t="s">
        <v>1116</v>
      </c>
      <c r="D139" s="1065"/>
      <c r="E139" s="1065"/>
      <c r="F139" s="1066"/>
      <c r="G139" s="1132" t="s">
        <v>1157</v>
      </c>
      <c r="H139" s="1134"/>
      <c r="I139" s="1133"/>
      <c r="J139" s="1132" t="s">
        <v>1333</v>
      </c>
      <c r="K139" s="1134"/>
      <c r="L139" s="1133"/>
      <c r="M139" s="1138"/>
      <c r="N139" s="1136"/>
      <c r="O139" s="1043"/>
      <c r="P139" s="1043"/>
    </row>
    <row r="140" spans="1:16" ht="49.5" customHeight="1">
      <c r="B140" s="298" t="s">
        <v>220</v>
      </c>
      <c r="C140" s="1065" t="s">
        <v>1117</v>
      </c>
      <c r="D140" s="1065"/>
      <c r="E140" s="1065"/>
      <c r="F140" s="1066"/>
      <c r="G140" s="1132" t="s">
        <v>1157</v>
      </c>
      <c r="H140" s="1134"/>
      <c r="I140" s="1133"/>
      <c r="J140" s="1132" t="s">
        <v>1333</v>
      </c>
      <c r="K140" s="1134"/>
      <c r="L140" s="1133"/>
      <c r="M140" s="1138"/>
      <c r="N140" s="1136"/>
      <c r="O140" s="1043"/>
      <c r="P140" s="1043"/>
    </row>
    <row r="141" spans="1:16" ht="44.25" customHeight="1">
      <c r="B141" s="298" t="s">
        <v>222</v>
      </c>
      <c r="C141" s="1065" t="s">
        <v>1159</v>
      </c>
      <c r="D141" s="1065"/>
      <c r="E141" s="1065"/>
      <c r="F141" s="1066"/>
      <c r="G141" s="1132" t="s">
        <v>1157</v>
      </c>
      <c r="H141" s="1134"/>
      <c r="I141" s="1133"/>
      <c r="J141" s="1132" t="s">
        <v>1333</v>
      </c>
      <c r="K141" s="1134"/>
      <c r="L141" s="1133"/>
      <c r="M141" s="1138"/>
      <c r="N141" s="1136"/>
      <c r="O141" s="1043"/>
      <c r="P141" s="1043"/>
    </row>
    <row r="142" spans="1:16" ht="33.75" customHeight="1">
      <c r="B142" s="298" t="s">
        <v>224</v>
      </c>
      <c r="C142" s="1065" t="s">
        <v>1161</v>
      </c>
      <c r="D142" s="1065"/>
      <c r="E142" s="1065"/>
      <c r="F142" s="1066"/>
      <c r="G142" s="1132" t="s">
        <v>1157</v>
      </c>
      <c r="H142" s="1134"/>
      <c r="I142" s="1133"/>
      <c r="J142" s="1132" t="s">
        <v>1333</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1333</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1333</v>
      </c>
      <c r="K144" s="1134"/>
      <c r="L144" s="1133"/>
      <c r="M144" s="1138"/>
      <c r="N144" s="1136"/>
      <c r="O144" s="1043"/>
      <c r="P144" s="1043"/>
    </row>
    <row r="145" spans="1:16" ht="33.75" customHeight="1">
      <c r="B145" s="298" t="s">
        <v>229</v>
      </c>
      <c r="C145" s="1065" t="s">
        <v>1162</v>
      </c>
      <c r="D145" s="1065"/>
      <c r="E145" s="1065"/>
      <c r="F145" s="1066"/>
      <c r="G145" s="1132" t="s">
        <v>1157</v>
      </c>
      <c r="H145" s="1134"/>
      <c r="I145" s="1133"/>
      <c r="J145" s="1132" t="s">
        <v>1333</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1163</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33.7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3.75" customHeight="1">
      <c r="B149" s="299" t="s">
        <v>500</v>
      </c>
      <c r="C149" s="1065" t="s">
        <v>1124</v>
      </c>
      <c r="D149" s="1065"/>
      <c r="E149" s="1065"/>
      <c r="F149" s="1066"/>
      <c r="G149" s="1132" t="s">
        <v>1333</v>
      </c>
      <c r="H149" s="1134"/>
      <c r="I149" s="1133"/>
      <c r="J149" s="1132" t="s">
        <v>1867</v>
      </c>
      <c r="K149" s="1134"/>
      <c r="L149" s="1133"/>
      <c r="M149" s="1135"/>
      <c r="N149" s="1136"/>
      <c r="O149" s="1044"/>
      <c r="P149" s="1044"/>
    </row>
    <row r="150" spans="1:16" ht="33.75" customHeight="1">
      <c r="B150" s="299" t="s">
        <v>236</v>
      </c>
      <c r="C150" s="1065" t="s">
        <v>1167</v>
      </c>
      <c r="D150" s="1065"/>
      <c r="E150" s="1065"/>
      <c r="F150" s="1066"/>
      <c r="G150" s="1132" t="s">
        <v>1157</v>
      </c>
      <c r="H150" s="1134"/>
      <c r="I150" s="1133"/>
      <c r="J150" s="1132" t="s">
        <v>1333</v>
      </c>
      <c r="K150" s="1134"/>
      <c r="L150" s="1133"/>
      <c r="M150" s="1135"/>
      <c r="N150" s="1136"/>
      <c r="O150" s="1044"/>
      <c r="P150" s="1044"/>
    </row>
    <row r="151" spans="1:16" ht="46.5" customHeight="1">
      <c r="B151" s="299" t="s">
        <v>503</v>
      </c>
      <c r="C151" s="1065" t="s">
        <v>1168</v>
      </c>
      <c r="D151" s="1065"/>
      <c r="E151" s="1065"/>
      <c r="F151" s="534" t="s">
        <v>2849</v>
      </c>
      <c r="G151" s="301"/>
      <c r="H151" s="1132"/>
      <c r="I151" s="1133"/>
      <c r="J151" s="1132" t="s">
        <v>1164</v>
      </c>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2399</v>
      </c>
      <c r="P152" s="1003"/>
    </row>
    <row r="153" spans="1:16" ht="34.5" customHeight="1">
      <c r="A153" s="387"/>
      <c r="B153" s="302" t="s">
        <v>216</v>
      </c>
      <c r="C153" s="879" t="s">
        <v>1174</v>
      </c>
      <c r="D153" s="879"/>
      <c r="E153" s="880"/>
      <c r="F153" s="763" t="s">
        <v>969</v>
      </c>
      <c r="G153" s="1117"/>
      <c r="H153" s="1118"/>
      <c r="I153" s="1118"/>
      <c r="J153" s="1118"/>
      <c r="K153" s="1119"/>
      <c r="L153" s="1032" t="s">
        <v>969</v>
      </c>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t="s">
        <v>969</v>
      </c>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t="s">
        <v>969</v>
      </c>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2399</v>
      </c>
      <c r="P156" s="1003"/>
    </row>
    <row r="157" spans="1:16" ht="34.5" customHeight="1">
      <c r="B157" s="244" t="s">
        <v>216</v>
      </c>
      <c r="C157" s="1011" t="s">
        <v>1174</v>
      </c>
      <c r="D157" s="1011"/>
      <c r="E157" s="1011"/>
      <c r="F157" s="763" t="s">
        <v>969</v>
      </c>
      <c r="G157" s="1113"/>
      <c r="H157" s="1114"/>
      <c r="I157" s="1114"/>
      <c r="J157" s="1114"/>
      <c r="K157" s="1115"/>
      <c r="L157" s="1032" t="s">
        <v>969</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969</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969</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t="s">
        <v>1338</v>
      </c>
      <c r="P160" s="1001"/>
    </row>
    <row r="161" spans="2:16" ht="21.75" customHeight="1">
      <c r="B161" s="10" t="s">
        <v>216</v>
      </c>
      <c r="C161" s="879" t="s">
        <v>1179</v>
      </c>
      <c r="D161" s="879"/>
      <c r="E161" s="880"/>
      <c r="F161" s="1099" t="s">
        <v>954</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954</v>
      </c>
      <c r="G162" s="1100"/>
      <c r="H162" s="1100"/>
      <c r="I162" s="1100"/>
      <c r="J162" s="1101"/>
      <c r="K162" s="1103"/>
      <c r="L162" s="1107"/>
      <c r="M162" s="1108"/>
      <c r="N162" s="1109"/>
      <c r="O162" s="1102"/>
      <c r="P162" s="1102"/>
    </row>
    <row r="163" spans="2:16" ht="36" customHeight="1">
      <c r="B163" s="10" t="s">
        <v>220</v>
      </c>
      <c r="C163" s="879" t="s">
        <v>1182</v>
      </c>
      <c r="D163" s="879"/>
      <c r="E163" s="880"/>
      <c r="F163" s="1099" t="s">
        <v>954</v>
      </c>
      <c r="G163" s="1100"/>
      <c r="H163" s="1100"/>
      <c r="I163" s="1100"/>
      <c r="J163" s="1101"/>
      <c r="K163" s="1103"/>
      <c r="L163" s="1107"/>
      <c r="M163" s="1108"/>
      <c r="N163" s="1109"/>
      <c r="O163" s="1102"/>
      <c r="P163" s="1102"/>
    </row>
    <row r="164" spans="2:16" ht="33" customHeight="1">
      <c r="B164" s="294"/>
      <c r="C164" s="879" t="s">
        <v>1183</v>
      </c>
      <c r="D164" s="879"/>
      <c r="E164" s="880"/>
      <c r="F164" s="1096" t="s">
        <v>2850</v>
      </c>
      <c r="G164" s="1097"/>
      <c r="H164" s="1097"/>
      <c r="I164" s="1097"/>
      <c r="J164" s="1098"/>
      <c r="K164" s="1103"/>
      <c r="L164" s="1107"/>
      <c r="M164" s="1108"/>
      <c r="N164" s="1109"/>
      <c r="O164" s="1002"/>
      <c r="P164" s="1002"/>
    </row>
    <row r="165" spans="2:16" ht="49.5" customHeight="1">
      <c r="B165" s="10" t="s">
        <v>222</v>
      </c>
      <c r="C165" s="879" t="s">
        <v>1185</v>
      </c>
      <c r="D165" s="879"/>
      <c r="E165" s="880"/>
      <c r="F165" s="1378"/>
      <c r="G165" s="1379"/>
      <c r="H165" s="1379"/>
      <c r="I165" s="1379"/>
      <c r="J165" s="1380"/>
      <c r="K165" s="1103"/>
      <c r="L165" s="1107"/>
      <c r="M165" s="1108"/>
      <c r="N165" s="1108"/>
      <c r="O165" s="1003" t="s">
        <v>1303</v>
      </c>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969</v>
      </c>
      <c r="I167" s="958"/>
      <c r="J167" s="977"/>
      <c r="K167" s="1103"/>
      <c r="L167" s="1107"/>
      <c r="M167" s="1108"/>
      <c r="N167" s="1109"/>
      <c r="O167" s="1004" t="s">
        <v>2851</v>
      </c>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30.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row>
    <row r="170" spans="2:16" ht="23.25" customHeight="1">
      <c r="B170" s="1087"/>
      <c r="C170" s="978"/>
      <c r="D170" s="978"/>
      <c r="E170" s="978"/>
      <c r="F170" s="978"/>
      <c r="G170" s="978"/>
      <c r="H170" s="1088"/>
      <c r="I170" s="388">
        <v>0.28699999999999998</v>
      </c>
      <c r="J170" s="388">
        <v>0.29299999999999998</v>
      </c>
      <c r="K170" s="388">
        <v>0.26500000000000001</v>
      </c>
      <c r="L170" s="388">
        <v>0.183</v>
      </c>
      <c r="M170" s="1603">
        <v>0.13400000000000001</v>
      </c>
      <c r="N170" s="1092"/>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954</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2852</v>
      </c>
      <c r="D186" s="1070"/>
      <c r="E186" s="1070"/>
      <c r="F186" s="1071"/>
      <c r="G186" s="1071"/>
      <c r="H186" s="1071"/>
      <c r="I186" s="1071"/>
      <c r="J186" s="1072"/>
      <c r="K186" s="811">
        <v>2014</v>
      </c>
      <c r="L186" s="1077"/>
      <c r="M186" s="1082"/>
      <c r="N186" s="1083"/>
      <c r="O186" s="1044"/>
      <c r="P186" s="1044"/>
    </row>
    <row r="187" spans="2:16" ht="23.25" customHeight="1">
      <c r="B187" s="294" t="s">
        <v>574</v>
      </c>
      <c r="C187" s="879" t="s">
        <v>1203</v>
      </c>
      <c r="D187" s="879"/>
      <c r="E187" s="880"/>
      <c r="F187" s="1073" t="s">
        <v>2853</v>
      </c>
      <c r="G187" s="1074"/>
      <c r="H187" s="1074"/>
      <c r="I187" s="1074"/>
      <c r="J187" s="1074"/>
      <c r="K187" s="1074"/>
      <c r="L187" s="1074"/>
      <c r="M187" s="1074"/>
      <c r="N187" s="1074"/>
      <c r="O187" s="1044"/>
      <c r="P187" s="1044"/>
    </row>
    <row r="188" spans="2:16" ht="23.25" customHeight="1">
      <c r="B188" s="309" t="s">
        <v>576</v>
      </c>
      <c r="C188" s="913" t="s">
        <v>1205</v>
      </c>
      <c r="D188" s="913"/>
      <c r="E188" s="1006"/>
      <c r="F188" s="1084" t="s">
        <v>2854</v>
      </c>
      <c r="G188" s="1085"/>
      <c r="H188" s="1085"/>
      <c r="I188" s="1085"/>
      <c r="J188" s="1085"/>
      <c r="K188" s="1085"/>
      <c r="L188" s="1085"/>
      <c r="M188" s="1085"/>
      <c r="N188" s="1085"/>
      <c r="O188" s="976"/>
      <c r="P188" s="976"/>
    </row>
    <row r="189" spans="2:16" ht="44.25" customHeight="1">
      <c r="B189" s="294" t="s">
        <v>578</v>
      </c>
      <c r="C189" s="879" t="s">
        <v>2855</v>
      </c>
      <c r="D189" s="879"/>
      <c r="E189" s="879"/>
      <c r="F189" s="879"/>
      <c r="G189" s="879"/>
      <c r="H189" s="879"/>
      <c r="I189" s="879"/>
      <c r="J189" s="879"/>
      <c r="K189" s="879"/>
      <c r="L189" s="879"/>
      <c r="M189" s="716"/>
      <c r="N189" s="132" t="s">
        <v>954</v>
      </c>
      <c r="O189" s="1058" t="s">
        <v>1345</v>
      </c>
      <c r="P189" s="1060"/>
    </row>
    <row r="190" spans="2:16" ht="36.75" customHeight="1">
      <c r="B190" s="9" t="s">
        <v>216</v>
      </c>
      <c r="C190" s="879" t="s">
        <v>2856</v>
      </c>
      <c r="D190" s="879"/>
      <c r="E190" s="879"/>
      <c r="F190" s="879"/>
      <c r="G190" s="879"/>
      <c r="H190" s="879"/>
      <c r="I190" s="879"/>
      <c r="J190" s="879"/>
      <c r="K190" s="1062" t="s">
        <v>2857</v>
      </c>
      <c r="L190" s="1063"/>
      <c r="M190" s="1063"/>
      <c r="N190" s="1064"/>
      <c r="O190" s="1059"/>
      <c r="P190" s="1061"/>
    </row>
    <row r="191" spans="2:16" ht="30" customHeight="1" thickBot="1">
      <c r="B191" s="310" t="s">
        <v>581</v>
      </c>
      <c r="C191" s="879" t="s">
        <v>2858</v>
      </c>
      <c r="D191" s="879"/>
      <c r="E191" s="879"/>
      <c r="F191" s="879"/>
      <c r="G191" s="879"/>
      <c r="H191" s="879"/>
      <c r="I191" s="879"/>
      <c r="J191" s="880"/>
      <c r="K191" s="1032" t="s">
        <v>954</v>
      </c>
      <c r="L191" s="1033"/>
      <c r="M191" s="1033"/>
      <c r="N191" s="1033"/>
      <c r="O191" s="733" t="s">
        <v>1878</v>
      </c>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1842</v>
      </c>
      <c r="D196" s="1050"/>
      <c r="E196" s="1050"/>
      <c r="F196" s="1050"/>
      <c r="G196" s="1051"/>
      <c r="H196" s="316">
        <v>0</v>
      </c>
      <c r="I196" s="317">
        <v>14</v>
      </c>
      <c r="J196" s="350">
        <f t="shared" ref="J196:J214" si="1">MIN(H196/I196,1)</f>
        <v>0</v>
      </c>
      <c r="K196" s="316" t="s">
        <v>71</v>
      </c>
      <c r="L196" s="316" t="s">
        <v>71</v>
      </c>
      <c r="M196" s="351" t="s">
        <v>71</v>
      </c>
      <c r="N196" s="2223" t="s">
        <v>2859</v>
      </c>
      <c r="O196" s="1044"/>
      <c r="P196" s="1044"/>
    </row>
    <row r="197" spans="2:16" ht="24.75" customHeight="1">
      <c r="B197" s="244" t="s">
        <v>401</v>
      </c>
      <c r="C197" s="1050" t="s">
        <v>2860</v>
      </c>
      <c r="D197" s="1050"/>
      <c r="E197" s="1050"/>
      <c r="F197" s="1050"/>
      <c r="G197" s="1051"/>
      <c r="H197" s="316">
        <v>0</v>
      </c>
      <c r="I197" s="317">
        <v>14</v>
      </c>
      <c r="J197" s="350">
        <f t="shared" si="1"/>
        <v>0</v>
      </c>
      <c r="K197" s="316" t="s">
        <v>71</v>
      </c>
      <c r="L197" s="316" t="s">
        <v>71</v>
      </c>
      <c r="M197" s="351" t="s">
        <v>71</v>
      </c>
      <c r="N197" s="2224"/>
      <c r="O197" s="1044"/>
      <c r="P197" s="1044"/>
    </row>
    <row r="198" spans="2:16" ht="39" customHeight="1">
      <c r="B198" s="244" t="s">
        <v>404</v>
      </c>
      <c r="C198" s="1050" t="s">
        <v>1224</v>
      </c>
      <c r="D198" s="1050"/>
      <c r="E198" s="1050"/>
      <c r="F198" s="1055"/>
      <c r="G198" s="1056"/>
      <c r="H198" s="316">
        <v>0</v>
      </c>
      <c r="I198" s="317">
        <v>14</v>
      </c>
      <c r="J198" s="350" t="s">
        <v>71</v>
      </c>
      <c r="K198" s="316" t="s">
        <v>71</v>
      </c>
      <c r="L198" s="316" t="s">
        <v>71</v>
      </c>
      <c r="M198" s="351" t="s">
        <v>71</v>
      </c>
      <c r="N198" s="2225"/>
      <c r="O198" s="1044"/>
      <c r="P198" s="1044"/>
    </row>
    <row r="199" spans="2:16" ht="24.75" customHeight="1">
      <c r="B199" s="319" t="s">
        <v>218</v>
      </c>
      <c r="C199" s="1031" t="s">
        <v>2263</v>
      </c>
      <c r="D199" s="1031"/>
      <c r="E199" s="1031"/>
      <c r="F199" s="1031"/>
      <c r="G199" s="1057"/>
      <c r="H199" s="316">
        <v>0</v>
      </c>
      <c r="I199" s="317">
        <v>14</v>
      </c>
      <c r="J199" s="350">
        <f t="shared" si="1"/>
        <v>0</v>
      </c>
      <c r="K199" s="316" t="s">
        <v>71</v>
      </c>
      <c r="L199" s="316" t="s">
        <v>71</v>
      </c>
      <c r="M199" s="351" t="s">
        <v>71</v>
      </c>
      <c r="N199" s="320"/>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1023</v>
      </c>
      <c r="D201" s="1009"/>
      <c r="E201" s="1009"/>
      <c r="F201" s="1009"/>
      <c r="G201" s="1028"/>
      <c r="H201" s="316">
        <v>0</v>
      </c>
      <c r="I201" s="317">
        <v>14</v>
      </c>
      <c r="J201" s="350">
        <f t="shared" si="1"/>
        <v>0</v>
      </c>
      <c r="K201" s="316" t="s">
        <v>71</v>
      </c>
      <c r="L201" s="316" t="s">
        <v>71</v>
      </c>
      <c r="M201" s="351" t="s">
        <v>71</v>
      </c>
      <c r="N201" s="1029"/>
      <c r="O201" s="1044"/>
      <c r="P201" s="1044"/>
    </row>
    <row r="202" spans="2:16" ht="24.75" customHeight="1">
      <c r="B202" s="10" t="s">
        <v>401</v>
      </c>
      <c r="C202" s="1009" t="s">
        <v>1353</v>
      </c>
      <c r="D202" s="1009"/>
      <c r="E202" s="1009"/>
      <c r="F202" s="1009"/>
      <c r="G202" s="766"/>
      <c r="H202" s="316">
        <v>0</v>
      </c>
      <c r="I202" s="317">
        <v>14</v>
      </c>
      <c r="J202" s="350">
        <f t="shared" si="1"/>
        <v>0</v>
      </c>
      <c r="K202" s="316" t="s">
        <v>71</v>
      </c>
      <c r="L202" s="316" t="s">
        <v>71</v>
      </c>
      <c r="M202" s="351" t="s">
        <v>71</v>
      </c>
      <c r="N202" s="1049"/>
      <c r="O202" s="1044"/>
      <c r="P202" s="1044"/>
    </row>
    <row r="203" spans="2:16" ht="24.75" customHeight="1">
      <c r="B203" s="10" t="s">
        <v>404</v>
      </c>
      <c r="C203" s="1009" t="s">
        <v>1408</v>
      </c>
      <c r="D203" s="1009"/>
      <c r="E203" s="1009"/>
      <c r="F203" s="1009"/>
      <c r="G203" s="1028"/>
      <c r="H203" s="316">
        <v>0</v>
      </c>
      <c r="I203" s="317">
        <v>14</v>
      </c>
      <c r="J203" s="350">
        <f t="shared" si="1"/>
        <v>0</v>
      </c>
      <c r="K203" s="316" t="s">
        <v>71</v>
      </c>
      <c r="L203" s="316" t="s">
        <v>71</v>
      </c>
      <c r="M203" s="351"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v>0</v>
      </c>
      <c r="I205" s="317">
        <v>14</v>
      </c>
      <c r="J205" s="350">
        <f t="shared" si="1"/>
        <v>0</v>
      </c>
      <c r="K205" s="316" t="s">
        <v>71</v>
      </c>
      <c r="L205" s="316" t="s">
        <v>71</v>
      </c>
      <c r="M205" s="351" t="s">
        <v>71</v>
      </c>
      <c r="N205" s="1029"/>
      <c r="O205" s="1043"/>
      <c r="P205" s="1043"/>
    </row>
    <row r="206" spans="2:16" ht="22.5" customHeight="1">
      <c r="B206" s="10" t="s">
        <v>401</v>
      </c>
      <c r="C206" s="1009" t="s">
        <v>1230</v>
      </c>
      <c r="D206" s="1009"/>
      <c r="E206" s="1009"/>
      <c r="F206" s="1009"/>
      <c r="G206" s="1028"/>
      <c r="H206" s="316">
        <v>0</v>
      </c>
      <c r="I206" s="317">
        <v>14</v>
      </c>
      <c r="J206" s="350">
        <f t="shared" si="1"/>
        <v>0</v>
      </c>
      <c r="K206" s="316" t="s">
        <v>71</v>
      </c>
      <c r="L206" s="316" t="s">
        <v>71</v>
      </c>
      <c r="M206" s="351" t="s">
        <v>71</v>
      </c>
      <c r="N206" s="1030"/>
      <c r="O206" s="1043"/>
      <c r="P206" s="1043"/>
    </row>
    <row r="207" spans="2:16" ht="22.5" customHeight="1">
      <c r="B207" s="319" t="s">
        <v>224</v>
      </c>
      <c r="C207" s="1031" t="s">
        <v>1197</v>
      </c>
      <c r="D207" s="1031"/>
      <c r="E207" s="1031"/>
      <c r="F207" s="1031"/>
      <c r="G207" s="1031"/>
      <c r="H207" s="316">
        <v>0</v>
      </c>
      <c r="I207" s="317">
        <v>14</v>
      </c>
      <c r="J207" s="350">
        <f t="shared" si="1"/>
        <v>0</v>
      </c>
      <c r="K207" s="316" t="s">
        <v>71</v>
      </c>
      <c r="L207" s="316" t="s">
        <v>71</v>
      </c>
      <c r="M207" s="351" t="s">
        <v>71</v>
      </c>
      <c r="N207" s="321"/>
      <c r="O207" s="1043"/>
      <c r="P207" s="1043"/>
    </row>
    <row r="208" spans="2:16" ht="22.5" customHeight="1">
      <c r="B208" s="319" t="s">
        <v>226</v>
      </c>
      <c r="C208" s="1031" t="s">
        <v>1033</v>
      </c>
      <c r="D208" s="1031"/>
      <c r="E208" s="1031"/>
      <c r="F208" s="1031"/>
      <c r="G208" s="1031"/>
      <c r="H208" s="316">
        <v>0</v>
      </c>
      <c r="I208" s="317">
        <v>14</v>
      </c>
      <c r="J208" s="350">
        <f t="shared" si="1"/>
        <v>0</v>
      </c>
      <c r="K208" s="316" t="s">
        <v>71</v>
      </c>
      <c r="L208" s="316" t="s">
        <v>71</v>
      </c>
      <c r="M208" s="351" t="s">
        <v>71</v>
      </c>
      <c r="N208" s="321"/>
      <c r="O208" s="1043"/>
      <c r="P208" s="1043"/>
    </row>
    <row r="209" spans="2:16" ht="22.5" customHeight="1">
      <c r="B209" s="319" t="s">
        <v>228</v>
      </c>
      <c r="C209" s="1031" t="s">
        <v>1034</v>
      </c>
      <c r="D209" s="1031"/>
      <c r="E209" s="1031"/>
      <c r="F209" s="1031"/>
      <c r="G209" s="1031"/>
      <c r="H209" s="316">
        <v>0</v>
      </c>
      <c r="I209" s="317">
        <v>14</v>
      </c>
      <c r="J209" s="350">
        <f t="shared" si="1"/>
        <v>0</v>
      </c>
      <c r="K209" s="316" t="s">
        <v>71</v>
      </c>
      <c r="L209" s="316" t="s">
        <v>71</v>
      </c>
      <c r="M209" s="351" t="s">
        <v>71</v>
      </c>
      <c r="N209" s="321"/>
      <c r="O209" s="1043"/>
      <c r="P209" s="1043"/>
    </row>
    <row r="210" spans="2:16" ht="22.5" customHeight="1">
      <c r="B210" s="319" t="s">
        <v>229</v>
      </c>
      <c r="C210" s="1031" t="s">
        <v>1035</v>
      </c>
      <c r="D210" s="1031"/>
      <c r="E210" s="1031"/>
      <c r="F210" s="1031"/>
      <c r="G210" s="1031"/>
      <c r="H210" s="316">
        <v>0</v>
      </c>
      <c r="I210" s="317">
        <v>14</v>
      </c>
      <c r="J210" s="350">
        <f t="shared" si="1"/>
        <v>0</v>
      </c>
      <c r="K210" s="316" t="s">
        <v>71</v>
      </c>
      <c r="L210" s="316" t="s">
        <v>71</v>
      </c>
      <c r="M210" s="351"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16">
        <v>0</v>
      </c>
      <c r="I212" s="317">
        <v>14</v>
      </c>
      <c r="J212" s="350">
        <f t="shared" si="1"/>
        <v>0</v>
      </c>
      <c r="K212" s="316" t="s">
        <v>71</v>
      </c>
      <c r="L212" s="316" t="s">
        <v>71</v>
      </c>
      <c r="M212" s="351" t="s">
        <v>71</v>
      </c>
      <c r="N212" s="1029"/>
      <c r="O212" s="1043"/>
      <c r="P212" s="1043"/>
    </row>
    <row r="213" spans="2:16" ht="22.5" customHeight="1">
      <c r="B213" s="10" t="s">
        <v>401</v>
      </c>
      <c r="C213" s="1009" t="s">
        <v>1038</v>
      </c>
      <c r="D213" s="1009"/>
      <c r="E213" s="1009"/>
      <c r="F213" s="1009"/>
      <c r="G213" s="1028"/>
      <c r="H213" s="316">
        <v>0</v>
      </c>
      <c r="I213" s="317">
        <v>14</v>
      </c>
      <c r="J213" s="350">
        <f t="shared" si="1"/>
        <v>0</v>
      </c>
      <c r="K213" s="316" t="s">
        <v>71</v>
      </c>
      <c r="L213" s="316" t="s">
        <v>71</v>
      </c>
      <c r="M213" s="351" t="s">
        <v>71</v>
      </c>
      <c r="N213" s="1030"/>
      <c r="O213" s="1043"/>
      <c r="P213" s="1043"/>
    </row>
    <row r="214" spans="2:16" ht="22.5" customHeight="1">
      <c r="B214" s="319" t="s">
        <v>231</v>
      </c>
      <c r="C214" s="1031" t="s">
        <v>1125</v>
      </c>
      <c r="D214" s="1031"/>
      <c r="E214" s="1031"/>
      <c r="F214" s="1031"/>
      <c r="G214" s="1031"/>
      <c r="H214" s="316">
        <v>0</v>
      </c>
      <c r="I214" s="317">
        <v>14</v>
      </c>
      <c r="J214" s="350">
        <f t="shared" si="1"/>
        <v>0</v>
      </c>
      <c r="K214" s="316" t="s">
        <v>71</v>
      </c>
      <c r="L214" s="316" t="s">
        <v>71</v>
      </c>
      <c r="M214" s="351" t="s">
        <v>71</v>
      </c>
      <c r="N214" s="321"/>
      <c r="O214" s="1043"/>
      <c r="P214" s="1043"/>
    </row>
    <row r="215" spans="2:16" ht="35.25" customHeight="1">
      <c r="B215" s="9" t="s">
        <v>233</v>
      </c>
      <c r="C215" s="879" t="s">
        <v>1231</v>
      </c>
      <c r="D215" s="879"/>
      <c r="E215" s="879"/>
      <c r="F215" s="879"/>
      <c r="G215" s="880"/>
      <c r="H215" s="364">
        <f>H196+H197+H198+H199+H201+H202+H203+H205+H206+H207+H208+H209+H210+H212+H213+H214</f>
        <v>0</v>
      </c>
      <c r="I215" s="364">
        <f>I196+I197+I198+I199+I201+I202+I203+I205+I206+I207+I208+I209+I210+I212+I213+I214</f>
        <v>224</v>
      </c>
      <c r="J215" s="350">
        <f>MIN(H215/I215,1)</f>
        <v>0</v>
      </c>
      <c r="K215" s="364" t="s">
        <v>71</v>
      </c>
      <c r="L215" s="364" t="s">
        <v>71</v>
      </c>
      <c r="M215" s="363" t="s">
        <v>71</v>
      </c>
      <c r="N215" s="321"/>
      <c r="O215" s="1045"/>
      <c r="P215" s="1045"/>
    </row>
    <row r="216" spans="2:16" ht="66" customHeight="1" thickBot="1">
      <c r="B216" s="309" t="s">
        <v>606</v>
      </c>
      <c r="C216" s="2370" t="s">
        <v>1232</v>
      </c>
      <c r="D216" s="2370"/>
      <c r="E216" s="2370"/>
      <c r="F216" s="2370"/>
      <c r="G216" s="2370"/>
      <c r="H216" s="2371" t="s">
        <v>2861</v>
      </c>
      <c r="I216" s="2372"/>
      <c r="J216" s="2372"/>
      <c r="K216" s="2372"/>
      <c r="L216" s="2372"/>
      <c r="M216" s="2372"/>
      <c r="N216" s="2373"/>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021" t="s">
        <v>2862</v>
      </c>
      <c r="I218" s="1596"/>
      <c r="J218" s="1596"/>
      <c r="K218" s="1023" t="s">
        <v>1041</v>
      </c>
      <c r="L218" s="1025" t="s">
        <v>2863</v>
      </c>
      <c r="M218" s="1026"/>
      <c r="N218" s="1027"/>
      <c r="O218" s="771" t="s">
        <v>1357</v>
      </c>
      <c r="P218" s="771"/>
    </row>
    <row r="219" spans="2:16" ht="33" customHeight="1">
      <c r="B219" s="809" t="s">
        <v>610</v>
      </c>
      <c r="C219" s="879" t="s">
        <v>1237</v>
      </c>
      <c r="D219" s="879"/>
      <c r="E219" s="879"/>
      <c r="F219" s="879"/>
      <c r="G219" s="880"/>
      <c r="H219" s="968" t="s">
        <v>954</v>
      </c>
      <c r="I219" s="969"/>
      <c r="J219" s="969"/>
      <c r="K219" s="1024"/>
      <c r="L219" s="1013"/>
      <c r="M219" s="1014"/>
      <c r="N219" s="1015"/>
      <c r="O219" s="323" t="s">
        <v>2266</v>
      </c>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t="s">
        <v>2864</v>
      </c>
      <c r="M221" s="996"/>
      <c r="N221" s="997"/>
      <c r="O221" s="1004" t="s">
        <v>2266</v>
      </c>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t="s">
        <v>2865</v>
      </c>
      <c r="M224" s="993"/>
      <c r="N224" s="994"/>
      <c r="O224" s="1001" t="s">
        <v>2267</v>
      </c>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t="s">
        <v>2266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1359</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t="s">
        <v>2866</v>
      </c>
      <c r="M233" s="983"/>
      <c r="N233" s="984"/>
      <c r="O233" s="985" t="s">
        <v>2268</v>
      </c>
      <c r="P233" s="985"/>
    </row>
    <row r="234" spans="1:16" ht="39" customHeight="1">
      <c r="B234" s="10" t="s">
        <v>216</v>
      </c>
      <c r="C234" s="879" t="s">
        <v>1252</v>
      </c>
      <c r="D234" s="879"/>
      <c r="E234" s="879"/>
      <c r="F234" s="879"/>
      <c r="G234" s="880"/>
      <c r="H234" s="986" t="s">
        <v>2867</v>
      </c>
      <c r="I234" s="1612"/>
      <c r="J234" s="1613"/>
      <c r="K234" s="980"/>
      <c r="L234" s="973"/>
      <c r="M234" s="974"/>
      <c r="N234" s="975"/>
      <c r="O234" s="976"/>
      <c r="P234" s="976"/>
    </row>
    <row r="235" spans="1:16" ht="33" customHeight="1">
      <c r="B235" s="760" t="s">
        <v>630</v>
      </c>
      <c r="C235" s="989" t="s">
        <v>1362</v>
      </c>
      <c r="D235" s="875"/>
      <c r="E235" s="875"/>
      <c r="F235" s="875"/>
      <c r="G235" s="990"/>
      <c r="H235" s="968" t="s">
        <v>954</v>
      </c>
      <c r="I235" s="969"/>
      <c r="J235" s="969"/>
      <c r="K235" s="980"/>
      <c r="L235" s="970"/>
      <c r="M235" s="971"/>
      <c r="N235" s="972"/>
      <c r="O235" s="960" t="s">
        <v>1363</v>
      </c>
      <c r="P235" s="960"/>
    </row>
    <row r="236" spans="1:16" ht="40.5" customHeight="1">
      <c r="B236" s="325" t="s">
        <v>216</v>
      </c>
      <c r="C236" s="879" t="s">
        <v>1252</v>
      </c>
      <c r="D236" s="879"/>
      <c r="E236" s="879"/>
      <c r="F236" s="879"/>
      <c r="G236" s="880"/>
      <c r="H236" s="957" t="s">
        <v>2868</v>
      </c>
      <c r="I236" s="958"/>
      <c r="J236" s="977"/>
      <c r="K236" s="981"/>
      <c r="L236" s="973"/>
      <c r="M236" s="974"/>
      <c r="N236" s="975"/>
      <c r="O236" s="976"/>
      <c r="P236" s="976"/>
    </row>
    <row r="237" spans="1:16" ht="45" customHeight="1">
      <c r="B237" s="759" t="s">
        <v>632</v>
      </c>
      <c r="C237" s="921" t="s">
        <v>2869</v>
      </c>
      <c r="D237" s="921"/>
      <c r="E237" s="921"/>
      <c r="F237" s="921"/>
      <c r="G237" s="956"/>
      <c r="H237" s="1099" t="s">
        <v>2870</v>
      </c>
      <c r="I237" s="1100"/>
      <c r="J237" s="1100"/>
      <c r="K237" s="1100"/>
      <c r="L237" s="1100"/>
      <c r="M237" s="1100"/>
      <c r="N237" s="1417"/>
      <c r="O237" s="761" t="s">
        <v>2639</v>
      </c>
      <c r="P237" s="761"/>
    </row>
    <row r="238" spans="1:16" ht="102.75" customHeight="1">
      <c r="A238" s="387"/>
      <c r="B238" s="720" t="s">
        <v>634</v>
      </c>
      <c r="C238" s="921" t="s">
        <v>1256</v>
      </c>
      <c r="D238" s="921"/>
      <c r="E238" s="921"/>
      <c r="F238" s="921"/>
      <c r="G238" s="956"/>
      <c r="H238" s="160" t="s">
        <v>954</v>
      </c>
      <c r="I238" s="753" t="s">
        <v>1041</v>
      </c>
      <c r="J238" s="958"/>
      <c r="K238" s="958"/>
      <c r="L238" s="958"/>
      <c r="M238" s="958"/>
      <c r="N238" s="959"/>
      <c r="O238" s="960" t="s">
        <v>2641</v>
      </c>
      <c r="P238" s="960"/>
    </row>
    <row r="239" spans="1:16" ht="66.75" customHeight="1" thickBot="1">
      <c r="A239" s="387"/>
      <c r="B239" s="326"/>
      <c r="C239" s="962" t="s">
        <v>1257</v>
      </c>
      <c r="D239" s="963"/>
      <c r="E239" s="963"/>
      <c r="F239" s="963"/>
      <c r="G239" s="963"/>
      <c r="H239" s="964" t="s">
        <v>2871</v>
      </c>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J1:K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044" priority="225">
      <formula>$H$134="Don't know"</formula>
    </cfRule>
    <cfRule type="expression" dxfId="1043" priority="226">
      <formula>$H$134="no"</formula>
    </cfRule>
  </conditionalFormatting>
  <conditionalFormatting sqref="H134">
    <cfRule type="expression" dxfId="1042" priority="223">
      <formula>$H$141="Don't know"</formula>
    </cfRule>
    <cfRule type="expression" dxfId="1041" priority="224">
      <formula>$H$141="No"</formula>
    </cfRule>
  </conditionalFormatting>
  <conditionalFormatting sqref="K122 H122:H124">
    <cfRule type="expression" dxfId="1040" priority="221">
      <formula>$N$128="Don't know"</formula>
    </cfRule>
    <cfRule type="expression" dxfId="1039" priority="222">
      <formula>$N$128="No"</formula>
    </cfRule>
  </conditionalFormatting>
  <conditionalFormatting sqref="L157:M159">
    <cfRule type="expression" dxfId="1038" priority="217">
      <formula>$F$163="Don't know"</formula>
    </cfRule>
    <cfRule type="expression" dxfId="1037" priority="220">
      <formula>$F$163="No"</formula>
    </cfRule>
  </conditionalFormatting>
  <conditionalFormatting sqref="L158:M158">
    <cfRule type="expression" dxfId="1036" priority="216">
      <formula>$F$164="Don't know"</formula>
    </cfRule>
    <cfRule type="expression" dxfId="1035" priority="219">
      <formula>$F$164="No"</formula>
    </cfRule>
  </conditionalFormatting>
  <conditionalFormatting sqref="L159:M159">
    <cfRule type="expression" dxfId="1034" priority="215">
      <formula>$F$171="Don't know"</formula>
    </cfRule>
    <cfRule type="expression" dxfId="1033" priority="218">
      <formula>$F$171="No"</formula>
    </cfRule>
  </conditionalFormatting>
  <conditionalFormatting sqref="H11:N11">
    <cfRule type="expression" dxfId="1032" priority="212">
      <formula>$F$17="Not applicable"</formula>
    </cfRule>
    <cfRule type="expression" dxfId="1031" priority="213">
      <formula>$F$17="Don't know"</formula>
    </cfRule>
    <cfRule type="expression" dxfId="1030" priority="214">
      <formula>$F$17="No"</formula>
    </cfRule>
  </conditionalFormatting>
  <conditionalFormatting sqref="H12:N19">
    <cfRule type="expression" dxfId="1029" priority="209">
      <formula>$F12="Not applicable"</formula>
    </cfRule>
    <cfRule type="expression" dxfId="1028" priority="210">
      <formula>$F12="Don't know"</formula>
    </cfRule>
    <cfRule type="expression" dxfId="1027" priority="211">
      <formula>$F12="No"</formula>
    </cfRule>
  </conditionalFormatting>
  <conditionalFormatting sqref="H11:N19 N20 F9:N9 F11:F19">
    <cfRule type="expression" dxfId="1026" priority="208">
      <formula>$N$14="Don't know"</formula>
    </cfRule>
  </conditionalFormatting>
  <conditionalFormatting sqref="H11:N19 N20 F9:N9 F11:F19">
    <cfRule type="expression" dxfId="1025" priority="207">
      <formula>$N$14="Not applicable"</formula>
    </cfRule>
  </conditionalFormatting>
  <conditionalFormatting sqref="H11:N19 N20 F9:N9 F11:F19">
    <cfRule type="expression" dxfId="1024" priority="206">
      <formula>$N$14="No"</formula>
    </cfRule>
  </conditionalFormatting>
  <conditionalFormatting sqref="L153:M155">
    <cfRule type="expression" dxfId="1023" priority="204">
      <formula>$F$163="Don't know"</formula>
    </cfRule>
    <cfRule type="expression" dxfId="1022" priority="205">
      <formula>$F$163="No"</formula>
    </cfRule>
  </conditionalFormatting>
  <conditionalFormatting sqref="L154:M154">
    <cfRule type="expression" dxfId="1021" priority="202">
      <formula>$F$163="Don't know"</formula>
    </cfRule>
    <cfRule type="expression" dxfId="1020" priority="203">
      <formula>$F$163="No"</formula>
    </cfRule>
  </conditionalFormatting>
  <conditionalFormatting sqref="L155:M155">
    <cfRule type="expression" dxfId="1019" priority="200">
      <formula>$F$163="Don't know"</formula>
    </cfRule>
    <cfRule type="expression" dxfId="1018" priority="201">
      <formula>$F$163="No"</formula>
    </cfRule>
  </conditionalFormatting>
  <conditionalFormatting sqref="L21:L22">
    <cfRule type="expression" dxfId="1017" priority="197">
      <formula>$N$14="No"</formula>
    </cfRule>
  </conditionalFormatting>
  <conditionalFormatting sqref="L21:L22">
    <cfRule type="expression" dxfId="1016" priority="199">
      <formula>$N$14="Don't know"</formula>
    </cfRule>
  </conditionalFormatting>
  <conditionalFormatting sqref="L21:L22">
    <cfRule type="expression" dxfId="1015" priority="198">
      <formula>$N$14="Not applicable"</formula>
    </cfRule>
  </conditionalFormatting>
  <conditionalFormatting sqref="I23:J23 H25 H87:N87 H90 H27:H29 L8 F11:F19 L21:L23 F23 F68:F70 G101:L113 H196:I199 H201:I203 H205:I210 H212:I214 F75:F76 J41:K41 O193:O215 F77:J79 G61:H62 K196:L199">
    <cfRule type="containsBlanks" dxfId="1014" priority="196">
      <formula>LEN(TRIM(F8))=0</formula>
    </cfRule>
  </conditionalFormatting>
  <conditionalFormatting sqref="F9:N9">
    <cfRule type="containsBlanks" dxfId="1013" priority="195">
      <formula>LEN(TRIM(F9))=0</formula>
    </cfRule>
  </conditionalFormatting>
  <conditionalFormatting sqref="O10 O58 O74 O86 O90 O98 O120 O128 O131 O133 O160 O167:O168 O191 O229:O231 O56 O233:O235 O224:O225 O218:O219 O171 O137:O152 J33:K34 J37:K37 J45:K46 J54:K55 O20:O23 O25:O30 O237:O238 J48:K48 J50:K51">
    <cfRule type="containsBlanks" dxfId="1012" priority="194">
      <formula>LEN(TRIM(J10))=0</formula>
    </cfRule>
  </conditionalFormatting>
  <conditionalFormatting sqref="I61:J62">
    <cfRule type="containsBlanks" dxfId="1011" priority="193">
      <formula>LEN(TRIM(I61))=0</formula>
    </cfRule>
  </conditionalFormatting>
  <conditionalFormatting sqref="H85:J85">
    <cfRule type="containsBlanks" dxfId="1010" priority="192">
      <formula>LEN(TRIM(H85))=0</formula>
    </cfRule>
  </conditionalFormatting>
  <conditionalFormatting sqref="I170:L170 F187:N187 N189 K191:N191 G138 K122 H218:H219 H134:H135 K161 H167 H237:H238 L153:N155 L157:N159 F161:F163 K172:K183 H122:H124 H129:H130">
    <cfRule type="containsBlanks" dxfId="1009" priority="191">
      <formula>LEN(TRIM(F122))=0</formula>
    </cfRule>
  </conditionalFormatting>
  <conditionalFormatting sqref="M170:N170">
    <cfRule type="containsBlanks" dxfId="1008" priority="190">
      <formula>LEN(TRIM(M170))=0</formula>
    </cfRule>
  </conditionalFormatting>
  <conditionalFormatting sqref="O228">
    <cfRule type="containsBlanks" dxfId="1007" priority="189">
      <formula>LEN(TRIM(O228))=0</formula>
    </cfRule>
  </conditionalFormatting>
  <conditionalFormatting sqref="G120">
    <cfRule type="containsBlanks" dxfId="1006" priority="188">
      <formula>LEN(TRIM(G120))=0</formula>
    </cfRule>
  </conditionalFormatting>
  <conditionalFormatting sqref="J26">
    <cfRule type="containsBlanks" dxfId="1005" priority="186">
      <formula>LEN(TRIM(J26))=0</formula>
    </cfRule>
  </conditionalFormatting>
  <conditionalFormatting sqref="J27">
    <cfRule type="containsBlanks" dxfId="1004" priority="187">
      <formula>LEN(TRIM(J27))=0</formula>
    </cfRule>
  </conditionalFormatting>
  <conditionalFormatting sqref="O169">
    <cfRule type="containsBlanks" dxfId="1003" priority="185">
      <formula>LEN(TRIM(O169))=0</formula>
    </cfRule>
  </conditionalFormatting>
  <conditionalFormatting sqref="J56">
    <cfRule type="containsBlanks" dxfId="1002" priority="184">
      <formula>LEN(TRIM(J56))=0</formula>
    </cfRule>
  </conditionalFormatting>
  <conditionalFormatting sqref="F23">
    <cfRule type="expression" dxfId="1001" priority="183">
      <formula>$N$14="Don't know"</formula>
    </cfRule>
  </conditionalFormatting>
  <conditionalFormatting sqref="F23">
    <cfRule type="expression" dxfId="1000" priority="182">
      <formula>$N$14="Not applicable"</formula>
    </cfRule>
  </conditionalFormatting>
  <conditionalFormatting sqref="F23">
    <cfRule type="expression" dxfId="999" priority="181">
      <formula>$N$14="No"</formula>
    </cfRule>
  </conditionalFormatting>
  <conditionalFormatting sqref="L20">
    <cfRule type="containsBlanks" dxfId="998" priority="177">
      <formula>LEN(TRIM(L20))=0</formula>
    </cfRule>
    <cfRule type="expression" dxfId="997" priority="180">
      <formula>$M$14="Don't know"</formula>
    </cfRule>
  </conditionalFormatting>
  <conditionalFormatting sqref="L20">
    <cfRule type="expression" dxfId="996" priority="179">
      <formula>$M$14="Not applicable"</formula>
    </cfRule>
  </conditionalFormatting>
  <conditionalFormatting sqref="L20">
    <cfRule type="expression" dxfId="995" priority="178">
      <formula>$M$14="No"</formula>
    </cfRule>
  </conditionalFormatting>
  <conditionalFormatting sqref="L21">
    <cfRule type="expression" dxfId="994" priority="176">
      <formula>$N$14="Don't know"</formula>
    </cfRule>
  </conditionalFormatting>
  <conditionalFormatting sqref="L21">
    <cfRule type="expression" dxfId="993" priority="175">
      <formula>$N$14="Not applicable"</formula>
    </cfRule>
  </conditionalFormatting>
  <conditionalFormatting sqref="L21">
    <cfRule type="expression" dxfId="992" priority="174">
      <formula>$N$14="No"</formula>
    </cfRule>
  </conditionalFormatting>
  <conditionalFormatting sqref="L22">
    <cfRule type="expression" dxfId="991" priority="173">
      <formula>$N$14="Don't know"</formula>
    </cfRule>
  </conditionalFormatting>
  <conditionalFormatting sqref="L22">
    <cfRule type="expression" dxfId="990" priority="172">
      <formula>$N$14="Not applicable"</formula>
    </cfRule>
  </conditionalFormatting>
  <conditionalFormatting sqref="L22">
    <cfRule type="expression" dxfId="989" priority="171">
      <formula>$N$14="No"</formula>
    </cfRule>
  </conditionalFormatting>
  <conditionalFormatting sqref="L8">
    <cfRule type="expression" dxfId="988" priority="170">
      <formula>$N$14="Don't know"</formula>
    </cfRule>
  </conditionalFormatting>
  <conditionalFormatting sqref="L8">
    <cfRule type="expression" dxfId="987" priority="169">
      <formula>$N$14="Not applicable"</formula>
    </cfRule>
  </conditionalFormatting>
  <conditionalFormatting sqref="L8">
    <cfRule type="expression" dxfId="986" priority="168">
      <formula>$N$14="No"</formula>
    </cfRule>
  </conditionalFormatting>
  <conditionalFormatting sqref="N65">
    <cfRule type="containsBlanks" dxfId="985" priority="167">
      <formula>LEN(TRIM(N65))=0</formula>
    </cfRule>
  </conditionalFormatting>
  <conditionalFormatting sqref="H86:J86">
    <cfRule type="containsBlanks" dxfId="984" priority="166">
      <formula>LEN(TRIM(H86))=0</formula>
    </cfRule>
  </conditionalFormatting>
  <conditionalFormatting sqref="K186">
    <cfRule type="containsBlanks" dxfId="983" priority="155">
      <formula>LEN(TRIM(K186))=0</formula>
    </cfRule>
  </conditionalFormatting>
  <conditionalFormatting sqref="L158:M158">
    <cfRule type="expression" dxfId="982" priority="164">
      <formula>$F$163="Don't know"</formula>
    </cfRule>
    <cfRule type="expression" dxfId="981" priority="165">
      <formula>$F$163="No"</formula>
    </cfRule>
  </conditionalFormatting>
  <conditionalFormatting sqref="L159:M159">
    <cfRule type="expression" dxfId="980" priority="162">
      <formula>$F$163="Don't know"</formula>
    </cfRule>
    <cfRule type="expression" dxfId="979" priority="163">
      <formula>$F$163="No"</formula>
    </cfRule>
  </conditionalFormatting>
  <conditionalFormatting sqref="L153:M155">
    <cfRule type="expression" dxfId="978" priority="160">
      <formula>$F$163="Don't know"</formula>
    </cfRule>
    <cfRule type="expression" dxfId="977" priority="161">
      <formula>$F$163="No"</formula>
    </cfRule>
  </conditionalFormatting>
  <conditionalFormatting sqref="L154:M154">
    <cfRule type="expression" dxfId="976" priority="158">
      <formula>$F$163="Don't know"</formula>
    </cfRule>
    <cfRule type="expression" dxfId="975" priority="159">
      <formula>$F$163="No"</formula>
    </cfRule>
  </conditionalFormatting>
  <conditionalFormatting sqref="L155:M155">
    <cfRule type="expression" dxfId="974" priority="156">
      <formula>$F$163="Don't know"</formula>
    </cfRule>
    <cfRule type="expression" dxfId="973" priority="157">
      <formula>$F$163="No"</formula>
    </cfRule>
  </conditionalFormatting>
  <conditionalFormatting sqref="O8">
    <cfRule type="containsBlanks" dxfId="972" priority="154">
      <formula>LEN(TRIM(O8))=0</formula>
    </cfRule>
  </conditionalFormatting>
  <conditionalFormatting sqref="O65">
    <cfRule type="containsBlanks" dxfId="971" priority="153">
      <formula>LEN(TRIM(O65))=0</formula>
    </cfRule>
  </conditionalFormatting>
  <conditionalFormatting sqref="O221:O222">
    <cfRule type="containsBlanks" dxfId="970" priority="149">
      <formula>LEN(TRIM(O221))=0</formula>
    </cfRule>
  </conditionalFormatting>
  <conditionalFormatting sqref="O226:O227">
    <cfRule type="containsBlanks" dxfId="969" priority="148">
      <formula>LEN(TRIM(O226))=0</formula>
    </cfRule>
  </conditionalFormatting>
  <conditionalFormatting sqref="O156">
    <cfRule type="containsBlanks" dxfId="968" priority="152">
      <formula>LEN(TRIM(O156))=0</formula>
    </cfRule>
  </conditionalFormatting>
  <conditionalFormatting sqref="O165:O166">
    <cfRule type="containsBlanks" dxfId="967" priority="151">
      <formula>LEN(TRIM(O165))=0</formula>
    </cfRule>
  </conditionalFormatting>
  <conditionalFormatting sqref="O189:O190">
    <cfRule type="containsBlanks" dxfId="966" priority="150">
      <formula>LEN(TRIM(O189))=0</formula>
    </cfRule>
  </conditionalFormatting>
  <conditionalFormatting sqref="L154:M154">
    <cfRule type="expression" dxfId="965" priority="146">
      <formula>$F$163="Don't know"</formula>
    </cfRule>
    <cfRule type="expression" dxfId="964" priority="147">
      <formula>$F$163="No"</formula>
    </cfRule>
  </conditionalFormatting>
  <conditionalFormatting sqref="L154:M154">
    <cfRule type="expression" dxfId="963" priority="144">
      <formula>$F$163="Don't know"</formula>
    </cfRule>
    <cfRule type="expression" dxfId="962" priority="145">
      <formula>$F$163="No"</formula>
    </cfRule>
  </conditionalFormatting>
  <conditionalFormatting sqref="L155:M155">
    <cfRule type="expression" dxfId="961" priority="142">
      <formula>$F$163="Don't know"</formula>
    </cfRule>
    <cfRule type="expression" dxfId="960" priority="143">
      <formula>$F$163="No"</formula>
    </cfRule>
  </conditionalFormatting>
  <conditionalFormatting sqref="L155:M155">
    <cfRule type="expression" dxfId="959" priority="140">
      <formula>$F$163="Don't know"</formula>
    </cfRule>
    <cfRule type="expression" dxfId="958" priority="141">
      <formula>$F$163="No"</formula>
    </cfRule>
  </conditionalFormatting>
  <conditionalFormatting sqref="L157:M159">
    <cfRule type="expression" dxfId="957" priority="138">
      <formula>$F$163="Don't know"</formula>
    </cfRule>
    <cfRule type="expression" dxfId="956" priority="139">
      <formula>$F$163="No"</formula>
    </cfRule>
  </conditionalFormatting>
  <conditionalFormatting sqref="L157:M159">
    <cfRule type="expression" dxfId="955" priority="136">
      <formula>$F$163="Don't know"</formula>
    </cfRule>
    <cfRule type="expression" dxfId="954" priority="137">
      <formula>$F$163="No"</formula>
    </cfRule>
  </conditionalFormatting>
  <conditionalFormatting sqref="L158:M158">
    <cfRule type="expression" dxfId="953" priority="134">
      <formula>$F$163="Don't know"</formula>
    </cfRule>
    <cfRule type="expression" dxfId="952" priority="135">
      <formula>$F$163="No"</formula>
    </cfRule>
  </conditionalFormatting>
  <conditionalFormatting sqref="L158:M158">
    <cfRule type="expression" dxfId="951" priority="132">
      <formula>$F$163="Don't know"</formula>
    </cfRule>
    <cfRule type="expression" dxfId="950" priority="133">
      <formula>$F$163="No"</formula>
    </cfRule>
  </conditionalFormatting>
  <conditionalFormatting sqref="L159:M159">
    <cfRule type="expression" dxfId="949" priority="130">
      <formula>$F$163="Don't know"</formula>
    </cfRule>
    <cfRule type="expression" dxfId="948" priority="131">
      <formula>$F$163="No"</formula>
    </cfRule>
  </conditionalFormatting>
  <conditionalFormatting sqref="L159:M159">
    <cfRule type="expression" dxfId="947" priority="128">
      <formula>$F$163="Don't know"</formula>
    </cfRule>
    <cfRule type="expression" dxfId="946" priority="129">
      <formula>$F$163="No"</formula>
    </cfRule>
  </conditionalFormatting>
  <conditionalFormatting sqref="F11">
    <cfRule type="expression" dxfId="945" priority="127">
      <formula>$N$14="Don't know"</formula>
    </cfRule>
  </conditionalFormatting>
  <conditionalFormatting sqref="F11">
    <cfRule type="expression" dxfId="944" priority="126">
      <formula>$N$14="Not applicable"</formula>
    </cfRule>
  </conditionalFormatting>
  <conditionalFormatting sqref="F11">
    <cfRule type="expression" dxfId="943" priority="125">
      <formula>$N$14="No"</formula>
    </cfRule>
  </conditionalFormatting>
  <conditionalFormatting sqref="F12">
    <cfRule type="expression" dxfId="942" priority="124">
      <formula>$N$14="Don't know"</formula>
    </cfRule>
  </conditionalFormatting>
  <conditionalFormatting sqref="F12">
    <cfRule type="expression" dxfId="941" priority="123">
      <formula>$N$14="Not applicable"</formula>
    </cfRule>
  </conditionalFormatting>
  <conditionalFormatting sqref="F12">
    <cfRule type="expression" dxfId="940" priority="122">
      <formula>$N$14="No"</formula>
    </cfRule>
  </conditionalFormatting>
  <conditionalFormatting sqref="F13">
    <cfRule type="expression" dxfId="939" priority="121">
      <formula>$N$14="Don't know"</formula>
    </cfRule>
  </conditionalFormatting>
  <conditionalFormatting sqref="F13">
    <cfRule type="expression" dxfId="938" priority="120">
      <formula>$N$14="Not applicable"</formula>
    </cfRule>
  </conditionalFormatting>
  <conditionalFormatting sqref="F13">
    <cfRule type="expression" dxfId="937" priority="119">
      <formula>$N$14="No"</formula>
    </cfRule>
  </conditionalFormatting>
  <conditionalFormatting sqref="F14">
    <cfRule type="expression" dxfId="936" priority="118">
      <formula>$N$14="Don't know"</formula>
    </cfRule>
  </conditionalFormatting>
  <conditionalFormatting sqref="F14">
    <cfRule type="expression" dxfId="935" priority="117">
      <formula>$N$14="Not applicable"</formula>
    </cfRule>
  </conditionalFormatting>
  <conditionalFormatting sqref="F14">
    <cfRule type="expression" dxfId="934" priority="116">
      <formula>$N$14="No"</formula>
    </cfRule>
  </conditionalFormatting>
  <conditionalFormatting sqref="F15">
    <cfRule type="expression" dxfId="933" priority="115">
      <formula>$N$14="Don't know"</formula>
    </cfRule>
  </conditionalFormatting>
  <conditionalFormatting sqref="F15">
    <cfRule type="expression" dxfId="932" priority="114">
      <formula>$N$14="Not applicable"</formula>
    </cfRule>
  </conditionalFormatting>
  <conditionalFormatting sqref="F15">
    <cfRule type="expression" dxfId="931" priority="113">
      <formula>$N$14="No"</formula>
    </cfRule>
  </conditionalFormatting>
  <conditionalFormatting sqref="F16">
    <cfRule type="expression" dxfId="930" priority="112">
      <formula>$N$14="Don't know"</formula>
    </cfRule>
  </conditionalFormatting>
  <conditionalFormatting sqref="F16">
    <cfRule type="expression" dxfId="929" priority="111">
      <formula>$N$14="Not applicable"</formula>
    </cfRule>
  </conditionalFormatting>
  <conditionalFormatting sqref="F16">
    <cfRule type="expression" dxfId="928" priority="110">
      <formula>$N$14="No"</formula>
    </cfRule>
  </conditionalFormatting>
  <conditionalFormatting sqref="F17">
    <cfRule type="expression" dxfId="927" priority="109">
      <formula>$N$14="Don't know"</formula>
    </cfRule>
  </conditionalFormatting>
  <conditionalFormatting sqref="F17">
    <cfRule type="expression" dxfId="926" priority="108">
      <formula>$N$14="Not applicable"</formula>
    </cfRule>
  </conditionalFormatting>
  <conditionalFormatting sqref="F17">
    <cfRule type="expression" dxfId="925" priority="107">
      <formula>$N$14="No"</formula>
    </cfRule>
  </conditionalFormatting>
  <conditionalFormatting sqref="F18">
    <cfRule type="expression" dxfId="924" priority="106">
      <formula>$N$14="Don't know"</formula>
    </cfRule>
  </conditionalFormatting>
  <conditionalFormatting sqref="F18">
    <cfRule type="expression" dxfId="923" priority="105">
      <formula>$N$14="Not applicable"</formula>
    </cfRule>
  </conditionalFormatting>
  <conditionalFormatting sqref="F18">
    <cfRule type="expression" dxfId="922" priority="104">
      <formula>$N$14="No"</formula>
    </cfRule>
  </conditionalFormatting>
  <conditionalFormatting sqref="F19">
    <cfRule type="expression" dxfId="921" priority="103">
      <formula>$N$14="Don't know"</formula>
    </cfRule>
  </conditionalFormatting>
  <conditionalFormatting sqref="F19">
    <cfRule type="expression" dxfId="920" priority="102">
      <formula>$N$14="Not applicable"</formula>
    </cfRule>
  </conditionalFormatting>
  <conditionalFormatting sqref="F19">
    <cfRule type="expression" dxfId="919" priority="101">
      <formula>$N$14="No"</formula>
    </cfRule>
  </conditionalFormatting>
  <conditionalFormatting sqref="L21">
    <cfRule type="expression" dxfId="918" priority="100">
      <formula>$N$14="Don't know"</formula>
    </cfRule>
  </conditionalFormatting>
  <conditionalFormatting sqref="L21">
    <cfRule type="expression" dxfId="917" priority="99">
      <formula>$N$14="Not applicable"</formula>
    </cfRule>
  </conditionalFormatting>
  <conditionalFormatting sqref="L21">
    <cfRule type="expression" dxfId="916" priority="98">
      <formula>$N$14="No"</formula>
    </cfRule>
  </conditionalFormatting>
  <conditionalFormatting sqref="L21">
    <cfRule type="expression" dxfId="915" priority="97">
      <formula>$N$14="Don't know"</formula>
    </cfRule>
  </conditionalFormatting>
  <conditionalFormatting sqref="L21">
    <cfRule type="expression" dxfId="914" priority="96">
      <formula>$N$14="Not applicable"</formula>
    </cfRule>
  </conditionalFormatting>
  <conditionalFormatting sqref="L21">
    <cfRule type="expression" dxfId="913" priority="95">
      <formula>$N$14="No"</formula>
    </cfRule>
  </conditionalFormatting>
  <conditionalFormatting sqref="L22">
    <cfRule type="expression" dxfId="912" priority="94">
      <formula>$N$14="Don't know"</formula>
    </cfRule>
  </conditionalFormatting>
  <conditionalFormatting sqref="L22">
    <cfRule type="expression" dxfId="911" priority="93">
      <formula>$N$14="Not applicable"</formula>
    </cfRule>
  </conditionalFormatting>
  <conditionalFormatting sqref="L22">
    <cfRule type="expression" dxfId="910" priority="92">
      <formula>$N$14="No"</formula>
    </cfRule>
  </conditionalFormatting>
  <conditionalFormatting sqref="L22">
    <cfRule type="expression" dxfId="909" priority="91">
      <formula>$N$14="Don't know"</formula>
    </cfRule>
  </conditionalFormatting>
  <conditionalFormatting sqref="L22">
    <cfRule type="expression" dxfId="908" priority="90">
      <formula>$N$14="Not applicable"</formula>
    </cfRule>
  </conditionalFormatting>
  <conditionalFormatting sqref="L22">
    <cfRule type="expression" dxfId="907" priority="89">
      <formula>$N$14="No"</formula>
    </cfRule>
  </conditionalFormatting>
  <conditionalFormatting sqref="F23">
    <cfRule type="expression" dxfId="906" priority="88">
      <formula>$N$14="Don't know"</formula>
    </cfRule>
  </conditionalFormatting>
  <conditionalFormatting sqref="F23">
    <cfRule type="expression" dxfId="905" priority="87">
      <formula>$N$14="Not applicable"</formula>
    </cfRule>
  </conditionalFormatting>
  <conditionalFormatting sqref="F23">
    <cfRule type="expression" dxfId="904" priority="86">
      <formula>$N$14="No"</formula>
    </cfRule>
  </conditionalFormatting>
  <conditionalFormatting sqref="F23">
    <cfRule type="expression" dxfId="903" priority="85">
      <formula>$N$14="Don't know"</formula>
    </cfRule>
  </conditionalFormatting>
  <conditionalFormatting sqref="F23">
    <cfRule type="expression" dxfId="902" priority="84">
      <formula>$N$14="Not applicable"</formula>
    </cfRule>
  </conditionalFormatting>
  <conditionalFormatting sqref="F23">
    <cfRule type="expression" dxfId="901" priority="83">
      <formula>$N$14="No"</formula>
    </cfRule>
  </conditionalFormatting>
  <conditionalFormatting sqref="J25">
    <cfRule type="containsBlanks" dxfId="900" priority="82">
      <formula>LEN(TRIM(J25))=0</formula>
    </cfRule>
  </conditionalFormatting>
  <conditionalFormatting sqref="J58">
    <cfRule type="containsBlanks" dxfId="899" priority="81">
      <formula>LEN(TRIM(J58))=0</formula>
    </cfRule>
  </conditionalFormatting>
  <conditionalFormatting sqref="F68">
    <cfRule type="expression" dxfId="898" priority="78">
      <formula>$N$14="No"</formula>
    </cfRule>
  </conditionalFormatting>
  <conditionalFormatting sqref="F68">
    <cfRule type="expression" dxfId="897" priority="80">
      <formula>$N$14="Don't know"</formula>
    </cfRule>
  </conditionalFormatting>
  <conditionalFormatting sqref="F68">
    <cfRule type="expression" dxfId="896" priority="79">
      <formula>$N$14="Not applicable"</formula>
    </cfRule>
  </conditionalFormatting>
  <conditionalFormatting sqref="F68">
    <cfRule type="expression" dxfId="895" priority="77">
      <formula>$N$14="Don't know"</formula>
    </cfRule>
  </conditionalFormatting>
  <conditionalFormatting sqref="F68">
    <cfRule type="expression" dxfId="894" priority="76">
      <formula>$N$14="Not applicable"</formula>
    </cfRule>
  </conditionalFormatting>
  <conditionalFormatting sqref="F68">
    <cfRule type="expression" dxfId="893" priority="75">
      <formula>$N$14="No"</formula>
    </cfRule>
  </conditionalFormatting>
  <conditionalFormatting sqref="F68">
    <cfRule type="expression" dxfId="892" priority="74">
      <formula>$N$14="Don't know"</formula>
    </cfRule>
  </conditionalFormatting>
  <conditionalFormatting sqref="F68">
    <cfRule type="expression" dxfId="891" priority="73">
      <formula>$N$14="Not applicable"</formula>
    </cfRule>
  </conditionalFormatting>
  <conditionalFormatting sqref="F68">
    <cfRule type="expression" dxfId="890" priority="72">
      <formula>$N$14="No"</formula>
    </cfRule>
  </conditionalFormatting>
  <conditionalFormatting sqref="F68">
    <cfRule type="expression" dxfId="889" priority="71">
      <formula>$N$14="Don't know"</formula>
    </cfRule>
  </conditionalFormatting>
  <conditionalFormatting sqref="F68">
    <cfRule type="expression" dxfId="888" priority="70">
      <formula>$N$14="Not applicable"</formula>
    </cfRule>
  </conditionalFormatting>
  <conditionalFormatting sqref="F68">
    <cfRule type="expression" dxfId="887" priority="69">
      <formula>$N$14="No"</formula>
    </cfRule>
  </conditionalFormatting>
  <conditionalFormatting sqref="F70">
    <cfRule type="expression" dxfId="886" priority="66">
      <formula>$N$14="No"</formula>
    </cfRule>
  </conditionalFormatting>
  <conditionalFormatting sqref="F70">
    <cfRule type="expression" dxfId="885" priority="68">
      <formula>$N$14="Don't know"</formula>
    </cfRule>
  </conditionalFormatting>
  <conditionalFormatting sqref="F70">
    <cfRule type="expression" dxfId="884" priority="67">
      <formula>$N$14="Not applicable"</formula>
    </cfRule>
  </conditionalFormatting>
  <conditionalFormatting sqref="F70">
    <cfRule type="expression" dxfId="883" priority="65">
      <formula>$N$14="Don't know"</formula>
    </cfRule>
  </conditionalFormatting>
  <conditionalFormatting sqref="F70">
    <cfRule type="expression" dxfId="882" priority="64">
      <formula>$N$14="Not applicable"</formula>
    </cfRule>
  </conditionalFormatting>
  <conditionalFormatting sqref="F70">
    <cfRule type="expression" dxfId="881" priority="63">
      <formula>$N$14="No"</formula>
    </cfRule>
  </conditionalFormatting>
  <conditionalFormatting sqref="F70">
    <cfRule type="expression" dxfId="880" priority="62">
      <formula>$N$14="Don't know"</formula>
    </cfRule>
  </conditionalFormatting>
  <conditionalFormatting sqref="F70">
    <cfRule type="expression" dxfId="879" priority="61">
      <formula>$N$14="Not applicable"</formula>
    </cfRule>
  </conditionalFormatting>
  <conditionalFormatting sqref="F70">
    <cfRule type="expression" dxfId="878" priority="60">
      <formula>$N$14="No"</formula>
    </cfRule>
  </conditionalFormatting>
  <conditionalFormatting sqref="F70">
    <cfRule type="expression" dxfId="877" priority="59">
      <formula>$N$14="Don't know"</formula>
    </cfRule>
  </conditionalFormatting>
  <conditionalFormatting sqref="F70">
    <cfRule type="expression" dxfId="876" priority="58">
      <formula>$N$14="Not applicable"</formula>
    </cfRule>
  </conditionalFormatting>
  <conditionalFormatting sqref="F70">
    <cfRule type="expression" dxfId="875" priority="57">
      <formula>$N$14="No"</formula>
    </cfRule>
  </conditionalFormatting>
  <conditionalFormatting sqref="H126">
    <cfRule type="expression" dxfId="874" priority="55">
      <formula>$N$128="Don't know"</formula>
    </cfRule>
    <cfRule type="expression" dxfId="873" priority="56">
      <formula>$N$128="No"</formula>
    </cfRule>
  </conditionalFormatting>
  <conditionalFormatting sqref="H126">
    <cfRule type="containsBlanks" dxfId="872" priority="54">
      <formula>LEN(TRIM(H126))=0</formula>
    </cfRule>
  </conditionalFormatting>
  <conditionalFormatting sqref="H127">
    <cfRule type="expression" dxfId="871" priority="52">
      <formula>$N$128="Don't know"</formula>
    </cfRule>
    <cfRule type="expression" dxfId="870" priority="53">
      <formula>$N$128="No"</formula>
    </cfRule>
  </conditionalFormatting>
  <conditionalFormatting sqref="H127">
    <cfRule type="containsBlanks" dxfId="869" priority="51">
      <formula>LEN(TRIM(H127))=0</formula>
    </cfRule>
  </conditionalFormatting>
  <conditionalFormatting sqref="H128">
    <cfRule type="expression" dxfId="868" priority="49">
      <formula>$N$128="Don't know"</formula>
    </cfRule>
    <cfRule type="expression" dxfId="867" priority="50">
      <formula>$N$128="No"</formula>
    </cfRule>
  </conditionalFormatting>
  <conditionalFormatting sqref="H128">
    <cfRule type="containsBlanks" dxfId="866" priority="48">
      <formula>LEN(TRIM(H128))=0</formula>
    </cfRule>
  </conditionalFormatting>
  <conditionalFormatting sqref="H131">
    <cfRule type="expression" dxfId="865" priority="46">
      <formula>$N$128="Don't know"</formula>
    </cfRule>
    <cfRule type="expression" dxfId="864" priority="47">
      <formula>$N$128="No"</formula>
    </cfRule>
  </conditionalFormatting>
  <conditionalFormatting sqref="H131">
    <cfRule type="containsBlanks" dxfId="863" priority="45">
      <formula>LEN(TRIM(H131))=0</formula>
    </cfRule>
  </conditionalFormatting>
  <conditionalFormatting sqref="H133">
    <cfRule type="expression" dxfId="862" priority="43">
      <formula>$N$128="Don't know"</formula>
    </cfRule>
    <cfRule type="expression" dxfId="861" priority="44">
      <formula>$N$128="No"</formula>
    </cfRule>
  </conditionalFormatting>
  <conditionalFormatting sqref="H133">
    <cfRule type="containsBlanks" dxfId="860" priority="42">
      <formula>LEN(TRIM(H133))=0</formula>
    </cfRule>
  </conditionalFormatting>
  <conditionalFormatting sqref="G139">
    <cfRule type="containsBlanks" dxfId="859" priority="41">
      <formula>LEN(TRIM(G139))=0</formula>
    </cfRule>
  </conditionalFormatting>
  <conditionalFormatting sqref="G140">
    <cfRule type="containsBlanks" dxfId="858" priority="40">
      <formula>LEN(TRIM(G140))=0</formula>
    </cfRule>
  </conditionalFormatting>
  <conditionalFormatting sqref="G141">
    <cfRule type="containsBlanks" dxfId="857" priority="39">
      <formula>LEN(TRIM(G141))=0</formula>
    </cfRule>
  </conditionalFormatting>
  <conditionalFormatting sqref="G142">
    <cfRule type="containsBlanks" dxfId="856" priority="38">
      <formula>LEN(TRIM(G142))=0</formula>
    </cfRule>
  </conditionalFormatting>
  <conditionalFormatting sqref="G143:G150">
    <cfRule type="containsBlanks" dxfId="855" priority="37">
      <formula>LEN(TRIM(G143))=0</formula>
    </cfRule>
  </conditionalFormatting>
  <conditionalFormatting sqref="J138:J151">
    <cfRule type="containsBlanks" dxfId="854" priority="36">
      <formula>LEN(TRIM(J138))=0</formula>
    </cfRule>
  </conditionalFormatting>
  <conditionalFormatting sqref="F153:F155">
    <cfRule type="containsBlanks" dxfId="853" priority="35">
      <formula>LEN(TRIM(F153))=0</formula>
    </cfRule>
  </conditionalFormatting>
  <conditionalFormatting sqref="F157:F159">
    <cfRule type="containsBlanks" dxfId="852" priority="34">
      <formula>LEN(TRIM(F157))=0</formula>
    </cfRule>
  </conditionalFormatting>
  <conditionalFormatting sqref="L157:M159">
    <cfRule type="expression" dxfId="851" priority="32">
      <formula>$F$163="Don't know"</formula>
    </cfRule>
    <cfRule type="expression" dxfId="850" priority="33">
      <formula>$F$163="No"</formula>
    </cfRule>
  </conditionalFormatting>
  <conditionalFormatting sqref="L157:M159">
    <cfRule type="expression" dxfId="849" priority="30">
      <formula>$F$163="Don't know"</formula>
    </cfRule>
    <cfRule type="expression" dxfId="848" priority="31">
      <formula>$F$163="No"</formula>
    </cfRule>
  </conditionalFormatting>
  <conditionalFormatting sqref="H221">
    <cfRule type="containsBlanks" dxfId="847" priority="28">
      <formula>LEN(TRIM(H221))=0</formula>
    </cfRule>
  </conditionalFormatting>
  <conditionalFormatting sqref="H222">
    <cfRule type="containsBlanks" dxfId="846" priority="27">
      <formula>LEN(TRIM(H222))=0</formula>
    </cfRule>
  </conditionalFormatting>
  <conditionalFormatting sqref="H224">
    <cfRule type="containsBlanks" dxfId="845" priority="26">
      <formula>LEN(TRIM(H224))=0</formula>
    </cfRule>
  </conditionalFormatting>
  <conditionalFormatting sqref="H225">
    <cfRule type="containsBlanks" dxfId="844" priority="25">
      <formula>LEN(TRIM(H225))=0</formula>
    </cfRule>
  </conditionalFormatting>
  <conditionalFormatting sqref="H226">
    <cfRule type="containsBlanks" dxfId="843" priority="24">
      <formula>LEN(TRIM(H226))=0</formula>
    </cfRule>
  </conditionalFormatting>
  <conditionalFormatting sqref="H227">
    <cfRule type="containsBlanks" dxfId="842" priority="23">
      <formula>LEN(TRIM(H227))=0</formula>
    </cfRule>
  </conditionalFormatting>
  <conditionalFormatting sqref="H228">
    <cfRule type="containsBlanks" dxfId="841" priority="22">
      <formula>LEN(TRIM(H228))=0</formula>
    </cfRule>
  </conditionalFormatting>
  <conditionalFormatting sqref="H229">
    <cfRule type="containsBlanks" dxfId="840" priority="21">
      <formula>LEN(TRIM(H229))=0</formula>
    </cfRule>
  </conditionalFormatting>
  <conditionalFormatting sqref="H230">
    <cfRule type="containsBlanks" dxfId="839" priority="20">
      <formula>LEN(TRIM(H230))=0</formula>
    </cfRule>
  </conditionalFormatting>
  <conditionalFormatting sqref="H231">
    <cfRule type="containsBlanks" dxfId="838" priority="19">
      <formula>LEN(TRIM(H231))=0</formula>
    </cfRule>
  </conditionalFormatting>
  <conditionalFormatting sqref="H233">
    <cfRule type="containsBlanks" dxfId="837" priority="18">
      <formula>LEN(TRIM(H233))=0</formula>
    </cfRule>
  </conditionalFormatting>
  <conditionalFormatting sqref="H235">
    <cfRule type="containsBlanks" dxfId="836" priority="17">
      <formula>LEN(TRIM(H235))=0</formula>
    </cfRule>
  </conditionalFormatting>
  <conditionalFormatting sqref="J47:K47">
    <cfRule type="containsBlanks" dxfId="835" priority="6">
      <formula>LEN(TRIM(J47))=0</formula>
    </cfRule>
  </conditionalFormatting>
  <conditionalFormatting sqref="G76:H76">
    <cfRule type="containsBlanks" dxfId="834" priority="16">
      <formula>LEN(TRIM(G76))=0</formula>
    </cfRule>
  </conditionalFormatting>
  <conditionalFormatting sqref="I75:J76">
    <cfRule type="containsBlanks" dxfId="833" priority="15">
      <formula>LEN(TRIM(I75))=0</formula>
    </cfRule>
  </conditionalFormatting>
  <conditionalFormatting sqref="H132">
    <cfRule type="expression" dxfId="832" priority="13">
      <formula>$H$134="Don't know"</formula>
    </cfRule>
    <cfRule type="expression" dxfId="831" priority="14">
      <formula>$H$134="no"</formula>
    </cfRule>
  </conditionalFormatting>
  <conditionalFormatting sqref="H132">
    <cfRule type="containsBlanks" dxfId="830" priority="12">
      <formula>LEN(TRIM(H132))=0</formula>
    </cfRule>
  </conditionalFormatting>
  <conditionalFormatting sqref="J35:K35">
    <cfRule type="containsBlanks" dxfId="829" priority="11">
      <formula>LEN(TRIM(J35))=0</formula>
    </cfRule>
  </conditionalFormatting>
  <conditionalFormatting sqref="J38:K38">
    <cfRule type="containsBlanks" dxfId="828" priority="10">
      <formula>LEN(TRIM(J38))=0</formula>
    </cfRule>
  </conditionalFormatting>
  <conditionalFormatting sqref="J40:K40">
    <cfRule type="containsBlanks" dxfId="827" priority="9">
      <formula>LEN(TRIM(J40))=0</formula>
    </cfRule>
  </conditionalFormatting>
  <conditionalFormatting sqref="J42:K42">
    <cfRule type="containsBlanks" dxfId="826" priority="8">
      <formula>LEN(TRIM(J42))=0</formula>
    </cfRule>
  </conditionalFormatting>
  <conditionalFormatting sqref="J43:K43">
    <cfRule type="containsBlanks" dxfId="825" priority="7">
      <formula>LEN(TRIM(J43))=0</formula>
    </cfRule>
  </conditionalFormatting>
  <conditionalFormatting sqref="J53:K53">
    <cfRule type="containsBlanks" dxfId="824" priority="4">
      <formula>LEN(TRIM(J53))=0</formula>
    </cfRule>
  </conditionalFormatting>
  <conditionalFormatting sqref="J49:K49">
    <cfRule type="containsBlanks" dxfId="823" priority="5">
      <formula>LEN(TRIM(J49))=0</formula>
    </cfRule>
  </conditionalFormatting>
  <conditionalFormatting sqref="K201:L203">
    <cfRule type="containsBlanks" dxfId="822" priority="3">
      <formula>LEN(TRIM(K201))=0</formula>
    </cfRule>
  </conditionalFormatting>
  <conditionalFormatting sqref="K205:L210">
    <cfRule type="containsBlanks" dxfId="821" priority="2">
      <formula>LEN(TRIM(K205))=0</formula>
    </cfRule>
  </conditionalFormatting>
  <conditionalFormatting sqref="K212:L214">
    <cfRule type="containsBlanks" dxfId="820" priority="1">
      <formula>LEN(TRIM(K212))=0</formula>
    </cfRule>
  </conditionalFormatting>
  <dataValidations count="10">
    <dataValidation type="list" allowBlank="1" showInputMessage="1" showErrorMessage="1" sqref="F77:F79" xr:uid="{2B60D7D8-A223-4FE7-BAA1-7FFCBB3ACFA8}">
      <formula1>"En nature, En liquide, Ne sais pas, Ne s'applique pas"</formula1>
    </dataValidation>
    <dataValidation type="list" allowBlank="1" showInputMessage="1" showErrorMessage="1" error="Please choose from the dropdown list." sqref="L20" xr:uid="{90DEB4FC-4FD0-4967-B081-630F5BE310D4}">
      <formula1>"0 fois, 1 à 2 fois, 3 à 5 fois, 6 fois ou plus, Ne sais pas"</formula1>
    </dataValidation>
    <dataValidation type="list" allowBlank="1" showInputMessage="1" showErrorMessage="1" sqref="N65" xr:uid="{AB58819B-A02F-4230-B1DB-7C9081E92942}">
      <formula1>"Yes, No, Don't know"</formula1>
    </dataValidation>
    <dataValidation type="list" allowBlank="1" showErrorMessage="1" error="Please choose from the dropdown list." prompt="Please select from the dropdown list" sqref="H86:J86" xr:uid="{ACC28EDF-1B9B-49BC-95ED-0EE119FABCF2}">
      <formula1>"Le gouvernement (par exemple le central d'achat/ministère de santé, unité de logistique/ministère de santé unité d'approvisionnement), un agent tiers (par exemple FNUAP), le gouvernement et un agent tiers, autre, ne s’applique pas"</formula1>
    </dataValidation>
    <dataValidation type="date" allowBlank="1" showInputMessage="1" showErrorMessage="1" sqref="H27 J27" xr:uid="{23D028EC-7BBD-4193-A0E9-22EC12297D12}">
      <formula1>42005</formula1>
      <formula2>43100</formula2>
    </dataValidation>
    <dataValidation type="list" allowBlank="1" showInputMessage="1" showErrorMessage="1" sqref="L8 F11:F19 L21:L22 F23 G115:N117 H124:J124 H126:J127 L153:N155 L157:N159 G101:L113 F161:J163 F165:J165 H167:J167 K191:N191 H219:J219 H221:J222 H224:J231 H233:J233 H235:J235 H238" xr:uid="{751ECAE9-6FB0-45FB-9367-20342A156E01}">
      <formula1>"Oui, Non, Ne sais pas, Ne s'applique pas"</formula1>
    </dataValidation>
    <dataValidation type="list" allowBlank="1" showInputMessage="1" showErrorMessage="1" sqref="H25 J25" xr:uid="{382AB85C-7D55-481E-B8D2-C9FA3C32708B}">
      <formula1>"janvier, février, mars, avril, mai, juin, juillet, août,septembre, octobre, novembre, décembre"</formula1>
    </dataValidation>
    <dataValidation type="list" allowBlank="1" showInputMessage="1" showErrorMessage="1" sqref="J56:K56 J58:K58 F68 F70 H85:J85 H90 G120 H128:J128 H131:J131 H133:J133 F153:F155 F157:F159 K172:K184 N189" xr:uid="{AEB591C5-B5DE-4481-BE93-C0A2AEE50786}">
      <formula1>"Oui, Non, Ne sais pas"</formula1>
    </dataValidation>
    <dataValidation type="list" allowBlank="1" showInputMessage="1" showErrorMessage="1" sqref="F75:F76" xr:uid="{56E35A6D-D288-4561-AB1C-F3BE74A2D2F7}">
      <formula1>"En nature, En liquide, Ne sais pas"</formula1>
    </dataValidation>
    <dataValidation type="list" allowBlank="1" showInputMessage="1" showErrorMessage="1" sqref="G138:I150 J138:L151 H151:I151" xr:uid="{AF1A0C6D-D33F-407E-B15E-EAC789536916}">
      <formula1>"agent de santé communautaire (ou équivalent), infirmière, infirmière auxiliaire, infirmière sage-femme auxiliaire, sage-femme, responsable clinique, médecin, ne sais pas, ne s’applique pas"</formula1>
    </dataValidation>
  </dataValidations>
  <hyperlinks>
    <hyperlink ref="J1:K1" location="'All Countries - Summary (2017)'!A1" display="Summary Page" xr:uid="{12917204-403C-4C6C-AF19-7624DA087314}"/>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F976177-BF33-462B-B5D0-DC7F24D9BD4F}">
          <x14:formula1>
            <xm:f>'https://projects.chemonics.net/sites/3312/TechnicalImplementation/1340-1349 Monitoring and Evaluation/CS Indicators and Index/Validated Surveys/[CS Indicators_Senegal_FR_2017_validation_in_progress.xlsx]Data sources for dropdown list'!#REF!</xm:f>
          </x14:formula1>
          <xm:sqref>H29:J29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EE64D-7BB5-4D99-A7D8-CE7EF45542B3}">
  <sheetPr>
    <tabColor rgb="FF00B0F0"/>
  </sheetPr>
  <dimension ref="A1:S241"/>
  <sheetViews>
    <sheetView showGridLines="0" zoomScaleNormal="100" workbookViewId="0">
      <selection activeCell="M2" sqref="M2"/>
    </sheetView>
  </sheetViews>
  <sheetFormatPr defaultColWidth="16.140625" defaultRowHeight="15.75"/>
  <cols>
    <col min="1" max="1" width="2.42578125" style="536" customWidth="1"/>
    <col min="2" max="4" width="16.140625" style="536"/>
    <col min="5" max="5" width="43.5703125" style="536" customWidth="1"/>
    <col min="6" max="7" width="16.140625" style="536"/>
    <col min="8" max="11" width="16.85546875" style="536" customWidth="1"/>
    <col min="12" max="12" width="16.140625" style="536"/>
    <col min="13" max="13" width="15" style="536" customWidth="1"/>
    <col min="14" max="14" width="36.140625" style="536" customWidth="1"/>
    <col min="15" max="15" width="37.7109375" style="536" customWidth="1"/>
    <col min="16" max="16" width="31.42578125" style="536" customWidth="1"/>
    <col min="17" max="16384" width="16.140625" style="536"/>
  </cols>
  <sheetData>
    <row r="1" spans="2:19" ht="45.6" customHeight="1" thickBot="1">
      <c r="F1" s="1415" t="s">
        <v>638</v>
      </c>
      <c r="G1" s="1416"/>
      <c r="H1" s="553"/>
      <c r="I1" s="553"/>
      <c r="J1" s="553"/>
      <c r="K1" s="553"/>
      <c r="L1" s="553"/>
      <c r="M1" s="553"/>
      <c r="N1" s="553"/>
    </row>
    <row r="2" spans="2:19" ht="73.5" customHeight="1" thickBot="1">
      <c r="B2" s="2592" t="s">
        <v>0</v>
      </c>
      <c r="C2" s="2592"/>
      <c r="D2" s="2592"/>
      <c r="E2" s="2592"/>
      <c r="F2" s="537"/>
      <c r="G2" s="538"/>
      <c r="H2" s="537"/>
      <c r="I2" s="537"/>
      <c r="J2" s="537"/>
      <c r="K2" s="539"/>
      <c r="L2" s="539"/>
      <c r="M2" s="539"/>
      <c r="N2" s="236"/>
    </row>
    <row r="3" spans="2:19" ht="24.75" customHeight="1" thickBot="1">
      <c r="B3" s="236"/>
      <c r="C3" s="540"/>
      <c r="D3" s="541" t="s">
        <v>1</v>
      </c>
      <c r="E3" s="542" t="s">
        <v>2872</v>
      </c>
      <c r="F3" s="543"/>
      <c r="G3" s="538"/>
      <c r="H3" s="537"/>
      <c r="I3" s="537"/>
      <c r="J3" s="537"/>
      <c r="K3" s="539"/>
      <c r="L3" s="539"/>
      <c r="M3" s="539"/>
      <c r="N3" s="236"/>
    </row>
    <row r="4" spans="2:19" ht="31.5" customHeight="1">
      <c r="B4" s="933" t="s">
        <v>3</v>
      </c>
      <c r="C4" s="933"/>
      <c r="D4" s="933"/>
      <c r="E4" s="933"/>
      <c r="F4" s="933"/>
      <c r="G4" s="933"/>
      <c r="H4" s="933"/>
      <c r="I4" s="933"/>
      <c r="J4" s="933"/>
      <c r="K4" s="933"/>
      <c r="L4" s="933"/>
      <c r="M4" s="933"/>
      <c r="N4" s="933"/>
    </row>
    <row r="5" spans="2:19" ht="16.5" thickBot="1">
      <c r="B5" s="934"/>
      <c r="C5" s="935"/>
      <c r="D5" s="935"/>
      <c r="E5" s="935"/>
      <c r="F5" s="935"/>
      <c r="G5" s="935"/>
      <c r="H5" s="935"/>
      <c r="I5" s="935"/>
      <c r="J5" s="935"/>
      <c r="K5" s="935"/>
      <c r="L5" s="935"/>
      <c r="M5" s="935"/>
      <c r="N5" s="935"/>
    </row>
    <row r="6" spans="2:19" ht="28.15" customHeight="1" thickBot="1">
      <c r="B6" s="1370"/>
      <c r="C6" s="1370"/>
      <c r="D6" s="1370"/>
      <c r="E6" s="1370"/>
      <c r="F6" s="1370"/>
      <c r="G6" s="1370"/>
      <c r="H6" s="1370"/>
      <c r="I6" s="1370"/>
      <c r="J6" s="1370"/>
      <c r="K6" s="1370"/>
      <c r="L6" s="1370"/>
      <c r="M6" s="237"/>
      <c r="N6" s="715"/>
      <c r="O6" s="544" t="s">
        <v>348</v>
      </c>
      <c r="P6" s="239" t="s">
        <v>349</v>
      </c>
    </row>
    <row r="7" spans="2:19" ht="16.5" thickBot="1">
      <c r="B7" s="845" t="s">
        <v>41</v>
      </c>
      <c r="C7" s="846"/>
      <c r="D7" s="846"/>
      <c r="E7" s="846"/>
      <c r="F7" s="846"/>
      <c r="G7" s="846"/>
      <c r="H7" s="846"/>
      <c r="I7" s="846"/>
      <c r="J7" s="846"/>
      <c r="K7" s="846"/>
      <c r="L7" s="846"/>
      <c r="M7" s="846"/>
      <c r="N7" s="846"/>
      <c r="O7" s="846"/>
      <c r="P7" s="847"/>
    </row>
    <row r="8" spans="2:19" ht="30">
      <c r="B8" s="240" t="s">
        <v>2873</v>
      </c>
      <c r="C8" s="1340" t="s">
        <v>703</v>
      </c>
      <c r="D8" s="1340"/>
      <c r="E8" s="1340"/>
      <c r="F8" s="1340"/>
      <c r="G8" s="1340"/>
      <c r="H8" s="1340"/>
      <c r="I8" s="1340"/>
      <c r="J8" s="1340"/>
      <c r="K8" s="1341"/>
      <c r="L8" s="797" t="s">
        <v>49</v>
      </c>
      <c r="M8" s="241" t="s">
        <v>352</v>
      </c>
      <c r="N8" s="763"/>
      <c r="O8" s="985" t="s">
        <v>827</v>
      </c>
      <c r="P8" s="985"/>
    </row>
    <row r="9" spans="2:19" ht="19.149999999999999" customHeight="1">
      <c r="B9" s="9" t="s">
        <v>216</v>
      </c>
      <c r="C9" s="879" t="s">
        <v>353</v>
      </c>
      <c r="D9" s="879"/>
      <c r="E9" s="880"/>
      <c r="F9" s="1113" t="s">
        <v>2874</v>
      </c>
      <c r="G9" s="1114"/>
      <c r="H9" s="1114"/>
      <c r="I9" s="1114"/>
      <c r="J9" s="1114"/>
      <c r="K9" s="1114"/>
      <c r="L9" s="1114"/>
      <c r="M9" s="1114"/>
      <c r="N9" s="1114"/>
      <c r="O9" s="976"/>
      <c r="P9" s="976"/>
    </row>
    <row r="10" spans="2:19" ht="30">
      <c r="B10" s="242" t="s">
        <v>354</v>
      </c>
      <c r="C10" s="875" t="s">
        <v>355</v>
      </c>
      <c r="D10" s="875"/>
      <c r="E10" s="990"/>
      <c r="F10" s="259" t="s">
        <v>356</v>
      </c>
      <c r="G10" s="1331"/>
      <c r="H10" s="1331"/>
      <c r="I10" s="1331"/>
      <c r="J10" s="1331"/>
      <c r="K10" s="1331"/>
      <c r="L10" s="1331"/>
      <c r="M10" s="1331"/>
      <c r="N10" s="1332"/>
      <c r="O10" s="960" t="s">
        <v>827</v>
      </c>
      <c r="P10" s="960"/>
    </row>
    <row r="11" spans="2:19" ht="45">
      <c r="B11" s="244" t="s">
        <v>216</v>
      </c>
      <c r="C11" s="1011" t="s">
        <v>2875</v>
      </c>
      <c r="D11" s="1011"/>
      <c r="E11" s="2591"/>
      <c r="F11" s="797" t="s">
        <v>49</v>
      </c>
      <c r="G11" s="245" t="s">
        <v>358</v>
      </c>
      <c r="H11" s="1073" t="s">
        <v>2876</v>
      </c>
      <c r="I11" s="1074"/>
      <c r="J11" s="1074"/>
      <c r="K11" s="1074"/>
      <c r="L11" s="1074"/>
      <c r="M11" s="1074"/>
      <c r="N11" s="1074"/>
      <c r="O11" s="1044"/>
      <c r="P11" s="1044"/>
    </row>
    <row r="12" spans="2:19" ht="45">
      <c r="B12" s="10" t="s">
        <v>218</v>
      </c>
      <c r="C12" s="879" t="s">
        <v>2877</v>
      </c>
      <c r="D12" s="879"/>
      <c r="E12" s="880"/>
      <c r="F12" s="797" t="s">
        <v>49</v>
      </c>
      <c r="G12" s="739" t="s">
        <v>358</v>
      </c>
      <c r="H12" s="1073" t="s">
        <v>2878</v>
      </c>
      <c r="I12" s="1074"/>
      <c r="J12" s="1074"/>
      <c r="K12" s="1074"/>
      <c r="L12" s="1074"/>
      <c r="M12" s="1074"/>
      <c r="N12" s="1074"/>
      <c r="O12" s="1044"/>
      <c r="P12" s="1044"/>
      <c r="S12" s="545"/>
    </row>
    <row r="13" spans="2:19" ht="45">
      <c r="B13" s="10" t="s">
        <v>220</v>
      </c>
      <c r="C13" s="879" t="s">
        <v>2879</v>
      </c>
      <c r="D13" s="879"/>
      <c r="E13" s="880"/>
      <c r="F13" s="797" t="s">
        <v>49</v>
      </c>
      <c r="G13" s="739" t="s">
        <v>358</v>
      </c>
      <c r="H13" s="1073" t="s">
        <v>2880</v>
      </c>
      <c r="I13" s="1074"/>
      <c r="J13" s="1074"/>
      <c r="K13" s="1074"/>
      <c r="L13" s="1074"/>
      <c r="M13" s="1074"/>
      <c r="N13" s="1074"/>
      <c r="O13" s="1044"/>
      <c r="P13" s="1044"/>
      <c r="S13" s="546"/>
    </row>
    <row r="14" spans="2:19" ht="45">
      <c r="B14" s="10" t="s">
        <v>222</v>
      </c>
      <c r="C14" s="879" t="s">
        <v>361</v>
      </c>
      <c r="D14" s="879"/>
      <c r="E14" s="880"/>
      <c r="F14" s="797" t="s">
        <v>49</v>
      </c>
      <c r="G14" s="739" t="s">
        <v>362</v>
      </c>
      <c r="H14" s="1073" t="s">
        <v>2881</v>
      </c>
      <c r="I14" s="1074"/>
      <c r="J14" s="1074"/>
      <c r="K14" s="1074"/>
      <c r="L14" s="1074"/>
      <c r="M14" s="1074"/>
      <c r="N14" s="1074"/>
      <c r="O14" s="1044"/>
      <c r="P14" s="1044"/>
      <c r="S14" s="546"/>
    </row>
    <row r="15" spans="2:19" ht="45">
      <c r="B15" s="10" t="s">
        <v>224</v>
      </c>
      <c r="C15" s="879" t="s">
        <v>54</v>
      </c>
      <c r="D15" s="879"/>
      <c r="E15" s="880"/>
      <c r="F15" s="797" t="s">
        <v>49</v>
      </c>
      <c r="G15" s="739" t="s">
        <v>363</v>
      </c>
      <c r="H15" s="1073" t="s">
        <v>2415</v>
      </c>
      <c r="I15" s="1074"/>
      <c r="J15" s="1074"/>
      <c r="K15" s="1074"/>
      <c r="L15" s="1074"/>
      <c r="M15" s="1074"/>
      <c r="N15" s="1074"/>
      <c r="O15" s="1044"/>
      <c r="P15" s="1044"/>
      <c r="S15" s="546"/>
    </row>
    <row r="16" spans="2:19" ht="45">
      <c r="B16" s="10" t="s">
        <v>226</v>
      </c>
      <c r="C16" s="879" t="s">
        <v>2882</v>
      </c>
      <c r="D16" s="879"/>
      <c r="E16" s="880"/>
      <c r="F16" s="797" t="s">
        <v>49</v>
      </c>
      <c r="G16" s="739" t="s">
        <v>365</v>
      </c>
      <c r="H16" s="1073" t="s">
        <v>2883</v>
      </c>
      <c r="I16" s="1074"/>
      <c r="J16" s="1074"/>
      <c r="K16" s="1074"/>
      <c r="L16" s="1074"/>
      <c r="M16" s="1074"/>
      <c r="N16" s="1074"/>
      <c r="O16" s="1044"/>
      <c r="P16" s="1044"/>
      <c r="S16" s="546"/>
    </row>
    <row r="17" spans="2:19">
      <c r="B17" s="10" t="s">
        <v>228</v>
      </c>
      <c r="C17" s="1011" t="s">
        <v>366</v>
      </c>
      <c r="D17" s="1011"/>
      <c r="E17" s="1011"/>
      <c r="F17" s="797" t="s">
        <v>49</v>
      </c>
      <c r="G17" s="739" t="s">
        <v>367</v>
      </c>
      <c r="H17" s="1073" t="s">
        <v>2884</v>
      </c>
      <c r="I17" s="1074"/>
      <c r="J17" s="1074"/>
      <c r="K17" s="1074"/>
      <c r="L17" s="1074"/>
      <c r="M17" s="1074"/>
      <c r="N17" s="1074"/>
      <c r="O17" s="1044"/>
      <c r="P17" s="1044"/>
      <c r="S17" s="546"/>
    </row>
    <row r="18" spans="2:19">
      <c r="B18" s="10" t="s">
        <v>229</v>
      </c>
      <c r="C18" s="1011" t="s">
        <v>368</v>
      </c>
      <c r="D18" s="1011"/>
      <c r="E18" s="1011"/>
      <c r="F18" s="745" t="s">
        <v>50</v>
      </c>
      <c r="G18" s="739" t="s">
        <v>367</v>
      </c>
      <c r="H18" s="1073"/>
      <c r="I18" s="1074"/>
      <c r="J18" s="1074"/>
      <c r="K18" s="1074"/>
      <c r="L18" s="1074"/>
      <c r="M18" s="1074"/>
      <c r="N18" s="1074"/>
      <c r="O18" s="1044"/>
      <c r="P18" s="1044"/>
      <c r="S18" s="545"/>
    </row>
    <row r="19" spans="2:19">
      <c r="B19" s="10" t="s">
        <v>230</v>
      </c>
      <c r="C19" s="1011" t="s">
        <v>2885</v>
      </c>
      <c r="D19" s="1011"/>
      <c r="E19" s="1011"/>
      <c r="F19" s="797" t="s">
        <v>49</v>
      </c>
      <c r="G19" s="739" t="s">
        <v>367</v>
      </c>
      <c r="H19" s="1073" t="s">
        <v>2886</v>
      </c>
      <c r="I19" s="1074"/>
      <c r="J19" s="1074"/>
      <c r="K19" s="1074"/>
      <c r="L19" s="1074"/>
      <c r="M19" s="1074"/>
      <c r="N19" s="1074"/>
      <c r="O19" s="976"/>
      <c r="P19" s="976"/>
    </row>
    <row r="20" spans="2:19">
      <c r="B20" s="242" t="s">
        <v>370</v>
      </c>
      <c r="C20" s="879" t="s">
        <v>371</v>
      </c>
      <c r="D20" s="879"/>
      <c r="E20" s="879"/>
      <c r="F20" s="879"/>
      <c r="G20" s="879"/>
      <c r="H20" s="879"/>
      <c r="I20" s="879"/>
      <c r="J20" s="879"/>
      <c r="K20" s="879"/>
      <c r="L20" s="744" t="s">
        <v>64</v>
      </c>
      <c r="M20" s="1359" t="s">
        <v>372</v>
      </c>
      <c r="N20" s="2588" t="s">
        <v>2887</v>
      </c>
      <c r="O20" s="323" t="s">
        <v>880</v>
      </c>
      <c r="P20" s="324"/>
    </row>
    <row r="21" spans="2:19" ht="20.25" customHeight="1">
      <c r="B21" s="242" t="s">
        <v>373</v>
      </c>
      <c r="C21" s="879" t="s">
        <v>374</v>
      </c>
      <c r="D21" s="879"/>
      <c r="E21" s="879"/>
      <c r="F21" s="879"/>
      <c r="G21" s="879"/>
      <c r="H21" s="879"/>
      <c r="I21" s="879"/>
      <c r="J21" s="879"/>
      <c r="K21" s="879"/>
      <c r="L21" s="745" t="s">
        <v>49</v>
      </c>
      <c r="M21" s="1360"/>
      <c r="N21" s="2589"/>
      <c r="O21" s="323" t="s">
        <v>880</v>
      </c>
      <c r="P21" s="324"/>
    </row>
    <row r="22" spans="2:19" ht="45">
      <c r="B22" s="248" t="s">
        <v>216</v>
      </c>
      <c r="C22" s="879" t="s">
        <v>375</v>
      </c>
      <c r="D22" s="879"/>
      <c r="E22" s="879"/>
      <c r="F22" s="879"/>
      <c r="G22" s="879"/>
      <c r="H22" s="879"/>
      <c r="I22" s="879"/>
      <c r="J22" s="879"/>
      <c r="K22" s="879"/>
      <c r="L22" s="797" t="s">
        <v>663</v>
      </c>
      <c r="M22" s="1360"/>
      <c r="N22" s="2589"/>
      <c r="O22" s="323" t="s">
        <v>827</v>
      </c>
      <c r="P22" s="324"/>
    </row>
    <row r="23" spans="2:19" ht="228" customHeight="1" thickBot="1">
      <c r="B23" s="249" t="s">
        <v>376</v>
      </c>
      <c r="C23" s="913" t="s">
        <v>73</v>
      </c>
      <c r="D23" s="913"/>
      <c r="E23" s="1006"/>
      <c r="F23" s="797" t="s">
        <v>49</v>
      </c>
      <c r="G23" s="1365" t="s">
        <v>378</v>
      </c>
      <c r="H23" s="1366"/>
      <c r="I23" s="1367" t="s">
        <v>96</v>
      </c>
      <c r="J23" s="1368"/>
      <c r="K23" s="250" t="s">
        <v>379</v>
      </c>
      <c r="L23" s="251" t="s">
        <v>2888</v>
      </c>
      <c r="M23" s="1361"/>
      <c r="N23" s="2590"/>
      <c r="O23" s="547" t="s">
        <v>704</v>
      </c>
      <c r="P23" s="548"/>
    </row>
    <row r="24" spans="2:19" ht="16.5" thickBot="1">
      <c r="B24" s="845" t="s">
        <v>100</v>
      </c>
      <c r="C24" s="846"/>
      <c r="D24" s="846"/>
      <c r="E24" s="846"/>
      <c r="F24" s="846"/>
      <c r="G24" s="846"/>
      <c r="H24" s="846"/>
      <c r="I24" s="846"/>
      <c r="J24" s="846"/>
      <c r="K24" s="846"/>
      <c r="L24" s="846"/>
      <c r="M24" s="846"/>
      <c r="N24" s="846"/>
      <c r="O24" s="846"/>
      <c r="P24" s="847"/>
    </row>
    <row r="25" spans="2:19" ht="30">
      <c r="B25" s="254" t="s">
        <v>380</v>
      </c>
      <c r="C25" s="1340" t="s">
        <v>381</v>
      </c>
      <c r="D25" s="1340"/>
      <c r="E25" s="1340"/>
      <c r="F25" s="1341"/>
      <c r="G25" s="255" t="s">
        <v>382</v>
      </c>
      <c r="H25" s="256" t="s">
        <v>891</v>
      </c>
      <c r="I25" s="257" t="s">
        <v>383</v>
      </c>
      <c r="J25" s="256" t="s">
        <v>892</v>
      </c>
      <c r="K25" s="1342" t="s">
        <v>424</v>
      </c>
      <c r="L25" s="2579" t="s">
        <v>2889</v>
      </c>
      <c r="M25" s="2580"/>
      <c r="N25" s="2581"/>
      <c r="O25" s="441" t="s">
        <v>834</v>
      </c>
      <c r="P25" s="764"/>
    </row>
    <row r="26" spans="2:19" ht="75" customHeight="1">
      <c r="B26" s="242" t="s">
        <v>385</v>
      </c>
      <c r="C26" s="879" t="s">
        <v>721</v>
      </c>
      <c r="D26" s="879"/>
      <c r="E26" s="879"/>
      <c r="F26" s="879"/>
      <c r="G26" s="879"/>
      <c r="H26" s="879"/>
      <c r="I26" s="880"/>
      <c r="J26" s="416">
        <v>29214615.280000001</v>
      </c>
      <c r="K26" s="1343"/>
      <c r="L26" s="2582"/>
      <c r="M26" s="2583"/>
      <c r="N26" s="2584"/>
      <c r="O26" s="777" t="s">
        <v>722</v>
      </c>
      <c r="P26" s="324"/>
    </row>
    <row r="27" spans="2:19" ht="45">
      <c r="B27" s="242" t="s">
        <v>387</v>
      </c>
      <c r="C27" s="875" t="s">
        <v>388</v>
      </c>
      <c r="D27" s="875"/>
      <c r="E27" s="875"/>
      <c r="F27" s="990"/>
      <c r="G27" s="259" t="s">
        <v>389</v>
      </c>
      <c r="H27" s="260">
        <v>42736</v>
      </c>
      <c r="I27" s="261" t="s">
        <v>390</v>
      </c>
      <c r="J27" s="260">
        <v>43070</v>
      </c>
      <c r="K27" s="1343"/>
      <c r="L27" s="2582"/>
      <c r="M27" s="2583"/>
      <c r="N27" s="2584"/>
      <c r="O27" s="777" t="s">
        <v>722</v>
      </c>
      <c r="P27" s="324"/>
    </row>
    <row r="28" spans="2:19" ht="75.75" customHeight="1">
      <c r="B28" s="262" t="s">
        <v>216</v>
      </c>
      <c r="C28" s="875" t="s">
        <v>391</v>
      </c>
      <c r="D28" s="875"/>
      <c r="E28" s="875"/>
      <c r="F28" s="875"/>
      <c r="G28" s="990"/>
      <c r="H28" s="1354" t="s">
        <v>2890</v>
      </c>
      <c r="I28" s="1355"/>
      <c r="J28" s="1356"/>
      <c r="K28" s="1343"/>
      <c r="L28" s="2582"/>
      <c r="M28" s="2583"/>
      <c r="N28" s="2584"/>
      <c r="O28" s="777" t="s">
        <v>704</v>
      </c>
      <c r="P28" s="324"/>
    </row>
    <row r="29" spans="2:19" ht="30.75" thickBot="1">
      <c r="B29" s="262" t="s">
        <v>218</v>
      </c>
      <c r="C29" s="875" t="s">
        <v>392</v>
      </c>
      <c r="D29" s="875"/>
      <c r="E29" s="875"/>
      <c r="F29" s="875"/>
      <c r="G29" s="990"/>
      <c r="H29" s="1091" t="s">
        <v>655</v>
      </c>
      <c r="I29" s="1094"/>
      <c r="J29" s="1095"/>
      <c r="K29" s="2212"/>
      <c r="L29" s="2585"/>
      <c r="M29" s="2586"/>
      <c r="N29" s="2587"/>
      <c r="O29" s="777" t="s">
        <v>1433</v>
      </c>
      <c r="P29" s="324"/>
    </row>
    <row r="30" spans="2:19">
      <c r="B30" s="262" t="s">
        <v>220</v>
      </c>
      <c r="C30" s="879" t="s">
        <v>393</v>
      </c>
      <c r="D30" s="879"/>
      <c r="E30" s="879"/>
      <c r="F30" s="879"/>
      <c r="G30" s="879"/>
      <c r="H30" s="879"/>
      <c r="I30" s="879"/>
      <c r="J30" s="879"/>
      <c r="K30" s="879"/>
      <c r="L30" s="879"/>
      <c r="M30" s="879"/>
      <c r="N30" s="885"/>
      <c r="O30" s="1137" t="s">
        <v>723</v>
      </c>
      <c r="P30" s="1137"/>
    </row>
    <row r="31" spans="2:19" ht="30">
      <c r="B31" s="1327" t="s">
        <v>394</v>
      </c>
      <c r="C31" s="1328"/>
      <c r="D31" s="1328"/>
      <c r="E31" s="1328"/>
      <c r="F31" s="1328"/>
      <c r="G31" s="1328"/>
      <c r="H31" s="1328"/>
      <c r="I31" s="1329"/>
      <c r="J31" s="739" t="s">
        <v>395</v>
      </c>
      <c r="K31" s="739" t="s">
        <v>396</v>
      </c>
      <c r="L31" s="1330" t="s">
        <v>397</v>
      </c>
      <c r="M31" s="1331"/>
      <c r="N31" s="1332"/>
      <c r="O31" s="1045"/>
      <c r="P31" s="1045"/>
    </row>
    <row r="32" spans="2:19" ht="15.75" customHeight="1">
      <c r="B32" s="248" t="s">
        <v>230</v>
      </c>
      <c r="C32" s="1493" t="s">
        <v>247</v>
      </c>
      <c r="D32" s="1493"/>
      <c r="E32" s="1493"/>
      <c r="F32" s="1493"/>
      <c r="G32" s="1493"/>
      <c r="H32" s="1493"/>
      <c r="I32" s="1493"/>
      <c r="J32" s="1493"/>
      <c r="K32" s="1493"/>
      <c r="L32" s="1493"/>
      <c r="M32" s="1493"/>
      <c r="N32" s="1504"/>
      <c r="O32" s="2574" t="s">
        <v>2891</v>
      </c>
      <c r="P32" s="2574"/>
    </row>
    <row r="33" spans="2:16">
      <c r="B33" s="248"/>
      <c r="C33" s="2577" t="s">
        <v>812</v>
      </c>
      <c r="D33" s="2577"/>
      <c r="E33" s="2577"/>
      <c r="F33" s="2577"/>
      <c r="G33" s="2577"/>
      <c r="H33" s="2577"/>
      <c r="I33" s="2578"/>
      <c r="J33" s="316">
        <v>1681029</v>
      </c>
      <c r="K33" s="404">
        <v>1234824</v>
      </c>
      <c r="L33" s="2571">
        <f>ABS(J33-K33)/J33</f>
        <v>0.26543563495930173</v>
      </c>
      <c r="M33" s="2572"/>
      <c r="N33" s="2573"/>
      <c r="O33" s="2575"/>
      <c r="P33" s="2575"/>
    </row>
    <row r="34" spans="2:16">
      <c r="B34" s="248"/>
      <c r="C34" s="875" t="s">
        <v>2892</v>
      </c>
      <c r="D34" s="875"/>
      <c r="E34" s="875"/>
      <c r="F34" s="875"/>
      <c r="G34" s="875"/>
      <c r="H34" s="875"/>
      <c r="I34" s="990"/>
      <c r="J34" s="329" t="s">
        <v>71</v>
      </c>
      <c r="K34" s="263" t="s">
        <v>71</v>
      </c>
      <c r="L34" s="2568" t="s">
        <v>71</v>
      </c>
      <c r="M34" s="2569"/>
      <c r="N34" s="2570"/>
      <c r="O34" s="2575"/>
      <c r="P34" s="2575"/>
    </row>
    <row r="35" spans="2:16" ht="30">
      <c r="B35" s="248"/>
      <c r="C35" s="875" t="s">
        <v>250</v>
      </c>
      <c r="D35" s="875"/>
      <c r="E35" s="875"/>
      <c r="F35" s="261" t="s">
        <v>400</v>
      </c>
      <c r="G35" s="1337"/>
      <c r="H35" s="1338"/>
      <c r="I35" s="1339"/>
      <c r="J35" s="329" t="s">
        <v>71</v>
      </c>
      <c r="K35" s="263" t="s">
        <v>71</v>
      </c>
      <c r="L35" s="2568" t="s">
        <v>71</v>
      </c>
      <c r="M35" s="2569"/>
      <c r="N35" s="2570"/>
      <c r="O35" s="2575"/>
      <c r="P35" s="2575"/>
    </row>
    <row r="36" spans="2:16">
      <c r="B36" s="248" t="s">
        <v>401</v>
      </c>
      <c r="C36" s="875" t="s">
        <v>251</v>
      </c>
      <c r="D36" s="875"/>
      <c r="E36" s="875"/>
      <c r="F36" s="875"/>
      <c r="G36" s="875"/>
      <c r="H36" s="875"/>
      <c r="I36" s="875"/>
      <c r="J36" s="875"/>
      <c r="K36" s="875"/>
      <c r="L36" s="875"/>
      <c r="M36" s="875"/>
      <c r="N36" s="876"/>
      <c r="O36" s="2575"/>
      <c r="P36" s="2575"/>
    </row>
    <row r="37" spans="2:16">
      <c r="B37" s="248"/>
      <c r="C37" s="875" t="s">
        <v>838</v>
      </c>
      <c r="D37" s="875"/>
      <c r="E37" s="875"/>
      <c r="F37" s="875"/>
      <c r="G37" s="875"/>
      <c r="H37" s="875"/>
      <c r="I37" s="990"/>
      <c r="J37" s="329" t="s">
        <v>71</v>
      </c>
      <c r="K37" s="263" t="s">
        <v>71</v>
      </c>
      <c r="L37" s="2568" t="s">
        <v>71</v>
      </c>
      <c r="M37" s="2569"/>
      <c r="N37" s="2570"/>
      <c r="O37" s="2575"/>
      <c r="P37" s="2575"/>
    </row>
    <row r="38" spans="2:16" ht="30">
      <c r="B38" s="248"/>
      <c r="C38" s="875" t="s">
        <v>403</v>
      </c>
      <c r="D38" s="875"/>
      <c r="E38" s="875"/>
      <c r="F38" s="261" t="s">
        <v>400</v>
      </c>
      <c r="G38" s="1337" t="s">
        <v>2893</v>
      </c>
      <c r="H38" s="1338"/>
      <c r="I38" s="1339"/>
      <c r="J38" s="335">
        <v>443808</v>
      </c>
      <c r="K38" s="335">
        <v>611053.5</v>
      </c>
      <c r="L38" s="1322">
        <f t="shared" ref="L38:L51" si="0">ABS(J38-K38)/J38</f>
        <v>0.37684201276227558</v>
      </c>
      <c r="M38" s="1323"/>
      <c r="N38" s="1324"/>
      <c r="O38" s="2575"/>
      <c r="P38" s="2575"/>
    </row>
    <row r="39" spans="2:16">
      <c r="B39" s="248" t="s">
        <v>404</v>
      </c>
      <c r="C39" s="875" t="s">
        <v>221</v>
      </c>
      <c r="D39" s="875"/>
      <c r="E39" s="875"/>
      <c r="F39" s="875"/>
      <c r="G39" s="875"/>
      <c r="H39" s="875"/>
      <c r="I39" s="875"/>
      <c r="J39" s="875"/>
      <c r="K39" s="875"/>
      <c r="L39" s="875"/>
      <c r="M39" s="875"/>
      <c r="N39" s="876"/>
      <c r="O39" s="2575"/>
      <c r="P39" s="2575"/>
    </row>
    <row r="40" spans="2:16">
      <c r="B40" s="248"/>
      <c r="C40" s="875" t="s">
        <v>726</v>
      </c>
      <c r="D40" s="875"/>
      <c r="E40" s="875"/>
      <c r="F40" s="875"/>
      <c r="G40" s="875"/>
      <c r="H40" s="875"/>
      <c r="I40" s="990"/>
      <c r="J40" s="329" t="s">
        <v>71</v>
      </c>
      <c r="K40" s="263" t="s">
        <v>71</v>
      </c>
      <c r="L40" s="2568" t="s">
        <v>71</v>
      </c>
      <c r="M40" s="2569"/>
      <c r="N40" s="2570"/>
      <c r="O40" s="2575"/>
      <c r="P40" s="2575"/>
    </row>
    <row r="41" spans="2:16">
      <c r="B41" s="248"/>
      <c r="C41" s="875" t="s">
        <v>727</v>
      </c>
      <c r="D41" s="875"/>
      <c r="E41" s="875"/>
      <c r="F41" s="875"/>
      <c r="G41" s="875"/>
      <c r="H41" s="875"/>
      <c r="I41" s="990"/>
      <c r="J41" s="332">
        <v>1974156</v>
      </c>
      <c r="K41" s="335">
        <v>3375562.5</v>
      </c>
      <c r="L41" s="1319">
        <f t="shared" si="0"/>
        <v>0.70987627117613805</v>
      </c>
      <c r="M41" s="1320"/>
      <c r="N41" s="1321"/>
      <c r="O41" s="2575"/>
      <c r="P41" s="2575"/>
    </row>
    <row r="42" spans="2:16">
      <c r="B42" s="248"/>
      <c r="C42" s="875" t="s">
        <v>407</v>
      </c>
      <c r="D42" s="875"/>
      <c r="E42" s="875"/>
      <c r="F42" s="875"/>
      <c r="G42" s="875"/>
      <c r="H42" s="875"/>
      <c r="I42" s="990"/>
      <c r="J42" s="329" t="s">
        <v>71</v>
      </c>
      <c r="K42" s="263" t="s">
        <v>71</v>
      </c>
      <c r="L42" s="2568" t="s">
        <v>71</v>
      </c>
      <c r="M42" s="2569"/>
      <c r="N42" s="2570"/>
      <c r="O42" s="2575"/>
      <c r="P42" s="2575"/>
    </row>
    <row r="43" spans="2:16" ht="30">
      <c r="B43" s="248"/>
      <c r="C43" s="875" t="s">
        <v>408</v>
      </c>
      <c r="D43" s="875"/>
      <c r="E43" s="875"/>
      <c r="F43" s="261" t="s">
        <v>400</v>
      </c>
      <c r="G43" s="1337"/>
      <c r="H43" s="1338"/>
      <c r="I43" s="1339"/>
      <c r="J43" s="329" t="s">
        <v>71</v>
      </c>
      <c r="K43" s="263" t="s">
        <v>71</v>
      </c>
      <c r="L43" s="2568" t="s">
        <v>71</v>
      </c>
      <c r="M43" s="2569"/>
      <c r="N43" s="2570"/>
      <c r="O43" s="2575"/>
      <c r="P43" s="2575"/>
    </row>
    <row r="44" spans="2:16">
      <c r="B44" s="248" t="s">
        <v>409</v>
      </c>
      <c r="C44" s="875" t="s">
        <v>256</v>
      </c>
      <c r="D44" s="875"/>
      <c r="E44" s="875"/>
      <c r="F44" s="875"/>
      <c r="G44" s="875"/>
      <c r="H44" s="875"/>
      <c r="I44" s="875"/>
      <c r="J44" s="875"/>
      <c r="K44" s="875"/>
      <c r="L44" s="875"/>
      <c r="M44" s="875"/>
      <c r="N44" s="876"/>
      <c r="O44" s="2575"/>
      <c r="P44" s="2575"/>
    </row>
    <row r="45" spans="2:16">
      <c r="B45" s="248"/>
      <c r="C45" s="875" t="s">
        <v>728</v>
      </c>
      <c r="D45" s="875"/>
      <c r="E45" s="875"/>
      <c r="F45" s="875"/>
      <c r="G45" s="875"/>
      <c r="H45" s="875"/>
      <c r="I45" s="990"/>
      <c r="J45" s="316">
        <v>484844</v>
      </c>
      <c r="K45" s="404">
        <v>624327.5</v>
      </c>
      <c r="L45" s="1709">
        <f>ABS(J45-K45)/J45</f>
        <v>0.2876873798582637</v>
      </c>
      <c r="M45" s="1710"/>
      <c r="N45" s="1711"/>
      <c r="O45" s="2575"/>
      <c r="P45" s="2575"/>
    </row>
    <row r="46" spans="2:16">
      <c r="B46" s="248"/>
      <c r="C46" s="875" t="s">
        <v>411</v>
      </c>
      <c r="D46" s="875"/>
      <c r="E46" s="875"/>
      <c r="F46" s="875"/>
      <c r="G46" s="875"/>
      <c r="H46" s="875"/>
      <c r="I46" s="990"/>
      <c r="J46" s="316">
        <v>123812</v>
      </c>
      <c r="K46" s="404">
        <v>165467</v>
      </c>
      <c r="L46" s="2571">
        <f>ABS(J46-K46)/J46</f>
        <v>0.33643750201919037</v>
      </c>
      <c r="M46" s="2572"/>
      <c r="N46" s="2573"/>
      <c r="O46" s="2575"/>
      <c r="P46" s="2575"/>
    </row>
    <row r="47" spans="2:16" ht="30">
      <c r="B47" s="248"/>
      <c r="C47" s="875" t="s">
        <v>412</v>
      </c>
      <c r="D47" s="875"/>
      <c r="E47" s="875"/>
      <c r="F47" s="261" t="s">
        <v>400</v>
      </c>
      <c r="G47" s="1067" t="s">
        <v>2894</v>
      </c>
      <c r="H47" s="1068"/>
      <c r="I47" s="1069"/>
      <c r="J47" s="329" t="s">
        <v>71</v>
      </c>
      <c r="K47" s="263" t="s">
        <v>71</v>
      </c>
      <c r="L47" s="2568" t="s">
        <v>71</v>
      </c>
      <c r="M47" s="2569"/>
      <c r="N47" s="2570"/>
      <c r="O47" s="2575"/>
      <c r="P47" s="2575"/>
    </row>
    <row r="48" spans="2:16">
      <c r="B48" s="248" t="s">
        <v>413</v>
      </c>
      <c r="C48" s="875" t="s">
        <v>729</v>
      </c>
      <c r="D48" s="875"/>
      <c r="E48" s="875"/>
      <c r="F48" s="875"/>
      <c r="G48" s="875"/>
      <c r="H48" s="875"/>
      <c r="I48" s="990"/>
      <c r="J48" s="329" t="s">
        <v>71</v>
      </c>
      <c r="K48" s="263" t="s">
        <v>71</v>
      </c>
      <c r="L48" s="2568" t="s">
        <v>71</v>
      </c>
      <c r="M48" s="2569"/>
      <c r="N48" s="2570"/>
      <c r="O48" s="2575"/>
      <c r="P48" s="2575"/>
    </row>
    <row r="49" spans="2:17">
      <c r="B49" s="248" t="s">
        <v>415</v>
      </c>
      <c r="C49" s="875" t="s">
        <v>730</v>
      </c>
      <c r="D49" s="875"/>
      <c r="E49" s="875"/>
      <c r="F49" s="875"/>
      <c r="G49" s="875"/>
      <c r="H49" s="875"/>
      <c r="I49" s="990"/>
      <c r="J49" s="329" t="s">
        <v>71</v>
      </c>
      <c r="K49" s="263" t="s">
        <v>71</v>
      </c>
      <c r="L49" s="2568" t="s">
        <v>71</v>
      </c>
      <c r="M49" s="2569"/>
      <c r="N49" s="2570"/>
      <c r="O49" s="2575"/>
      <c r="P49" s="2575"/>
    </row>
    <row r="50" spans="2:17">
      <c r="B50" s="248" t="s">
        <v>417</v>
      </c>
      <c r="C50" s="875" t="s">
        <v>133</v>
      </c>
      <c r="D50" s="875"/>
      <c r="E50" s="875"/>
      <c r="F50" s="875"/>
      <c r="G50" s="875"/>
      <c r="H50" s="875"/>
      <c r="I50" s="990"/>
      <c r="J50" s="332">
        <v>16107288</v>
      </c>
      <c r="K50" s="335">
        <v>13340919.999999998</v>
      </c>
      <c r="L50" s="1319">
        <f t="shared" si="0"/>
        <v>0.17174635481776956</v>
      </c>
      <c r="M50" s="1320"/>
      <c r="N50" s="1321"/>
      <c r="O50" s="2575"/>
      <c r="P50" s="2575"/>
    </row>
    <row r="51" spans="2:17">
      <c r="B51" s="248" t="s">
        <v>418</v>
      </c>
      <c r="C51" s="875" t="s">
        <v>134</v>
      </c>
      <c r="D51" s="875"/>
      <c r="E51" s="875"/>
      <c r="F51" s="875"/>
      <c r="G51" s="875"/>
      <c r="H51" s="875"/>
      <c r="I51" s="990"/>
      <c r="J51" s="316">
        <v>321628</v>
      </c>
      <c r="K51" s="404">
        <v>464761</v>
      </c>
      <c r="L51" s="1319">
        <f t="shared" si="0"/>
        <v>0.44502655241459077</v>
      </c>
      <c r="M51" s="1320"/>
      <c r="N51" s="1321"/>
      <c r="O51" s="2575"/>
      <c r="P51" s="2575"/>
    </row>
    <row r="52" spans="2:17">
      <c r="B52" s="248" t="s">
        <v>419</v>
      </c>
      <c r="C52" s="875" t="s">
        <v>262</v>
      </c>
      <c r="D52" s="875"/>
      <c r="E52" s="875"/>
      <c r="F52" s="875"/>
      <c r="G52" s="875"/>
      <c r="H52" s="875"/>
      <c r="I52" s="875"/>
      <c r="J52" s="875"/>
      <c r="K52" s="875"/>
      <c r="L52" s="875"/>
      <c r="M52" s="875"/>
      <c r="N52" s="876"/>
      <c r="O52" s="2575"/>
      <c r="P52" s="2575"/>
    </row>
    <row r="53" spans="2:17">
      <c r="B53" s="248"/>
      <c r="C53" s="875" t="s">
        <v>263</v>
      </c>
      <c r="D53" s="875"/>
      <c r="E53" s="875"/>
      <c r="F53" s="875"/>
      <c r="G53" s="875"/>
      <c r="H53" s="875"/>
      <c r="I53" s="990"/>
      <c r="J53" s="316">
        <v>102905</v>
      </c>
      <c r="K53" s="404">
        <v>104181</v>
      </c>
      <c r="L53" s="1319">
        <f t="shared" ref="L53" si="1">ABS(J53-K53)/J53</f>
        <v>1.2399786210582577E-2</v>
      </c>
      <c r="M53" s="1320"/>
      <c r="N53" s="1321"/>
      <c r="O53" s="2575"/>
      <c r="P53" s="2575"/>
    </row>
    <row r="54" spans="2:17">
      <c r="B54" s="248"/>
      <c r="C54" s="875" t="s">
        <v>264</v>
      </c>
      <c r="D54" s="875"/>
      <c r="E54" s="875"/>
      <c r="F54" s="875"/>
      <c r="G54" s="875"/>
      <c r="H54" s="875"/>
      <c r="I54" s="990"/>
      <c r="J54" s="329" t="s">
        <v>71</v>
      </c>
      <c r="K54" s="263" t="s">
        <v>71</v>
      </c>
      <c r="L54" s="2568" t="s">
        <v>71</v>
      </c>
      <c r="M54" s="2569"/>
      <c r="N54" s="2570"/>
      <c r="O54" s="2575"/>
      <c r="P54" s="2575"/>
    </row>
    <row r="55" spans="2:17">
      <c r="B55" s="248" t="s">
        <v>420</v>
      </c>
      <c r="C55" s="875" t="s">
        <v>731</v>
      </c>
      <c r="D55" s="875"/>
      <c r="E55" s="875"/>
      <c r="F55" s="875"/>
      <c r="G55" s="875"/>
      <c r="H55" s="875"/>
      <c r="I55" s="990"/>
      <c r="J55" s="329" t="s">
        <v>71</v>
      </c>
      <c r="K55" s="263" t="s">
        <v>71</v>
      </c>
      <c r="L55" s="2568" t="s">
        <v>71</v>
      </c>
      <c r="M55" s="2569"/>
      <c r="N55" s="2570"/>
      <c r="O55" s="2576"/>
      <c r="P55" s="2576"/>
    </row>
    <row r="56" spans="2:17" ht="30.75" thickBot="1">
      <c r="B56" s="265" t="s">
        <v>422</v>
      </c>
      <c r="C56" s="1309" t="s">
        <v>732</v>
      </c>
      <c r="D56" s="1309"/>
      <c r="E56" s="1309"/>
      <c r="F56" s="1309"/>
      <c r="G56" s="1309"/>
      <c r="H56" s="1309"/>
      <c r="I56" s="1309"/>
      <c r="J56" s="1310" t="s">
        <v>49</v>
      </c>
      <c r="K56" s="1311"/>
      <c r="L56" s="266" t="s">
        <v>424</v>
      </c>
      <c r="M56" s="1312" t="s">
        <v>2895</v>
      </c>
      <c r="N56" s="1313"/>
      <c r="O56" s="548" t="s">
        <v>840</v>
      </c>
      <c r="P56" s="548"/>
    </row>
    <row r="57" spans="2:17" ht="33.75" customHeight="1">
      <c r="B57" s="2565" t="s">
        <v>425</v>
      </c>
      <c r="C57" s="2566"/>
      <c r="D57" s="2566"/>
      <c r="E57" s="2566"/>
      <c r="F57" s="2566"/>
      <c r="G57" s="2566"/>
      <c r="H57" s="2566"/>
      <c r="I57" s="2566"/>
      <c r="J57" s="2566"/>
      <c r="K57" s="2566"/>
      <c r="L57" s="2566"/>
      <c r="M57" s="2566"/>
      <c r="N57" s="2566"/>
      <c r="O57" s="2566"/>
      <c r="P57" s="2567"/>
    </row>
    <row r="58" spans="2:17" ht="30.75" thickBot="1">
      <c r="B58" s="267" t="s">
        <v>426</v>
      </c>
      <c r="C58" s="1152" t="s">
        <v>2896</v>
      </c>
      <c r="D58" s="1152"/>
      <c r="E58" s="1152"/>
      <c r="F58" s="1152"/>
      <c r="G58" s="1152"/>
      <c r="H58" s="1152"/>
      <c r="I58" s="1152"/>
      <c r="J58" s="1310" t="s">
        <v>49</v>
      </c>
      <c r="K58" s="1311"/>
      <c r="L58" s="266" t="s">
        <v>424</v>
      </c>
      <c r="M58" s="1312"/>
      <c r="N58" s="1313"/>
      <c r="O58" s="549" t="s">
        <v>745</v>
      </c>
      <c r="P58" s="761"/>
    </row>
    <row r="59" spans="2:17">
      <c r="B59" s="2533" t="s">
        <v>428</v>
      </c>
      <c r="C59" s="2534"/>
      <c r="D59" s="2534"/>
      <c r="E59" s="2534"/>
      <c r="F59" s="2534"/>
      <c r="G59" s="2534"/>
      <c r="H59" s="2534"/>
      <c r="I59" s="2534"/>
      <c r="J59" s="2534"/>
      <c r="K59" s="2534"/>
      <c r="L59" s="2534"/>
      <c r="M59" s="2534"/>
      <c r="N59" s="2534"/>
      <c r="O59" s="2534"/>
      <c r="P59" s="2536"/>
    </row>
    <row r="60" spans="2:17" ht="45">
      <c r="B60" s="269" t="s">
        <v>429</v>
      </c>
      <c r="C60" s="1302" t="s">
        <v>430</v>
      </c>
      <c r="D60" s="1302"/>
      <c r="E60" s="1302"/>
      <c r="F60" s="1303"/>
      <c r="G60" s="270" t="s">
        <v>2897</v>
      </c>
      <c r="H60" s="271" t="s">
        <v>432</v>
      </c>
      <c r="I60" s="1240" t="s">
        <v>2898</v>
      </c>
      <c r="J60" s="1281"/>
      <c r="K60" s="1240" t="s">
        <v>384</v>
      </c>
      <c r="L60" s="1241"/>
      <c r="M60" s="1241"/>
      <c r="N60" s="1242"/>
      <c r="O60" s="2562"/>
      <c r="P60" s="2562"/>
    </row>
    <row r="61" spans="2:17">
      <c r="B61" s="262" t="s">
        <v>216</v>
      </c>
      <c r="C61" s="1307" t="s">
        <v>434</v>
      </c>
      <c r="D61" s="1307"/>
      <c r="E61" s="1307"/>
      <c r="F61" s="1308"/>
      <c r="G61" s="337">
        <v>0</v>
      </c>
      <c r="H61" s="273">
        <v>0</v>
      </c>
      <c r="I61" s="1209">
        <v>0</v>
      </c>
      <c r="J61" s="1210"/>
      <c r="K61" s="1275"/>
      <c r="L61" s="1276"/>
      <c r="M61" s="1276"/>
      <c r="N61" s="1277"/>
      <c r="O61" s="2563"/>
      <c r="P61" s="2563"/>
    </row>
    <row r="62" spans="2:17" ht="30">
      <c r="B62" s="262" t="s">
        <v>218</v>
      </c>
      <c r="C62" s="1307" t="s">
        <v>2899</v>
      </c>
      <c r="D62" s="1307"/>
      <c r="E62" s="1307"/>
      <c r="F62" s="1308"/>
      <c r="G62" s="337">
        <v>2300000</v>
      </c>
      <c r="H62" s="273" t="s">
        <v>2324</v>
      </c>
      <c r="I62" s="1209" t="s">
        <v>2900</v>
      </c>
      <c r="J62" s="1210"/>
      <c r="K62" s="1275"/>
      <c r="L62" s="1276"/>
      <c r="M62" s="1276"/>
      <c r="N62" s="1277"/>
      <c r="O62" s="2563"/>
      <c r="P62" s="2563"/>
    </row>
    <row r="63" spans="2:17" ht="36" customHeight="1" thickBot="1">
      <c r="B63" s="248" t="s">
        <v>220</v>
      </c>
      <c r="C63" s="921" t="s">
        <v>2901</v>
      </c>
      <c r="D63" s="921"/>
      <c r="E63" s="921"/>
      <c r="F63" s="956"/>
      <c r="G63" s="338">
        <f>G61+G62</f>
        <v>2300000</v>
      </c>
      <c r="H63" s="275"/>
      <c r="I63" s="1264"/>
      <c r="J63" s="1265"/>
      <c r="K63" s="1264"/>
      <c r="L63" s="1266"/>
      <c r="M63" s="1266"/>
      <c r="N63" s="1267"/>
      <c r="O63" s="2564"/>
      <c r="P63" s="2564"/>
      <c r="Q63" s="550"/>
    </row>
    <row r="64" spans="2:17" ht="35.65" customHeight="1">
      <c r="B64" s="1296" t="s">
        <v>437</v>
      </c>
      <c r="C64" s="1297"/>
      <c r="D64" s="1297"/>
      <c r="E64" s="1297"/>
      <c r="F64" s="1297"/>
      <c r="G64" s="1297"/>
      <c r="H64" s="1297"/>
      <c r="I64" s="1297"/>
      <c r="J64" s="1297"/>
      <c r="K64" s="1297"/>
      <c r="L64" s="1297"/>
      <c r="M64" s="1297"/>
      <c r="N64" s="1297"/>
      <c r="O64" s="1297"/>
      <c r="P64" s="1298"/>
    </row>
    <row r="65" spans="2:16" ht="30.75" thickBot="1">
      <c r="B65" s="276" t="s">
        <v>438</v>
      </c>
      <c r="C65" s="1284" t="s">
        <v>439</v>
      </c>
      <c r="D65" s="1284"/>
      <c r="E65" s="1284"/>
      <c r="F65" s="1284"/>
      <c r="G65" s="1284"/>
      <c r="H65" s="1284"/>
      <c r="I65" s="1284"/>
      <c r="J65" s="1284"/>
      <c r="K65" s="1284"/>
      <c r="L65" s="1284"/>
      <c r="M65" s="1285"/>
      <c r="N65" s="407" t="s">
        <v>49</v>
      </c>
      <c r="O65" s="549" t="s">
        <v>745</v>
      </c>
      <c r="P65" s="761"/>
    </row>
    <row r="66" spans="2:16" ht="19.149999999999999" customHeight="1">
      <c r="B66" s="2558" t="s">
        <v>440</v>
      </c>
      <c r="C66" s="2559"/>
      <c r="D66" s="2559"/>
      <c r="E66" s="2559"/>
      <c r="F66" s="2559"/>
      <c r="G66" s="2559"/>
      <c r="H66" s="2559"/>
      <c r="I66" s="2559"/>
      <c r="J66" s="2559"/>
      <c r="K66" s="2559"/>
      <c r="L66" s="2559"/>
      <c r="M66" s="2559"/>
      <c r="N66" s="2559"/>
      <c r="O66" s="2559"/>
      <c r="P66" s="2560"/>
    </row>
    <row r="67" spans="2:16" ht="45">
      <c r="B67" s="254" t="s">
        <v>441</v>
      </c>
      <c r="C67" s="864" t="s">
        <v>442</v>
      </c>
      <c r="D67" s="864"/>
      <c r="E67" s="2561"/>
      <c r="F67" s="271" t="s">
        <v>2902</v>
      </c>
      <c r="G67" s="1240" t="s">
        <v>2903</v>
      </c>
      <c r="H67" s="1281"/>
      <c r="I67" s="1240" t="s">
        <v>445</v>
      </c>
      <c r="J67" s="1281"/>
      <c r="K67" s="1240" t="s">
        <v>384</v>
      </c>
      <c r="L67" s="1241"/>
      <c r="M67" s="1241"/>
      <c r="N67" s="1242"/>
      <c r="O67" s="2542"/>
      <c r="P67" s="2542"/>
    </row>
    <row r="68" spans="2:16">
      <c r="B68" s="262" t="s">
        <v>216</v>
      </c>
      <c r="C68" s="1290" t="s">
        <v>446</v>
      </c>
      <c r="D68" s="1290"/>
      <c r="E68" s="1291"/>
      <c r="F68" s="746"/>
      <c r="G68" s="1251"/>
      <c r="H68" s="1252"/>
      <c r="I68" s="1209"/>
      <c r="J68" s="1210"/>
      <c r="K68" s="1275"/>
      <c r="L68" s="1276"/>
      <c r="M68" s="1276"/>
      <c r="N68" s="1277"/>
      <c r="O68" s="2543"/>
      <c r="P68" s="2543"/>
    </row>
    <row r="69" spans="2:16">
      <c r="B69" s="278"/>
      <c r="C69" s="1290" t="s">
        <v>447</v>
      </c>
      <c r="D69" s="1290"/>
      <c r="E69" s="1291"/>
      <c r="F69" s="1096">
        <v>0</v>
      </c>
      <c r="G69" s="1097"/>
      <c r="H69" s="1097"/>
      <c r="I69" s="1097"/>
      <c r="J69" s="1097"/>
      <c r="K69" s="1275"/>
      <c r="L69" s="1276"/>
      <c r="M69" s="1276"/>
      <c r="N69" s="1277"/>
      <c r="O69" s="2543"/>
      <c r="P69" s="2543"/>
    </row>
    <row r="70" spans="2:16" ht="83.65" customHeight="1">
      <c r="B70" s="262" t="s">
        <v>218</v>
      </c>
      <c r="C70" s="1290" t="s">
        <v>448</v>
      </c>
      <c r="D70" s="1290"/>
      <c r="E70" s="1291"/>
      <c r="F70" s="746" t="s">
        <v>49</v>
      </c>
      <c r="G70" s="1251">
        <v>1800000</v>
      </c>
      <c r="H70" s="1252"/>
      <c r="I70" s="1209" t="s">
        <v>2324</v>
      </c>
      <c r="J70" s="1210"/>
      <c r="K70" s="1275" t="s">
        <v>2904</v>
      </c>
      <c r="L70" s="1276"/>
      <c r="M70" s="1276"/>
      <c r="N70" s="1277"/>
      <c r="O70" s="2543"/>
      <c r="P70" s="2543"/>
    </row>
    <row r="71" spans="2:16">
      <c r="B71" s="278"/>
      <c r="C71" s="1290" t="s">
        <v>449</v>
      </c>
      <c r="D71" s="1290"/>
      <c r="E71" s="1291"/>
      <c r="F71" s="1096" t="s">
        <v>843</v>
      </c>
      <c r="G71" s="1097"/>
      <c r="H71" s="1097"/>
      <c r="I71" s="1097"/>
      <c r="J71" s="1097"/>
      <c r="K71" s="1275"/>
      <c r="L71" s="1276"/>
      <c r="M71" s="1276"/>
      <c r="N71" s="1277"/>
      <c r="O71" s="2543"/>
      <c r="P71" s="2543"/>
    </row>
    <row r="72" spans="2:16" ht="34.9" customHeight="1" thickBot="1">
      <c r="B72" s="279" t="s">
        <v>220</v>
      </c>
      <c r="C72" s="1292" t="s">
        <v>2905</v>
      </c>
      <c r="D72" s="1292"/>
      <c r="E72" s="1293"/>
      <c r="F72" s="280"/>
      <c r="G72" s="1294">
        <f>G68+G70</f>
        <v>1800000</v>
      </c>
      <c r="H72" s="1295"/>
      <c r="I72" s="1264"/>
      <c r="J72" s="1265"/>
      <c r="K72" s="1264"/>
      <c r="L72" s="1266"/>
      <c r="M72" s="1266"/>
      <c r="N72" s="1267"/>
      <c r="O72" s="2545"/>
      <c r="P72" s="2545"/>
    </row>
    <row r="73" spans="2:16">
      <c r="B73" s="2555" t="s">
        <v>451</v>
      </c>
      <c r="C73" s="2556"/>
      <c r="D73" s="2556"/>
      <c r="E73" s="2556"/>
      <c r="F73" s="2556"/>
      <c r="G73" s="2556"/>
      <c r="H73" s="2556"/>
      <c r="I73" s="2556"/>
      <c r="J73" s="2556"/>
      <c r="K73" s="2556"/>
      <c r="L73" s="2556"/>
      <c r="M73" s="2556"/>
      <c r="N73" s="2556"/>
      <c r="O73" s="2556"/>
      <c r="P73" s="2557"/>
    </row>
    <row r="74" spans="2:16" ht="30">
      <c r="B74" s="254" t="s">
        <v>452</v>
      </c>
      <c r="C74" s="864" t="s">
        <v>453</v>
      </c>
      <c r="D74" s="978"/>
      <c r="E74" s="1088"/>
      <c r="F74" s="281" t="s">
        <v>454</v>
      </c>
      <c r="G74" s="1241" t="s">
        <v>455</v>
      </c>
      <c r="H74" s="1281"/>
      <c r="I74" s="1240" t="s">
        <v>456</v>
      </c>
      <c r="J74" s="1281"/>
      <c r="K74" s="1240" t="s">
        <v>457</v>
      </c>
      <c r="L74" s="1241"/>
      <c r="M74" s="1241"/>
      <c r="N74" s="1242"/>
      <c r="O74" s="323" t="s">
        <v>704</v>
      </c>
      <c r="P74" s="324"/>
    </row>
    <row r="75" spans="2:16" s="551" customFormat="1">
      <c r="B75" s="262" t="s">
        <v>216</v>
      </c>
      <c r="C75" s="875" t="s">
        <v>118</v>
      </c>
      <c r="D75" s="875"/>
      <c r="E75" s="990"/>
      <c r="F75" s="746" t="s">
        <v>664</v>
      </c>
      <c r="G75" s="1251">
        <v>2881879</v>
      </c>
      <c r="H75" s="1252"/>
      <c r="I75" s="1209" t="s">
        <v>2906</v>
      </c>
      <c r="J75" s="1210"/>
      <c r="K75" s="1211" t="s">
        <v>2907</v>
      </c>
      <c r="L75" s="1212"/>
      <c r="M75" s="1212"/>
      <c r="N75" s="1213"/>
      <c r="O75" s="2542"/>
      <c r="P75" s="2542"/>
    </row>
    <row r="76" spans="2:16" s="551" customFormat="1" ht="42" customHeight="1">
      <c r="B76" s="262" t="s">
        <v>218</v>
      </c>
      <c r="C76" s="875" t="s">
        <v>54</v>
      </c>
      <c r="D76" s="875"/>
      <c r="E76" s="990"/>
      <c r="F76" s="746" t="s">
        <v>659</v>
      </c>
      <c r="G76" s="1251">
        <v>9000000</v>
      </c>
      <c r="H76" s="1252"/>
      <c r="I76" s="1209" t="s">
        <v>900</v>
      </c>
      <c r="J76" s="1210"/>
      <c r="K76" s="1211" t="s">
        <v>2908</v>
      </c>
      <c r="L76" s="1212"/>
      <c r="M76" s="1212"/>
      <c r="N76" s="1213"/>
      <c r="O76" s="2543"/>
      <c r="P76" s="2543"/>
    </row>
    <row r="77" spans="2:16" s="551" customFormat="1">
      <c r="B77" s="262" t="s">
        <v>220</v>
      </c>
      <c r="C77" s="875" t="s">
        <v>120</v>
      </c>
      <c r="D77" s="875"/>
      <c r="E77" s="990"/>
      <c r="F77" s="746" t="s">
        <v>664</v>
      </c>
      <c r="G77" s="1251">
        <v>0</v>
      </c>
      <c r="H77" s="1252"/>
      <c r="I77" s="1209">
        <v>0</v>
      </c>
      <c r="J77" s="1210"/>
      <c r="K77" s="1211"/>
      <c r="L77" s="1212"/>
      <c r="M77" s="1212"/>
      <c r="N77" s="1213"/>
      <c r="O77" s="2543"/>
      <c r="P77" s="2543"/>
    </row>
    <row r="78" spans="2:16" s="551" customFormat="1">
      <c r="B78" s="262" t="s">
        <v>222</v>
      </c>
      <c r="C78" s="875" t="s">
        <v>121</v>
      </c>
      <c r="D78" s="875"/>
      <c r="E78" s="990"/>
      <c r="F78" s="746" t="s">
        <v>664</v>
      </c>
      <c r="G78" s="1251">
        <v>0</v>
      </c>
      <c r="H78" s="1252"/>
      <c r="I78" s="1251">
        <v>0</v>
      </c>
      <c r="J78" s="1252"/>
      <c r="K78" s="1251"/>
      <c r="L78" s="1282"/>
      <c r="M78" s="1282"/>
      <c r="N78" s="1283"/>
      <c r="O78" s="2543"/>
      <c r="P78" s="2543"/>
    </row>
    <row r="79" spans="2:16" s="551" customFormat="1" ht="70.5" customHeight="1">
      <c r="B79" s="262" t="s">
        <v>224</v>
      </c>
      <c r="C79" s="875" t="s">
        <v>122</v>
      </c>
      <c r="D79" s="875"/>
      <c r="E79" s="990"/>
      <c r="F79" s="746" t="s">
        <v>659</v>
      </c>
      <c r="G79" s="1251">
        <v>2100000</v>
      </c>
      <c r="H79" s="1252"/>
      <c r="I79" s="1209" t="s">
        <v>900</v>
      </c>
      <c r="J79" s="1210"/>
      <c r="K79" s="1211" t="s">
        <v>2909</v>
      </c>
      <c r="L79" s="1212"/>
      <c r="M79" s="1212"/>
      <c r="N79" s="1213"/>
      <c r="O79" s="2543"/>
      <c r="P79" s="2543"/>
    </row>
    <row r="80" spans="2:16" ht="27.4" customHeight="1" thickBot="1">
      <c r="B80" s="248" t="s">
        <v>226</v>
      </c>
      <c r="C80" s="921" t="s">
        <v>2910</v>
      </c>
      <c r="D80" s="921"/>
      <c r="E80" s="956"/>
      <c r="F80" s="283"/>
      <c r="G80" s="1262">
        <f>G75+G76+G77+G78+G79</f>
        <v>13981879</v>
      </c>
      <c r="H80" s="1263"/>
      <c r="I80" s="1264"/>
      <c r="J80" s="1265"/>
      <c r="K80" s="1264"/>
      <c r="L80" s="1266"/>
      <c r="M80" s="1266"/>
      <c r="N80" s="1267"/>
      <c r="O80" s="2545"/>
      <c r="P80" s="2545"/>
    </row>
    <row r="81" spans="2:16" ht="68.25" customHeight="1">
      <c r="B81" s="1296" t="s">
        <v>459</v>
      </c>
      <c r="C81" s="1297"/>
      <c r="D81" s="1297"/>
      <c r="E81" s="1297"/>
      <c r="F81" s="1297"/>
      <c r="G81" s="1297"/>
      <c r="H81" s="1297"/>
      <c r="I81" s="1297"/>
      <c r="J81" s="1297"/>
      <c r="K81" s="1297"/>
      <c r="L81" s="1297"/>
      <c r="M81" s="1297"/>
      <c r="N81" s="1297"/>
      <c r="O81" s="1297"/>
      <c r="P81" s="1298"/>
    </row>
    <row r="82" spans="2:16" ht="30">
      <c r="B82" s="284" t="s">
        <v>460</v>
      </c>
      <c r="C82" s="1271" t="s">
        <v>461</v>
      </c>
      <c r="D82" s="1271"/>
      <c r="E82" s="1271"/>
      <c r="F82" s="1271"/>
      <c r="G82" s="1272"/>
      <c r="H82" s="1255">
        <f>G72/(G72+G80)</f>
        <v>0.11405486000748073</v>
      </c>
      <c r="I82" s="1256"/>
      <c r="J82" s="1257"/>
      <c r="K82" s="1273" t="s">
        <v>462</v>
      </c>
      <c r="L82" s="1274"/>
      <c r="M82" s="1274"/>
      <c r="N82" s="1274"/>
      <c r="O82" s="323" t="s">
        <v>745</v>
      </c>
      <c r="P82" s="324"/>
    </row>
    <row r="83" spans="2:16">
      <c r="B83" s="285" t="s">
        <v>463</v>
      </c>
      <c r="C83" s="1253" t="s">
        <v>464</v>
      </c>
      <c r="D83" s="1253"/>
      <c r="E83" s="1253"/>
      <c r="F83" s="1253"/>
      <c r="G83" s="1254"/>
      <c r="H83" s="1255">
        <f>G68/G72</f>
        <v>0</v>
      </c>
      <c r="I83" s="1256"/>
      <c r="J83" s="1257"/>
      <c r="K83" s="1258" t="s">
        <v>465</v>
      </c>
      <c r="L83" s="1259"/>
      <c r="M83" s="1259"/>
      <c r="N83" s="1259"/>
      <c r="O83" s="323" t="s">
        <v>704</v>
      </c>
      <c r="P83" s="324"/>
    </row>
    <row r="84" spans="2:16">
      <c r="B84" s="286" t="s">
        <v>466</v>
      </c>
      <c r="C84" s="879" t="s">
        <v>467</v>
      </c>
      <c r="D84" s="879"/>
      <c r="E84" s="879"/>
      <c r="F84" s="879"/>
      <c r="G84" s="880"/>
      <c r="H84" s="1255">
        <f>(G72+G80)/J26</f>
        <v>0.54020492307506429</v>
      </c>
      <c r="I84" s="1256"/>
      <c r="J84" s="1257"/>
      <c r="K84" s="1258" t="s">
        <v>352</v>
      </c>
      <c r="L84" s="1259"/>
      <c r="M84" s="1259"/>
      <c r="N84" s="1259"/>
      <c r="O84" s="323" t="s">
        <v>468</v>
      </c>
      <c r="P84" s="324" t="s">
        <v>468</v>
      </c>
    </row>
    <row r="85" spans="2:16" ht="43.9" customHeight="1">
      <c r="B85" s="287" t="s">
        <v>469</v>
      </c>
      <c r="C85" s="1247" t="s">
        <v>470</v>
      </c>
      <c r="D85" s="1247"/>
      <c r="E85" s="1247"/>
      <c r="F85" s="1247"/>
      <c r="G85" s="1248"/>
      <c r="H85" s="1032" t="s">
        <v>49</v>
      </c>
      <c r="I85" s="1033"/>
      <c r="J85" s="1199"/>
      <c r="K85" s="1249" t="s">
        <v>465</v>
      </c>
      <c r="L85" s="1250"/>
      <c r="M85" s="1250"/>
      <c r="N85" s="1250"/>
      <c r="O85" s="323" t="s">
        <v>468</v>
      </c>
      <c r="P85" s="324" t="s">
        <v>468</v>
      </c>
    </row>
    <row r="86" spans="2:16" ht="46.9" customHeight="1">
      <c r="B86" s="242" t="s">
        <v>471</v>
      </c>
      <c r="C86" s="879" t="s">
        <v>472</v>
      </c>
      <c r="D86" s="879"/>
      <c r="E86" s="879"/>
      <c r="F86" s="879"/>
      <c r="G86" s="880"/>
      <c r="H86" s="1096" t="s">
        <v>910</v>
      </c>
      <c r="I86" s="1097"/>
      <c r="J86" s="1097"/>
      <c r="K86" s="1249" t="s">
        <v>465</v>
      </c>
      <c r="L86" s="1250"/>
      <c r="M86" s="1250"/>
      <c r="N86" s="1250"/>
      <c r="O86" s="960" t="s">
        <v>2580</v>
      </c>
      <c r="P86" s="960"/>
    </row>
    <row r="87" spans="2:16">
      <c r="B87" s="10" t="s">
        <v>216</v>
      </c>
      <c r="C87" s="879" t="s">
        <v>473</v>
      </c>
      <c r="D87" s="879"/>
      <c r="E87" s="879"/>
      <c r="F87" s="879"/>
      <c r="G87" s="879"/>
      <c r="H87" s="1073" t="s">
        <v>2884</v>
      </c>
      <c r="I87" s="1074"/>
      <c r="J87" s="1074"/>
      <c r="K87" s="1074"/>
      <c r="L87" s="1074"/>
      <c r="M87" s="1074"/>
      <c r="N87" s="1074"/>
      <c r="O87" s="976"/>
      <c r="P87" s="976"/>
    </row>
    <row r="88" spans="2:16">
      <c r="B88" s="249" t="s">
        <v>474</v>
      </c>
      <c r="C88" s="913" t="s">
        <v>475</v>
      </c>
      <c r="D88" s="913"/>
      <c r="E88" s="1006"/>
      <c r="F88" s="1084"/>
      <c r="G88" s="1085"/>
      <c r="H88" s="1085"/>
      <c r="I88" s="1085"/>
      <c r="J88" s="1085"/>
      <c r="K88" s="1085"/>
      <c r="L88" s="1085"/>
      <c r="M88" s="1085"/>
      <c r="N88" s="1085"/>
      <c r="O88" s="2553"/>
      <c r="P88" s="2554"/>
    </row>
    <row r="89" spans="2:16">
      <c r="B89" s="2548" t="s">
        <v>476</v>
      </c>
      <c r="C89" s="2549"/>
      <c r="D89" s="2549"/>
      <c r="E89" s="2549"/>
      <c r="F89" s="2549"/>
      <c r="G89" s="2549"/>
      <c r="H89" s="2549"/>
      <c r="I89" s="2549"/>
      <c r="J89" s="2549"/>
      <c r="K89" s="2549"/>
      <c r="L89" s="2549"/>
      <c r="M89" s="2549"/>
      <c r="N89" s="2549"/>
      <c r="O89" s="2549"/>
      <c r="P89" s="2550"/>
    </row>
    <row r="90" spans="2:16" ht="30">
      <c r="B90" s="288" t="s">
        <v>477</v>
      </c>
      <c r="C90" s="1388" t="s">
        <v>478</v>
      </c>
      <c r="D90" s="879"/>
      <c r="E90" s="879"/>
      <c r="F90" s="879"/>
      <c r="G90" s="880"/>
      <c r="H90" s="289" t="s">
        <v>49</v>
      </c>
      <c r="I90" s="1226" t="s">
        <v>424</v>
      </c>
      <c r="J90" s="1227"/>
      <c r="K90" s="1886"/>
      <c r="L90" s="1887"/>
      <c r="M90" s="1887"/>
      <c r="N90" s="1888"/>
      <c r="O90" s="323" t="s">
        <v>745</v>
      </c>
      <c r="P90" s="324"/>
    </row>
    <row r="91" spans="2:16">
      <c r="B91" s="1228" t="s">
        <v>479</v>
      </c>
      <c r="C91" s="1229"/>
      <c r="D91" s="1229"/>
      <c r="E91" s="1230"/>
      <c r="F91" s="1237" t="s">
        <v>480</v>
      </c>
      <c r="G91" s="1238"/>
      <c r="H91" s="1239"/>
      <c r="I91" s="1240" t="s">
        <v>481</v>
      </c>
      <c r="J91" s="1241"/>
      <c r="K91" s="1240" t="s">
        <v>384</v>
      </c>
      <c r="L91" s="1241"/>
      <c r="M91" s="1241"/>
      <c r="N91" s="1242"/>
      <c r="O91" s="2542"/>
      <c r="P91" s="2542"/>
    </row>
    <row r="92" spans="2:16">
      <c r="B92" s="1231"/>
      <c r="C92" s="1232"/>
      <c r="D92" s="1232"/>
      <c r="E92" s="1233"/>
      <c r="F92" s="1886" t="s">
        <v>2911</v>
      </c>
      <c r="G92" s="1887"/>
      <c r="H92" s="1888"/>
      <c r="I92" s="2551">
        <v>6400000</v>
      </c>
      <c r="J92" s="2552"/>
      <c r="K92" s="1886"/>
      <c r="L92" s="1887"/>
      <c r="M92" s="1887"/>
      <c r="N92" s="1888"/>
      <c r="O92" s="2543"/>
      <c r="P92" s="2543"/>
    </row>
    <row r="93" spans="2:16">
      <c r="B93" s="1231"/>
      <c r="C93" s="1232"/>
      <c r="D93" s="1232"/>
      <c r="E93" s="1233"/>
      <c r="F93" s="1886"/>
      <c r="G93" s="1887"/>
      <c r="H93" s="1888"/>
      <c r="I93" s="1243"/>
      <c r="J93" s="1244"/>
      <c r="K93" s="1886"/>
      <c r="L93" s="1887"/>
      <c r="M93" s="1887"/>
      <c r="N93" s="1888"/>
      <c r="O93" s="2543"/>
      <c r="P93" s="2543"/>
    </row>
    <row r="94" spans="2:16">
      <c r="B94" s="1231"/>
      <c r="C94" s="1232"/>
      <c r="D94" s="1232"/>
      <c r="E94" s="1233"/>
      <c r="F94" s="1886"/>
      <c r="G94" s="1887"/>
      <c r="H94" s="1888"/>
      <c r="I94" s="1243"/>
      <c r="J94" s="1244"/>
      <c r="K94" s="1886"/>
      <c r="L94" s="1887"/>
      <c r="M94" s="1887"/>
      <c r="N94" s="1888"/>
      <c r="O94" s="2543"/>
      <c r="P94" s="2543"/>
    </row>
    <row r="95" spans="2:16">
      <c r="B95" s="1231"/>
      <c r="C95" s="1232"/>
      <c r="D95" s="1232"/>
      <c r="E95" s="1233"/>
      <c r="F95" s="1886"/>
      <c r="G95" s="1887"/>
      <c r="H95" s="1888"/>
      <c r="I95" s="1243"/>
      <c r="J95" s="1244"/>
      <c r="K95" s="1886"/>
      <c r="L95" s="1887"/>
      <c r="M95" s="1887"/>
      <c r="N95" s="1888"/>
      <c r="O95" s="2543"/>
      <c r="P95" s="2543"/>
    </row>
    <row r="96" spans="2:16" ht="16.5" thickBot="1">
      <c r="B96" s="1234"/>
      <c r="C96" s="1235"/>
      <c r="D96" s="1235"/>
      <c r="E96" s="1236"/>
      <c r="F96" s="1206"/>
      <c r="G96" s="2546"/>
      <c r="H96" s="2547"/>
      <c r="I96" s="1209"/>
      <c r="J96" s="1210"/>
      <c r="K96" s="1211"/>
      <c r="L96" s="1212"/>
      <c r="M96" s="1212"/>
      <c r="N96" s="1213"/>
      <c r="O96" s="2545"/>
      <c r="P96" s="2545"/>
    </row>
    <row r="97" spans="2:16" ht="16.5" thickBot="1">
      <c r="B97" s="845" t="s">
        <v>124</v>
      </c>
      <c r="C97" s="846"/>
      <c r="D97" s="846"/>
      <c r="E97" s="846"/>
      <c r="F97" s="846"/>
      <c r="G97" s="846"/>
      <c r="H97" s="846"/>
      <c r="I97" s="846"/>
      <c r="J97" s="846"/>
      <c r="K97" s="846"/>
      <c r="L97" s="846"/>
      <c r="M97" s="846"/>
      <c r="N97" s="846"/>
      <c r="O97" s="846"/>
      <c r="P97" s="847"/>
    </row>
    <row r="98" spans="2:16">
      <c r="B98" s="290" t="s">
        <v>482</v>
      </c>
      <c r="C98" s="1214" t="s">
        <v>483</v>
      </c>
      <c r="D98" s="1214"/>
      <c r="E98" s="1214"/>
      <c r="F98" s="1214"/>
      <c r="G98" s="1214"/>
      <c r="H98" s="1214"/>
      <c r="I98" s="1214"/>
      <c r="J98" s="1214"/>
      <c r="K98" s="1214"/>
      <c r="L98" s="1214"/>
      <c r="M98" s="1214"/>
      <c r="N98" s="1214"/>
      <c r="O98" s="985" t="s">
        <v>766</v>
      </c>
      <c r="P98" s="985"/>
    </row>
    <row r="99" spans="2:16">
      <c r="B99" s="1216" t="s">
        <v>484</v>
      </c>
      <c r="C99" s="1217"/>
      <c r="D99" s="1217"/>
      <c r="E99" s="1217"/>
      <c r="F99" s="1218"/>
      <c r="G99" s="1222" t="s">
        <v>485</v>
      </c>
      <c r="H99" s="1222"/>
      <c r="I99" s="1222"/>
      <c r="J99" s="1222"/>
      <c r="K99" s="1222"/>
      <c r="L99" s="1202"/>
      <c r="M99" s="1202"/>
      <c r="N99" s="1202"/>
      <c r="O99" s="1044"/>
      <c r="P99" s="1044"/>
    </row>
    <row r="100" spans="2:16">
      <c r="B100" s="1219"/>
      <c r="C100" s="1220"/>
      <c r="D100" s="1220"/>
      <c r="E100" s="1220"/>
      <c r="F100" s="1221"/>
      <c r="G100" s="1202" t="s">
        <v>127</v>
      </c>
      <c r="H100" s="1203"/>
      <c r="I100" s="1202" t="s">
        <v>141</v>
      </c>
      <c r="J100" s="1203"/>
      <c r="K100" s="749" t="s">
        <v>486</v>
      </c>
      <c r="L100" s="1204" t="s">
        <v>487</v>
      </c>
      <c r="M100" s="1204"/>
      <c r="N100" s="1205"/>
      <c r="O100" s="976"/>
      <c r="P100" s="976"/>
    </row>
    <row r="101" spans="2:16">
      <c r="B101" s="291" t="s">
        <v>216</v>
      </c>
      <c r="C101" s="1065" t="s">
        <v>2912</v>
      </c>
      <c r="D101" s="1065"/>
      <c r="E101" s="1065"/>
      <c r="F101" s="1066"/>
      <c r="G101" s="1032" t="s">
        <v>49</v>
      </c>
      <c r="H101" s="1199"/>
      <c r="I101" s="1032" t="s">
        <v>49</v>
      </c>
      <c r="J101" s="1199"/>
      <c r="K101" s="745" t="s">
        <v>49</v>
      </c>
      <c r="L101" s="1032" t="s">
        <v>49</v>
      </c>
      <c r="M101" s="1033"/>
      <c r="N101" s="1116"/>
      <c r="O101" s="2542"/>
      <c r="P101" s="2542"/>
    </row>
    <row r="102" spans="2:16">
      <c r="B102" s="291" t="s">
        <v>218</v>
      </c>
      <c r="C102" s="1065" t="s">
        <v>2913</v>
      </c>
      <c r="D102" s="1065"/>
      <c r="E102" s="1065"/>
      <c r="F102" s="1066"/>
      <c r="G102" s="1032" t="s">
        <v>49</v>
      </c>
      <c r="H102" s="1199"/>
      <c r="I102" s="1032" t="s">
        <v>49</v>
      </c>
      <c r="J102" s="1199"/>
      <c r="K102" s="745" t="s">
        <v>49</v>
      </c>
      <c r="L102" s="1032" t="s">
        <v>49</v>
      </c>
      <c r="M102" s="1033"/>
      <c r="N102" s="1116"/>
      <c r="O102" s="2543"/>
      <c r="P102" s="2543"/>
    </row>
    <row r="103" spans="2:16">
      <c r="B103" s="291" t="s">
        <v>490</v>
      </c>
      <c r="C103" s="1065" t="s">
        <v>769</v>
      </c>
      <c r="D103" s="1065"/>
      <c r="E103" s="1065"/>
      <c r="F103" s="1066"/>
      <c r="G103" s="1032" t="s">
        <v>49</v>
      </c>
      <c r="H103" s="1199"/>
      <c r="I103" s="1032" t="s">
        <v>49</v>
      </c>
      <c r="J103" s="1199"/>
      <c r="K103" s="745" t="s">
        <v>49</v>
      </c>
      <c r="L103" s="1032" t="s">
        <v>49</v>
      </c>
      <c r="M103" s="1033"/>
      <c r="N103" s="1116"/>
      <c r="O103" s="2543"/>
      <c r="P103" s="2543"/>
    </row>
    <row r="104" spans="2:16">
      <c r="B104" s="291" t="s">
        <v>492</v>
      </c>
      <c r="C104" s="1065" t="s">
        <v>770</v>
      </c>
      <c r="D104" s="1065"/>
      <c r="E104" s="1065"/>
      <c r="F104" s="1066"/>
      <c r="G104" s="1032" t="s">
        <v>49</v>
      </c>
      <c r="H104" s="1199"/>
      <c r="I104" s="1032" t="s">
        <v>49</v>
      </c>
      <c r="J104" s="1199"/>
      <c r="K104" s="745" t="s">
        <v>49</v>
      </c>
      <c r="L104" s="1032" t="s">
        <v>49</v>
      </c>
      <c r="M104" s="1033"/>
      <c r="N104" s="1116"/>
      <c r="O104" s="2543"/>
      <c r="P104" s="2543"/>
    </row>
    <row r="105" spans="2:16">
      <c r="B105" s="291" t="s">
        <v>494</v>
      </c>
      <c r="C105" s="1065" t="s">
        <v>771</v>
      </c>
      <c r="D105" s="1065"/>
      <c r="E105" s="1065"/>
      <c r="F105" s="1066"/>
      <c r="G105" s="1032" t="s">
        <v>49</v>
      </c>
      <c r="H105" s="1199"/>
      <c r="I105" s="1032" t="s">
        <v>49</v>
      </c>
      <c r="J105" s="1199"/>
      <c r="K105" s="745" t="s">
        <v>49</v>
      </c>
      <c r="L105" s="1032" t="s">
        <v>49</v>
      </c>
      <c r="M105" s="1033"/>
      <c r="N105" s="1116"/>
      <c r="O105" s="2543"/>
      <c r="P105" s="2543"/>
    </row>
    <row r="106" spans="2:16">
      <c r="B106" s="291" t="s">
        <v>226</v>
      </c>
      <c r="C106" s="1065" t="s">
        <v>133</v>
      </c>
      <c r="D106" s="1065"/>
      <c r="E106" s="1065"/>
      <c r="F106" s="1066"/>
      <c r="G106" s="1032" t="s">
        <v>49</v>
      </c>
      <c r="H106" s="1199"/>
      <c r="I106" s="1032" t="s">
        <v>49</v>
      </c>
      <c r="J106" s="1199"/>
      <c r="K106" s="745" t="s">
        <v>49</v>
      </c>
      <c r="L106" s="1032" t="s">
        <v>49</v>
      </c>
      <c r="M106" s="1033"/>
      <c r="N106" s="1116"/>
      <c r="O106" s="2543"/>
      <c r="P106" s="2543"/>
    </row>
    <row r="107" spans="2:16">
      <c r="B107" s="291" t="s">
        <v>228</v>
      </c>
      <c r="C107" s="1065" t="s">
        <v>134</v>
      </c>
      <c r="D107" s="1065"/>
      <c r="E107" s="1065"/>
      <c r="F107" s="1066"/>
      <c r="G107" s="1032" t="s">
        <v>49</v>
      </c>
      <c r="H107" s="1199"/>
      <c r="I107" s="1032" t="s">
        <v>49</v>
      </c>
      <c r="J107" s="1199"/>
      <c r="K107" s="745" t="s">
        <v>49</v>
      </c>
      <c r="L107" s="1032" t="s">
        <v>49</v>
      </c>
      <c r="M107" s="1033"/>
      <c r="N107" s="1116"/>
      <c r="O107" s="2543"/>
      <c r="P107" s="2543"/>
    </row>
    <row r="108" spans="2:16">
      <c r="B108" s="291" t="s">
        <v>229</v>
      </c>
      <c r="C108" s="1065" t="s">
        <v>772</v>
      </c>
      <c r="D108" s="1065"/>
      <c r="E108" s="1065"/>
      <c r="F108" s="1066"/>
      <c r="G108" s="1032" t="s">
        <v>49</v>
      </c>
      <c r="H108" s="1199"/>
      <c r="I108" s="1032" t="s">
        <v>49</v>
      </c>
      <c r="J108" s="1199"/>
      <c r="K108" s="745" t="s">
        <v>49</v>
      </c>
      <c r="L108" s="1032" t="s">
        <v>49</v>
      </c>
      <c r="M108" s="1033"/>
      <c r="N108" s="1116"/>
      <c r="O108" s="2543"/>
      <c r="P108" s="2543"/>
    </row>
    <row r="109" spans="2:16">
      <c r="B109" s="291" t="s">
        <v>230</v>
      </c>
      <c r="C109" s="1065" t="s">
        <v>136</v>
      </c>
      <c r="D109" s="1065"/>
      <c r="E109" s="1065"/>
      <c r="F109" s="1066"/>
      <c r="G109" s="1032" t="s">
        <v>49</v>
      </c>
      <c r="H109" s="1199"/>
      <c r="I109" s="1032" t="s">
        <v>49</v>
      </c>
      <c r="J109" s="1199"/>
      <c r="K109" s="745" t="s">
        <v>664</v>
      </c>
      <c r="L109" s="1032" t="s">
        <v>663</v>
      </c>
      <c r="M109" s="1033"/>
      <c r="N109" s="1116"/>
      <c r="O109" s="2543"/>
      <c r="P109" s="2543"/>
    </row>
    <row r="110" spans="2:16">
      <c r="B110" s="291" t="s">
        <v>231</v>
      </c>
      <c r="C110" s="1065" t="s">
        <v>2914</v>
      </c>
      <c r="D110" s="1065"/>
      <c r="E110" s="1065"/>
      <c r="F110" s="1066"/>
      <c r="G110" s="1032" t="s">
        <v>49</v>
      </c>
      <c r="H110" s="1199"/>
      <c r="I110" s="1032" t="s">
        <v>49</v>
      </c>
      <c r="J110" s="1199"/>
      <c r="K110" s="745" t="s">
        <v>663</v>
      </c>
      <c r="L110" s="1032" t="s">
        <v>663</v>
      </c>
      <c r="M110" s="1033"/>
      <c r="N110" s="1116"/>
      <c r="O110" s="2543"/>
      <c r="P110" s="2543"/>
    </row>
    <row r="111" spans="2:16">
      <c r="B111" s="291" t="s">
        <v>233</v>
      </c>
      <c r="C111" s="1065" t="s">
        <v>773</v>
      </c>
      <c r="D111" s="1065"/>
      <c r="E111" s="1065"/>
      <c r="F111" s="1066"/>
      <c r="G111" s="1032" t="s">
        <v>664</v>
      </c>
      <c r="H111" s="1199"/>
      <c r="I111" s="1032" t="s">
        <v>50</v>
      </c>
      <c r="J111" s="1199"/>
      <c r="K111" s="745" t="s">
        <v>50</v>
      </c>
      <c r="L111" s="1032" t="s">
        <v>50</v>
      </c>
      <c r="M111" s="1033"/>
      <c r="N111" s="1116"/>
      <c r="O111" s="2543"/>
      <c r="P111" s="2543"/>
    </row>
    <row r="112" spans="2:16">
      <c r="B112" s="291" t="s">
        <v>500</v>
      </c>
      <c r="C112" s="1065" t="s">
        <v>774</v>
      </c>
      <c r="D112" s="1065"/>
      <c r="E112" s="1065"/>
      <c r="F112" s="1066"/>
      <c r="G112" s="1032" t="s">
        <v>49</v>
      </c>
      <c r="H112" s="1199"/>
      <c r="I112" s="1032" t="s">
        <v>50</v>
      </c>
      <c r="J112" s="1199"/>
      <c r="K112" s="745" t="s">
        <v>664</v>
      </c>
      <c r="L112" s="1032" t="s">
        <v>50</v>
      </c>
      <c r="M112" s="1033"/>
      <c r="N112" s="1116"/>
      <c r="O112" s="2543"/>
      <c r="P112" s="2543"/>
    </row>
    <row r="113" spans="2:16">
      <c r="B113" s="291" t="s">
        <v>236</v>
      </c>
      <c r="C113" s="1065" t="s">
        <v>775</v>
      </c>
      <c r="D113" s="1065"/>
      <c r="E113" s="1065"/>
      <c r="F113" s="1066"/>
      <c r="G113" s="1032" t="s">
        <v>664</v>
      </c>
      <c r="H113" s="1199"/>
      <c r="I113" s="1032" t="s">
        <v>49</v>
      </c>
      <c r="J113" s="1199"/>
      <c r="K113" s="745" t="s">
        <v>664</v>
      </c>
      <c r="L113" s="1032" t="s">
        <v>664</v>
      </c>
      <c r="M113" s="1033"/>
      <c r="N113" s="1116"/>
      <c r="O113" s="2543"/>
      <c r="P113" s="2543"/>
    </row>
    <row r="114" spans="2:16">
      <c r="B114" s="292" t="s">
        <v>503</v>
      </c>
      <c r="C114" s="1065" t="s">
        <v>776</v>
      </c>
      <c r="D114" s="1065"/>
      <c r="E114" s="1065"/>
      <c r="F114" s="1065"/>
      <c r="G114" s="1065"/>
      <c r="H114" s="1065"/>
      <c r="I114" s="1065"/>
      <c r="J114" s="1065"/>
      <c r="K114" s="1065"/>
      <c r="L114" s="1065"/>
      <c r="M114" s="1065"/>
      <c r="N114" s="1201"/>
      <c r="O114" s="2543"/>
      <c r="P114" s="2543"/>
    </row>
    <row r="115" spans="2:16">
      <c r="B115" s="292" t="s">
        <v>230</v>
      </c>
      <c r="C115" s="1065" t="s">
        <v>505</v>
      </c>
      <c r="D115" s="1065"/>
      <c r="E115" s="1198"/>
      <c r="F115" s="1198"/>
      <c r="G115" s="1032"/>
      <c r="H115" s="1199"/>
      <c r="I115" s="1032"/>
      <c r="J115" s="1199"/>
      <c r="K115" s="745"/>
      <c r="L115" s="1032"/>
      <c r="M115" s="1033"/>
      <c r="N115" s="1116"/>
      <c r="O115" s="2543"/>
      <c r="P115" s="2543"/>
    </row>
    <row r="116" spans="2:16">
      <c r="B116" s="292" t="s">
        <v>401</v>
      </c>
      <c r="C116" s="1065" t="s">
        <v>505</v>
      </c>
      <c r="D116" s="1065"/>
      <c r="E116" s="1198"/>
      <c r="F116" s="1198"/>
      <c r="G116" s="1032"/>
      <c r="H116" s="1199"/>
      <c r="I116" s="1032"/>
      <c r="J116" s="1199"/>
      <c r="K116" s="745"/>
      <c r="L116" s="1032"/>
      <c r="M116" s="1033"/>
      <c r="N116" s="1116"/>
      <c r="O116" s="2543"/>
      <c r="P116" s="2543"/>
    </row>
    <row r="117" spans="2:16">
      <c r="B117" s="292" t="s">
        <v>404</v>
      </c>
      <c r="C117" s="1065" t="s">
        <v>505</v>
      </c>
      <c r="D117" s="1065"/>
      <c r="E117" s="1198"/>
      <c r="F117" s="1198"/>
      <c r="G117" s="1032"/>
      <c r="H117" s="1199"/>
      <c r="I117" s="1032"/>
      <c r="J117" s="1199"/>
      <c r="K117" s="745"/>
      <c r="L117" s="1032"/>
      <c r="M117" s="1033"/>
      <c r="N117" s="1116"/>
      <c r="O117" s="2543"/>
      <c r="P117" s="2543"/>
    </row>
    <row r="118" spans="2:16" ht="16.5" thickBot="1">
      <c r="B118" s="1190" t="s">
        <v>506</v>
      </c>
      <c r="C118" s="913"/>
      <c r="D118" s="913"/>
      <c r="E118" s="913"/>
      <c r="F118" s="1006"/>
      <c r="G118" s="971"/>
      <c r="H118" s="971"/>
      <c r="I118" s="971"/>
      <c r="J118" s="971"/>
      <c r="K118" s="971"/>
      <c r="L118" s="971"/>
      <c r="M118" s="971"/>
      <c r="N118" s="971"/>
      <c r="O118" s="2545"/>
      <c r="P118" s="2545"/>
    </row>
    <row r="119" spans="2:16" ht="16.5" thickBot="1">
      <c r="B119" s="842" t="s">
        <v>147</v>
      </c>
      <c r="C119" s="843"/>
      <c r="D119" s="843"/>
      <c r="E119" s="843"/>
      <c r="F119" s="843"/>
      <c r="G119" s="843"/>
      <c r="H119" s="843"/>
      <c r="I119" s="843"/>
      <c r="J119" s="843"/>
      <c r="K119" s="843"/>
      <c r="L119" s="843"/>
      <c r="M119" s="843"/>
      <c r="N119" s="843"/>
      <c r="O119" s="843"/>
      <c r="P119" s="844"/>
    </row>
    <row r="120" spans="2:16" ht="45">
      <c r="B120" s="254" t="s">
        <v>507</v>
      </c>
      <c r="C120" s="1191" t="s">
        <v>508</v>
      </c>
      <c r="D120" s="1191"/>
      <c r="E120" s="1191"/>
      <c r="F120" s="1191"/>
      <c r="G120" s="763" t="s">
        <v>49</v>
      </c>
      <c r="H120" s="1192" t="s">
        <v>509</v>
      </c>
      <c r="I120" s="1193"/>
      <c r="J120" s="1194" t="s">
        <v>2915</v>
      </c>
      <c r="K120" s="1195"/>
      <c r="L120" s="1195"/>
      <c r="M120" s="1195"/>
      <c r="N120" s="1196"/>
      <c r="O120" s="552" t="s">
        <v>778</v>
      </c>
      <c r="P120" s="762"/>
    </row>
    <row r="121" spans="2:16">
      <c r="B121" s="2539" t="s">
        <v>510</v>
      </c>
      <c r="C121" s="2540"/>
      <c r="D121" s="2540"/>
      <c r="E121" s="2540"/>
      <c r="F121" s="2540"/>
      <c r="G121" s="2540"/>
      <c r="H121" s="2540"/>
      <c r="I121" s="2540"/>
      <c r="J121" s="2540"/>
      <c r="K121" s="2540"/>
      <c r="L121" s="2540"/>
      <c r="M121" s="2540"/>
      <c r="N121" s="2540"/>
      <c r="O121" s="2540"/>
      <c r="P121" s="2541"/>
    </row>
    <row r="122" spans="2:16">
      <c r="B122" s="10" t="s">
        <v>511</v>
      </c>
      <c r="C122" s="879" t="s">
        <v>512</v>
      </c>
      <c r="D122" s="879"/>
      <c r="E122" s="879"/>
      <c r="F122" s="879"/>
      <c r="G122" s="879"/>
      <c r="H122" s="968" t="s">
        <v>2916</v>
      </c>
      <c r="I122" s="969"/>
      <c r="J122" s="969"/>
      <c r="K122" s="1179" t="s">
        <v>424</v>
      </c>
      <c r="L122" s="971" t="s">
        <v>2917</v>
      </c>
      <c r="M122" s="971"/>
      <c r="N122" s="972"/>
      <c r="O122" s="2542"/>
      <c r="P122" s="2542"/>
    </row>
    <row r="123" spans="2:16">
      <c r="B123" s="10" t="s">
        <v>218</v>
      </c>
      <c r="C123" s="879" t="s">
        <v>513</v>
      </c>
      <c r="D123" s="879"/>
      <c r="E123" s="879"/>
      <c r="F123" s="879"/>
      <c r="G123" s="879"/>
      <c r="H123" s="968" t="s">
        <v>857</v>
      </c>
      <c r="I123" s="969"/>
      <c r="J123" s="969"/>
      <c r="K123" s="1179"/>
      <c r="L123" s="1181"/>
      <c r="M123" s="1181"/>
      <c r="N123" s="1182"/>
      <c r="O123" s="2543"/>
      <c r="P123" s="2543"/>
    </row>
    <row r="124" spans="2:16">
      <c r="B124" s="10" t="s">
        <v>220</v>
      </c>
      <c r="C124" s="879" t="s">
        <v>514</v>
      </c>
      <c r="D124" s="879"/>
      <c r="E124" s="879"/>
      <c r="F124" s="879"/>
      <c r="G124" s="879"/>
      <c r="H124" s="968" t="s">
        <v>49</v>
      </c>
      <c r="I124" s="969"/>
      <c r="J124" s="969"/>
      <c r="K124" s="1179"/>
      <c r="L124" s="974"/>
      <c r="M124" s="974"/>
      <c r="N124" s="975"/>
      <c r="O124" s="2543"/>
      <c r="P124" s="2543"/>
    </row>
    <row r="125" spans="2:16">
      <c r="B125" s="10" t="s">
        <v>222</v>
      </c>
      <c r="C125" s="879" t="s">
        <v>515</v>
      </c>
      <c r="D125" s="879"/>
      <c r="E125" s="879"/>
      <c r="F125" s="879"/>
      <c r="G125" s="879"/>
      <c r="H125" s="879"/>
      <c r="I125" s="879"/>
      <c r="J125" s="879"/>
      <c r="K125" s="1179"/>
      <c r="L125" s="1167" t="s">
        <v>2918</v>
      </c>
      <c r="M125" s="1168"/>
      <c r="N125" s="1169"/>
      <c r="O125" s="2543"/>
      <c r="P125" s="2543"/>
    </row>
    <row r="126" spans="2:16">
      <c r="B126" s="10"/>
      <c r="C126" s="716" t="s">
        <v>230</v>
      </c>
      <c r="D126" s="879" t="s">
        <v>516</v>
      </c>
      <c r="E126" s="879"/>
      <c r="F126" s="879"/>
      <c r="G126" s="880"/>
      <c r="H126" s="968" t="s">
        <v>49</v>
      </c>
      <c r="I126" s="969"/>
      <c r="J126" s="969"/>
      <c r="K126" s="1179"/>
      <c r="L126" s="1170"/>
      <c r="M126" s="1171"/>
      <c r="N126" s="1172"/>
      <c r="O126" s="2543"/>
      <c r="P126" s="2543"/>
    </row>
    <row r="127" spans="2:16" ht="34.5" customHeight="1">
      <c r="B127" s="10"/>
      <c r="C127" s="716" t="s">
        <v>401</v>
      </c>
      <c r="D127" s="879" t="s">
        <v>517</v>
      </c>
      <c r="E127" s="879"/>
      <c r="F127" s="879"/>
      <c r="G127" s="880"/>
      <c r="H127" s="968" t="s">
        <v>49</v>
      </c>
      <c r="I127" s="969"/>
      <c r="J127" s="969"/>
      <c r="K127" s="1179"/>
      <c r="L127" s="1173"/>
      <c r="M127" s="1174"/>
      <c r="N127" s="1175"/>
      <c r="O127" s="2544"/>
      <c r="P127" s="2544"/>
    </row>
    <row r="128" spans="2:16">
      <c r="B128" s="294" t="s">
        <v>518</v>
      </c>
      <c r="C128" s="879" t="s">
        <v>519</v>
      </c>
      <c r="D128" s="879"/>
      <c r="E128" s="879"/>
      <c r="F128" s="879"/>
      <c r="G128" s="880"/>
      <c r="H128" s="968" t="s">
        <v>49</v>
      </c>
      <c r="I128" s="969"/>
      <c r="J128" s="969"/>
      <c r="K128" s="1179"/>
      <c r="L128" s="1158"/>
      <c r="M128" s="1159"/>
      <c r="N128" s="1160"/>
      <c r="O128" s="960" t="s">
        <v>704</v>
      </c>
      <c r="P128" s="960"/>
    </row>
    <row r="129" spans="1:16" ht="38.450000000000003" customHeight="1">
      <c r="B129" s="10" t="s">
        <v>216</v>
      </c>
      <c r="C129" s="879" t="s">
        <v>520</v>
      </c>
      <c r="D129" s="879"/>
      <c r="E129" s="879"/>
      <c r="F129" s="879"/>
      <c r="G129" s="880"/>
      <c r="H129" s="1032" t="s">
        <v>2919</v>
      </c>
      <c r="I129" s="1033"/>
      <c r="J129" s="1033"/>
      <c r="K129" s="1179"/>
      <c r="L129" s="1161"/>
      <c r="M129" s="1162"/>
      <c r="N129" s="1163"/>
      <c r="O129" s="1044"/>
      <c r="P129" s="1044"/>
    </row>
    <row r="130" spans="1:16" ht="168" customHeight="1">
      <c r="B130" s="10" t="s">
        <v>218</v>
      </c>
      <c r="C130" s="879" t="s">
        <v>521</v>
      </c>
      <c r="D130" s="879"/>
      <c r="E130" s="879"/>
      <c r="F130" s="879"/>
      <c r="G130" s="880"/>
      <c r="H130" s="2537" t="s">
        <v>2920</v>
      </c>
      <c r="I130" s="2538"/>
      <c r="J130" s="2538"/>
      <c r="K130" s="1179"/>
      <c r="L130" s="1164"/>
      <c r="M130" s="1165"/>
      <c r="N130" s="1166"/>
      <c r="O130" s="976"/>
      <c r="P130" s="976"/>
    </row>
    <row r="131" spans="1:16" ht="48.75" customHeight="1">
      <c r="B131" s="294" t="s">
        <v>522</v>
      </c>
      <c r="C131" s="879" t="s">
        <v>2921</v>
      </c>
      <c r="D131" s="879"/>
      <c r="E131" s="879"/>
      <c r="F131" s="879"/>
      <c r="G131" s="879"/>
      <c r="H131" s="968" t="s">
        <v>50</v>
      </c>
      <c r="I131" s="969"/>
      <c r="J131" s="969"/>
      <c r="K131" s="1179"/>
      <c r="L131" s="1186"/>
      <c r="M131" s="1186"/>
      <c r="N131" s="1187"/>
      <c r="O131" s="960" t="s">
        <v>704</v>
      </c>
      <c r="P131" s="960"/>
    </row>
    <row r="132" spans="1:16">
      <c r="B132" s="10" t="s">
        <v>216</v>
      </c>
      <c r="C132" s="879" t="s">
        <v>524</v>
      </c>
      <c r="D132" s="879"/>
      <c r="E132" s="879"/>
      <c r="F132" s="879"/>
      <c r="G132" s="880"/>
      <c r="H132" s="968" t="s">
        <v>2922</v>
      </c>
      <c r="I132" s="969"/>
      <c r="J132" s="969"/>
      <c r="K132" s="1179"/>
      <c r="L132" s="1188"/>
      <c r="M132" s="1188"/>
      <c r="N132" s="1189"/>
      <c r="O132" s="976"/>
      <c r="P132" s="976"/>
    </row>
    <row r="133" spans="1:16" ht="78" customHeight="1">
      <c r="B133" s="294" t="s">
        <v>525</v>
      </c>
      <c r="C133" s="879" t="s">
        <v>2923</v>
      </c>
      <c r="D133" s="879"/>
      <c r="E133" s="879"/>
      <c r="F133" s="879"/>
      <c r="G133" s="879"/>
      <c r="H133" s="968" t="s">
        <v>49</v>
      </c>
      <c r="I133" s="969"/>
      <c r="J133" s="969"/>
      <c r="K133" s="1179"/>
      <c r="L133" s="1139" t="s">
        <v>2924</v>
      </c>
      <c r="M133" s="1139"/>
      <c r="N133" s="1079"/>
      <c r="O133" s="960" t="s">
        <v>704</v>
      </c>
      <c r="P133" s="960"/>
    </row>
    <row r="134" spans="1:16">
      <c r="A134" s="553"/>
      <c r="B134" s="9" t="s">
        <v>216</v>
      </c>
      <c r="C134" s="913" t="s">
        <v>524</v>
      </c>
      <c r="D134" s="913"/>
      <c r="E134" s="913"/>
      <c r="F134" s="913"/>
      <c r="G134" s="1006"/>
      <c r="H134" s="968" t="s">
        <v>2925</v>
      </c>
      <c r="I134" s="969"/>
      <c r="J134" s="969"/>
      <c r="K134" s="1179"/>
      <c r="L134" s="1140"/>
      <c r="M134" s="1140"/>
      <c r="N134" s="1083"/>
      <c r="O134" s="1044"/>
      <c r="P134" s="1044"/>
    </row>
    <row r="135" spans="1:16" ht="63.75" customHeight="1" thickBot="1">
      <c r="B135" s="296" t="s">
        <v>527</v>
      </c>
      <c r="C135" s="1152" t="s">
        <v>528</v>
      </c>
      <c r="D135" s="1152"/>
      <c r="E135" s="1152"/>
      <c r="F135" s="1152"/>
      <c r="G135" s="1153"/>
      <c r="H135" s="1154" t="s">
        <v>2926</v>
      </c>
      <c r="I135" s="1155"/>
      <c r="J135" s="1155"/>
      <c r="K135" s="1180"/>
      <c r="L135" s="1156"/>
      <c r="M135" s="1156"/>
      <c r="N135" s="1157"/>
      <c r="O135" s="2519"/>
      <c r="P135" s="2519"/>
    </row>
    <row r="136" spans="1:16">
      <c r="B136" s="2533" t="s">
        <v>529</v>
      </c>
      <c r="C136" s="2534"/>
      <c r="D136" s="2534"/>
      <c r="E136" s="2534"/>
      <c r="F136" s="2534"/>
      <c r="G136" s="2534"/>
      <c r="H136" s="2534"/>
      <c r="I136" s="2534"/>
      <c r="J136" s="2534"/>
      <c r="K136" s="2535"/>
      <c r="L136" s="2534"/>
      <c r="M136" s="2534"/>
      <c r="N136" s="2534"/>
      <c r="O136" s="2534"/>
      <c r="P136" s="2536"/>
    </row>
    <row r="137" spans="1:16">
      <c r="B137" s="554"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c r="B138" s="298" t="s">
        <v>511</v>
      </c>
      <c r="C138" s="1065" t="s">
        <v>2912</v>
      </c>
      <c r="D138" s="1065"/>
      <c r="E138" s="1065"/>
      <c r="F138" s="1066"/>
      <c r="G138" s="1132" t="s">
        <v>679</v>
      </c>
      <c r="H138" s="1134"/>
      <c r="I138" s="1133"/>
      <c r="J138" s="1132" t="s">
        <v>663</v>
      </c>
      <c r="K138" s="1134"/>
      <c r="L138" s="1133"/>
      <c r="M138" s="1138" t="s">
        <v>2927</v>
      </c>
      <c r="N138" s="1136"/>
      <c r="O138" s="1043"/>
      <c r="P138" s="1043"/>
    </row>
    <row r="139" spans="1:16">
      <c r="B139" s="298" t="s">
        <v>218</v>
      </c>
      <c r="C139" s="1065" t="s">
        <v>2913</v>
      </c>
      <c r="D139" s="1065"/>
      <c r="E139" s="1065"/>
      <c r="F139" s="1066"/>
      <c r="G139" s="1132" t="s">
        <v>679</v>
      </c>
      <c r="H139" s="1134"/>
      <c r="I139" s="1133"/>
      <c r="J139" s="1132" t="s">
        <v>663</v>
      </c>
      <c r="K139" s="1134"/>
      <c r="L139" s="1133"/>
      <c r="M139" s="1138" t="s">
        <v>2928</v>
      </c>
      <c r="N139" s="1136"/>
      <c r="O139" s="1043"/>
      <c r="P139" s="1043"/>
    </row>
    <row r="140" spans="1:16">
      <c r="B140" s="298" t="s">
        <v>220</v>
      </c>
      <c r="C140" s="1065" t="s">
        <v>769</v>
      </c>
      <c r="D140" s="1065"/>
      <c r="E140" s="1065"/>
      <c r="F140" s="1066"/>
      <c r="G140" s="1132" t="s">
        <v>682</v>
      </c>
      <c r="H140" s="1134"/>
      <c r="I140" s="1133"/>
      <c r="J140" s="1132" t="s">
        <v>682</v>
      </c>
      <c r="K140" s="1134"/>
      <c r="L140" s="1133"/>
      <c r="M140" s="1138"/>
      <c r="N140" s="1136"/>
      <c r="O140" s="1043"/>
      <c r="P140" s="1043"/>
    </row>
    <row r="141" spans="1:16">
      <c r="B141" s="298" t="s">
        <v>222</v>
      </c>
      <c r="C141" s="1065" t="s">
        <v>770</v>
      </c>
      <c r="D141" s="1065"/>
      <c r="E141" s="1065"/>
      <c r="F141" s="1066"/>
      <c r="G141" s="1132" t="s">
        <v>790</v>
      </c>
      <c r="H141" s="1134"/>
      <c r="I141" s="1133"/>
      <c r="J141" s="1132" t="s">
        <v>682</v>
      </c>
      <c r="K141" s="1134"/>
      <c r="L141" s="1133"/>
      <c r="M141" s="1138"/>
      <c r="N141" s="1136"/>
      <c r="O141" s="1043"/>
      <c r="P141" s="1043"/>
    </row>
    <row r="142" spans="1:16">
      <c r="B142" s="298" t="s">
        <v>224</v>
      </c>
      <c r="C142" s="1065" t="s">
        <v>792</v>
      </c>
      <c r="D142" s="1065"/>
      <c r="E142" s="1065"/>
      <c r="F142" s="1066"/>
      <c r="G142" s="1132" t="s">
        <v>790</v>
      </c>
      <c r="H142" s="1134"/>
      <c r="I142" s="1133"/>
      <c r="J142" s="1132" t="s">
        <v>682</v>
      </c>
      <c r="K142" s="1134"/>
      <c r="L142" s="1133"/>
      <c r="M142" s="1138"/>
      <c r="N142" s="1136"/>
      <c r="O142" s="1043"/>
      <c r="P142" s="1043"/>
    </row>
    <row r="143" spans="1:16">
      <c r="B143" s="298" t="s">
        <v>226</v>
      </c>
      <c r="C143" s="1065" t="s">
        <v>133</v>
      </c>
      <c r="D143" s="1065"/>
      <c r="E143" s="1065"/>
      <c r="F143" s="1066"/>
      <c r="G143" s="1132" t="s">
        <v>679</v>
      </c>
      <c r="H143" s="1134"/>
      <c r="I143" s="1133"/>
      <c r="J143" s="1132" t="s">
        <v>682</v>
      </c>
      <c r="K143" s="1134"/>
      <c r="L143" s="1133"/>
      <c r="M143" s="1138"/>
      <c r="N143" s="1136"/>
      <c r="O143" s="1043"/>
      <c r="P143" s="1043"/>
    </row>
    <row r="144" spans="1:16">
      <c r="B144" s="298" t="s">
        <v>228</v>
      </c>
      <c r="C144" s="1065" t="s">
        <v>134</v>
      </c>
      <c r="D144" s="1065"/>
      <c r="E144" s="1065"/>
      <c r="F144" s="1066"/>
      <c r="G144" s="1132" t="s">
        <v>679</v>
      </c>
      <c r="H144" s="1134"/>
      <c r="I144" s="1133"/>
      <c r="J144" s="1132" t="s">
        <v>682</v>
      </c>
      <c r="K144" s="1134"/>
      <c r="L144" s="1133"/>
      <c r="M144" s="1138"/>
      <c r="N144" s="1136"/>
      <c r="O144" s="1043"/>
      <c r="P144" s="1043"/>
    </row>
    <row r="145" spans="2:16">
      <c r="B145" s="298" t="s">
        <v>229</v>
      </c>
      <c r="C145" s="1065" t="s">
        <v>793</v>
      </c>
      <c r="D145" s="1065"/>
      <c r="E145" s="1065"/>
      <c r="F145" s="1066"/>
      <c r="G145" s="1132" t="s">
        <v>682</v>
      </c>
      <c r="H145" s="1134"/>
      <c r="I145" s="1133"/>
      <c r="J145" s="1132" t="s">
        <v>682</v>
      </c>
      <c r="K145" s="1134"/>
      <c r="L145" s="1133"/>
      <c r="M145" s="1135"/>
      <c r="N145" s="1136"/>
      <c r="O145" s="1044"/>
      <c r="P145" s="1044"/>
    </row>
    <row r="146" spans="2:16">
      <c r="B146" s="298" t="s">
        <v>230</v>
      </c>
      <c r="C146" s="1065" t="s">
        <v>136</v>
      </c>
      <c r="D146" s="1065"/>
      <c r="E146" s="1065"/>
      <c r="F146" s="1066"/>
      <c r="G146" s="1132" t="s">
        <v>683</v>
      </c>
      <c r="H146" s="1134"/>
      <c r="I146" s="1133"/>
      <c r="J146" s="1132" t="s">
        <v>683</v>
      </c>
      <c r="K146" s="1134"/>
      <c r="L146" s="1133"/>
      <c r="M146" s="1135"/>
      <c r="N146" s="1136"/>
      <c r="O146" s="1044"/>
      <c r="P146" s="1044"/>
    </row>
    <row r="147" spans="2:16">
      <c r="B147" s="299" t="s">
        <v>231</v>
      </c>
      <c r="C147" s="1065" t="s">
        <v>2914</v>
      </c>
      <c r="D147" s="1065"/>
      <c r="E147" s="1065"/>
      <c r="F147" s="1066"/>
      <c r="G147" s="1132" t="s">
        <v>683</v>
      </c>
      <c r="H147" s="1134"/>
      <c r="I147" s="1133"/>
      <c r="J147" s="1132" t="s">
        <v>683</v>
      </c>
      <c r="K147" s="1134"/>
      <c r="L147" s="1133"/>
      <c r="M147" s="1135"/>
      <c r="N147" s="1136"/>
      <c r="O147" s="1044"/>
      <c r="P147" s="1044"/>
    </row>
    <row r="148" spans="2:16">
      <c r="B148" s="299" t="s">
        <v>233</v>
      </c>
      <c r="C148" s="1065" t="s">
        <v>773</v>
      </c>
      <c r="D148" s="1065"/>
      <c r="E148" s="1065"/>
      <c r="F148" s="1066"/>
      <c r="G148" s="1132" t="s">
        <v>663</v>
      </c>
      <c r="H148" s="1134"/>
      <c r="I148" s="1133"/>
      <c r="J148" s="1132" t="s">
        <v>663</v>
      </c>
      <c r="K148" s="1134"/>
      <c r="L148" s="1133"/>
      <c r="M148" s="1135"/>
      <c r="N148" s="1136"/>
      <c r="O148" s="1044"/>
      <c r="P148" s="1044"/>
    </row>
    <row r="149" spans="2:16">
      <c r="B149" s="299" t="s">
        <v>500</v>
      </c>
      <c r="C149" s="1065" t="s">
        <v>774</v>
      </c>
      <c r="D149" s="1065"/>
      <c r="E149" s="1065"/>
      <c r="F149" s="1066"/>
      <c r="G149" s="1132" t="s">
        <v>664</v>
      </c>
      <c r="H149" s="1134"/>
      <c r="I149" s="1133"/>
      <c r="J149" s="1132" t="s">
        <v>663</v>
      </c>
      <c r="K149" s="1134"/>
      <c r="L149" s="1133"/>
      <c r="M149" s="1135"/>
      <c r="N149" s="1136"/>
      <c r="O149" s="1044"/>
      <c r="P149" s="1044"/>
    </row>
    <row r="150" spans="2:16">
      <c r="B150" s="299" t="s">
        <v>236</v>
      </c>
      <c r="C150" s="1065" t="s">
        <v>775</v>
      </c>
      <c r="D150" s="1065"/>
      <c r="E150" s="1065"/>
      <c r="F150" s="1066"/>
      <c r="G150" s="2149" t="s">
        <v>679</v>
      </c>
      <c r="H150" s="2150"/>
      <c r="I150" s="2151"/>
      <c r="J150" s="1132" t="s">
        <v>664</v>
      </c>
      <c r="K150" s="1134"/>
      <c r="L150" s="1133"/>
      <c r="M150" s="1135"/>
      <c r="N150" s="1136"/>
      <c r="O150" s="1044"/>
      <c r="P150" s="1044"/>
    </row>
    <row r="151" spans="2:16" ht="49.5" customHeight="1">
      <c r="B151" s="299" t="s">
        <v>503</v>
      </c>
      <c r="C151" s="1065" t="s">
        <v>795</v>
      </c>
      <c r="D151" s="1065"/>
      <c r="E151" s="1065"/>
      <c r="F151" s="555" t="s">
        <v>537</v>
      </c>
      <c r="G151" s="301"/>
      <c r="H151" s="1132"/>
      <c r="I151" s="1133"/>
      <c r="J151" s="1132" t="s">
        <v>663</v>
      </c>
      <c r="K151" s="1134"/>
      <c r="L151" s="1133"/>
      <c r="M151" s="1135"/>
      <c r="N151" s="1136"/>
      <c r="O151" s="1044"/>
      <c r="P151" s="1044"/>
    </row>
    <row r="152" spans="2:16" ht="33" customHeight="1">
      <c r="B152" s="796" t="s">
        <v>538</v>
      </c>
      <c r="C152" s="879" t="s">
        <v>539</v>
      </c>
      <c r="D152" s="879"/>
      <c r="E152" s="880"/>
      <c r="F152" s="125" t="s">
        <v>540</v>
      </c>
      <c r="G152" s="1126" t="s">
        <v>541</v>
      </c>
      <c r="H152" s="1127"/>
      <c r="I152" s="1127"/>
      <c r="J152" s="1127"/>
      <c r="K152" s="1128"/>
      <c r="L152" s="1129" t="s">
        <v>542</v>
      </c>
      <c r="M152" s="1130"/>
      <c r="N152" s="1131"/>
      <c r="O152" s="960" t="s">
        <v>704</v>
      </c>
      <c r="P152" s="960"/>
    </row>
    <row r="153" spans="2:16">
      <c r="B153" s="302" t="s">
        <v>216</v>
      </c>
      <c r="C153" s="879" t="s">
        <v>198</v>
      </c>
      <c r="D153" s="879"/>
      <c r="E153" s="880"/>
      <c r="F153" s="746" t="s">
        <v>50</v>
      </c>
      <c r="G153" s="1117"/>
      <c r="H153" s="1118"/>
      <c r="I153" s="1118"/>
      <c r="J153" s="1118"/>
      <c r="K153" s="1119"/>
      <c r="L153" s="1032" t="s">
        <v>49</v>
      </c>
      <c r="M153" s="1033"/>
      <c r="N153" s="1116"/>
      <c r="O153" s="1044"/>
      <c r="P153" s="1044"/>
    </row>
    <row r="154" spans="2:16">
      <c r="B154" s="721" t="s">
        <v>218</v>
      </c>
      <c r="C154" s="879" t="s">
        <v>200</v>
      </c>
      <c r="D154" s="879"/>
      <c r="E154" s="880"/>
      <c r="F154" s="746" t="s">
        <v>50</v>
      </c>
      <c r="G154" s="1117"/>
      <c r="H154" s="1118"/>
      <c r="I154" s="1118"/>
      <c r="J154" s="1118"/>
      <c r="K154" s="1119"/>
      <c r="L154" s="1032" t="s">
        <v>49</v>
      </c>
      <c r="M154" s="1033"/>
      <c r="N154" s="1116"/>
      <c r="O154" s="1044"/>
      <c r="P154" s="1044"/>
    </row>
    <row r="155" spans="2:16">
      <c r="B155" s="303" t="s">
        <v>220</v>
      </c>
      <c r="C155" s="879" t="s">
        <v>122</v>
      </c>
      <c r="D155" s="879"/>
      <c r="E155" s="880"/>
      <c r="F155" s="746" t="s">
        <v>50</v>
      </c>
      <c r="G155" s="1120"/>
      <c r="H155" s="1121"/>
      <c r="I155" s="1121"/>
      <c r="J155" s="1121"/>
      <c r="K155" s="1122"/>
      <c r="L155" s="1032" t="s">
        <v>49</v>
      </c>
      <c r="M155" s="1033"/>
      <c r="N155" s="1116"/>
      <c r="O155" s="976"/>
      <c r="P155" s="976"/>
    </row>
    <row r="156" spans="2:16" ht="30">
      <c r="B156" s="796" t="s">
        <v>543</v>
      </c>
      <c r="C156" s="879" t="s">
        <v>796</v>
      </c>
      <c r="D156" s="879"/>
      <c r="E156" s="880"/>
      <c r="F156" s="125" t="s">
        <v>540</v>
      </c>
      <c r="G156" s="1126" t="s">
        <v>541</v>
      </c>
      <c r="H156" s="1127"/>
      <c r="I156" s="1127"/>
      <c r="J156" s="1127"/>
      <c r="K156" s="1128"/>
      <c r="L156" s="1129" t="s">
        <v>542</v>
      </c>
      <c r="M156" s="1130"/>
      <c r="N156" s="1131"/>
      <c r="O156" s="960" t="s">
        <v>704</v>
      </c>
      <c r="P156" s="960"/>
    </row>
    <row r="157" spans="2:16">
      <c r="B157" s="244" t="s">
        <v>216</v>
      </c>
      <c r="C157" s="1011" t="s">
        <v>198</v>
      </c>
      <c r="D157" s="1011"/>
      <c r="E157" s="1011"/>
      <c r="F157" s="304" t="s">
        <v>50</v>
      </c>
      <c r="G157" s="1113"/>
      <c r="H157" s="1114"/>
      <c r="I157" s="1114"/>
      <c r="J157" s="1114"/>
      <c r="K157" s="1115"/>
      <c r="L157" s="1032" t="s">
        <v>49</v>
      </c>
      <c r="M157" s="1033"/>
      <c r="N157" s="1116"/>
      <c r="O157" s="1044"/>
      <c r="P157" s="1044"/>
    </row>
    <row r="158" spans="2:16">
      <c r="B158" s="10" t="s">
        <v>218</v>
      </c>
      <c r="C158" s="879" t="s">
        <v>200</v>
      </c>
      <c r="D158" s="879"/>
      <c r="E158" s="879"/>
      <c r="F158" s="304" t="s">
        <v>50</v>
      </c>
      <c r="G158" s="1113" t="s">
        <v>2929</v>
      </c>
      <c r="H158" s="1114"/>
      <c r="I158" s="1114"/>
      <c r="J158" s="1114"/>
      <c r="K158" s="1115"/>
      <c r="L158" s="1032" t="s">
        <v>49</v>
      </c>
      <c r="M158" s="1033"/>
      <c r="N158" s="1116"/>
      <c r="O158" s="1044"/>
      <c r="P158" s="1044"/>
    </row>
    <row r="159" spans="2:16">
      <c r="B159" s="9" t="s">
        <v>220</v>
      </c>
      <c r="C159" s="913" t="s">
        <v>122</v>
      </c>
      <c r="D159" s="913"/>
      <c r="E159" s="913"/>
      <c r="F159" s="304" t="s">
        <v>50</v>
      </c>
      <c r="G159" s="1123"/>
      <c r="H159" s="1124"/>
      <c r="I159" s="1124"/>
      <c r="J159" s="1124"/>
      <c r="K159" s="1125"/>
      <c r="L159" s="1032" t="s">
        <v>49</v>
      </c>
      <c r="M159" s="1033"/>
      <c r="N159" s="1116"/>
      <c r="O159" s="976"/>
      <c r="P159" s="976"/>
    </row>
    <row r="160" spans="2:16" ht="21.75" customHeight="1">
      <c r="B160" s="294" t="s">
        <v>545</v>
      </c>
      <c r="C160" s="879" t="s">
        <v>546</v>
      </c>
      <c r="D160" s="879"/>
      <c r="E160" s="879"/>
      <c r="F160" s="879"/>
      <c r="G160" s="879"/>
      <c r="H160" s="879"/>
      <c r="I160" s="879"/>
      <c r="J160" s="879"/>
      <c r="K160" s="879"/>
      <c r="L160" s="879"/>
      <c r="M160" s="879"/>
      <c r="N160" s="879"/>
      <c r="O160" s="2520" t="s">
        <v>704</v>
      </c>
      <c r="P160" s="2520"/>
    </row>
    <row r="161" spans="2:16">
      <c r="B161" s="10" t="s">
        <v>216</v>
      </c>
      <c r="C161" s="879" t="s">
        <v>547</v>
      </c>
      <c r="D161" s="879"/>
      <c r="E161" s="880"/>
      <c r="F161" s="1099" t="s">
        <v>50</v>
      </c>
      <c r="G161" s="1100"/>
      <c r="H161" s="1100"/>
      <c r="I161" s="1100"/>
      <c r="J161" s="1101"/>
      <c r="K161" s="1103" t="s">
        <v>424</v>
      </c>
      <c r="L161" s="1104"/>
      <c r="M161" s="1105"/>
      <c r="N161" s="1106"/>
      <c r="O161" s="2532"/>
      <c r="P161" s="2532"/>
    </row>
    <row r="162" spans="2:16">
      <c r="B162" s="10" t="s">
        <v>218</v>
      </c>
      <c r="C162" s="879" t="s">
        <v>548</v>
      </c>
      <c r="D162" s="879"/>
      <c r="E162" s="880"/>
      <c r="F162" s="1099" t="s">
        <v>50</v>
      </c>
      <c r="G162" s="1100"/>
      <c r="H162" s="1100"/>
      <c r="I162" s="1100"/>
      <c r="J162" s="1101"/>
      <c r="K162" s="1103"/>
      <c r="L162" s="1107"/>
      <c r="M162" s="1108"/>
      <c r="N162" s="1109"/>
      <c r="O162" s="2532"/>
      <c r="P162" s="2532"/>
    </row>
    <row r="163" spans="2:16" ht="18" customHeight="1">
      <c r="B163" s="10" t="s">
        <v>220</v>
      </c>
      <c r="C163" s="879" t="s">
        <v>549</v>
      </c>
      <c r="D163" s="879"/>
      <c r="E163" s="880"/>
      <c r="F163" s="1099" t="s">
        <v>663</v>
      </c>
      <c r="G163" s="1100"/>
      <c r="H163" s="1100"/>
      <c r="I163" s="1100"/>
      <c r="J163" s="1101"/>
      <c r="K163" s="1103"/>
      <c r="L163" s="1107"/>
      <c r="M163" s="1108"/>
      <c r="N163" s="1109"/>
      <c r="O163" s="2532"/>
      <c r="P163" s="2532"/>
    </row>
    <row r="164" spans="2:16">
      <c r="B164" s="294"/>
      <c r="C164" s="879" t="s">
        <v>550</v>
      </c>
      <c r="D164" s="879"/>
      <c r="E164" s="880"/>
      <c r="F164" s="1096"/>
      <c r="G164" s="1097"/>
      <c r="H164" s="1097"/>
      <c r="I164" s="1097"/>
      <c r="J164" s="1098"/>
      <c r="K164" s="1103"/>
      <c r="L164" s="1107"/>
      <c r="M164" s="1108"/>
      <c r="N164" s="1109"/>
      <c r="O164" s="2521"/>
      <c r="P164" s="2521"/>
    </row>
    <row r="165" spans="2:16" ht="34.5" customHeight="1">
      <c r="B165" s="10" t="s">
        <v>222</v>
      </c>
      <c r="C165" s="879" t="s">
        <v>551</v>
      </c>
      <c r="D165" s="879"/>
      <c r="E165" s="880"/>
      <c r="F165" s="1378"/>
      <c r="G165" s="1379"/>
      <c r="H165" s="1379"/>
      <c r="I165" s="1379"/>
      <c r="J165" s="1380"/>
      <c r="K165" s="1103"/>
      <c r="L165" s="1107"/>
      <c r="M165" s="1108"/>
      <c r="N165" s="1108"/>
      <c r="O165" s="960" t="s">
        <v>704</v>
      </c>
      <c r="P165" s="960"/>
    </row>
    <row r="166" spans="2:16">
      <c r="B166" s="294"/>
      <c r="C166" s="879" t="s">
        <v>552</v>
      </c>
      <c r="D166" s="879"/>
      <c r="E166" s="880"/>
      <c r="F166" s="1381"/>
      <c r="G166" s="1382"/>
      <c r="H166" s="1382"/>
      <c r="I166" s="1382"/>
      <c r="J166" s="1383"/>
      <c r="K166" s="1103"/>
      <c r="L166" s="1107"/>
      <c r="M166" s="1108"/>
      <c r="N166" s="1108"/>
      <c r="O166" s="976"/>
      <c r="P166" s="976"/>
    </row>
    <row r="167" spans="2:16" ht="37.5" customHeight="1">
      <c r="B167" s="269" t="s">
        <v>553</v>
      </c>
      <c r="C167" s="1093" t="s">
        <v>554</v>
      </c>
      <c r="D167" s="1093"/>
      <c r="E167" s="1093"/>
      <c r="F167" s="1093"/>
      <c r="G167" s="1093"/>
      <c r="H167" s="968" t="s">
        <v>663</v>
      </c>
      <c r="I167" s="969"/>
      <c r="J167" s="1430"/>
      <c r="K167" s="1103"/>
      <c r="L167" s="1107"/>
      <c r="M167" s="1108"/>
      <c r="N167" s="1109"/>
      <c r="O167" s="1044" t="s">
        <v>704</v>
      </c>
      <c r="P167" s="1044"/>
    </row>
    <row r="168" spans="2:16">
      <c r="B168" s="9" t="s">
        <v>216</v>
      </c>
      <c r="C168" s="879" t="s">
        <v>555</v>
      </c>
      <c r="D168" s="879"/>
      <c r="E168" s="879"/>
      <c r="F168" s="879"/>
      <c r="G168" s="879"/>
      <c r="H168" s="1091"/>
      <c r="I168" s="1094"/>
      <c r="J168" s="1095"/>
      <c r="K168" s="1103"/>
      <c r="L168" s="1110"/>
      <c r="M168" s="1111"/>
      <c r="N168" s="1112"/>
      <c r="O168" s="976"/>
      <c r="P168" s="976"/>
    </row>
    <row r="169" spans="2:16" ht="30">
      <c r="B169" s="1086" t="s">
        <v>556</v>
      </c>
      <c r="C169" s="921" t="s">
        <v>684</v>
      </c>
      <c r="D169" s="921"/>
      <c r="E169" s="921"/>
      <c r="F169" s="921"/>
      <c r="G169" s="921"/>
      <c r="H169" s="956"/>
      <c r="I169" s="305" t="s">
        <v>558</v>
      </c>
      <c r="J169" s="305" t="s">
        <v>559</v>
      </c>
      <c r="K169" s="305" t="s">
        <v>560</v>
      </c>
      <c r="L169" s="305" t="s">
        <v>561</v>
      </c>
      <c r="M169" s="1089" t="s">
        <v>562</v>
      </c>
      <c r="N169" s="1090"/>
      <c r="O169" s="960" t="s">
        <v>685</v>
      </c>
      <c r="P169" s="960"/>
    </row>
    <row r="170" spans="2:16">
      <c r="B170" s="1087"/>
      <c r="C170" s="978"/>
      <c r="D170" s="978"/>
      <c r="E170" s="978"/>
      <c r="F170" s="978"/>
      <c r="G170" s="978"/>
      <c r="H170" s="1088"/>
      <c r="I170" s="306">
        <v>35.4</v>
      </c>
      <c r="J170" s="306">
        <v>40.4</v>
      </c>
      <c r="K170" s="306">
        <v>35.799999999999997</v>
      </c>
      <c r="L170" s="306">
        <v>27.9</v>
      </c>
      <c r="M170" s="1091">
        <v>20.3</v>
      </c>
      <c r="N170" s="1092"/>
      <c r="O170" s="976"/>
      <c r="P170" s="976"/>
    </row>
    <row r="171" spans="2:16">
      <c r="B171" s="294" t="s">
        <v>563</v>
      </c>
      <c r="C171" s="879" t="s">
        <v>564</v>
      </c>
      <c r="D171" s="879"/>
      <c r="E171" s="879"/>
      <c r="F171" s="879"/>
      <c r="G171" s="879"/>
      <c r="H171" s="1011"/>
      <c r="I171" s="1011"/>
      <c r="J171" s="1011"/>
      <c r="K171" s="1011"/>
      <c r="L171" s="1011"/>
      <c r="M171" s="1011"/>
      <c r="N171" s="1011"/>
      <c r="O171" s="960" t="s">
        <v>871</v>
      </c>
      <c r="P171" s="960"/>
    </row>
    <row r="172" spans="2:16">
      <c r="B172" s="10" t="s">
        <v>216</v>
      </c>
      <c r="C172" s="1065" t="s">
        <v>2912</v>
      </c>
      <c r="D172" s="1065"/>
      <c r="E172" s="1065"/>
      <c r="F172" s="1065"/>
      <c r="G172" s="1065"/>
      <c r="H172" s="1065"/>
      <c r="I172" s="1065"/>
      <c r="J172" s="1066"/>
      <c r="K172" s="745" t="s">
        <v>49</v>
      </c>
      <c r="L172" s="1075"/>
      <c r="M172" s="1078"/>
      <c r="N172" s="1079"/>
      <c r="O172" s="1044"/>
      <c r="P172" s="1044"/>
    </row>
    <row r="173" spans="2:16">
      <c r="B173" s="10" t="s">
        <v>218</v>
      </c>
      <c r="C173" s="1065" t="s">
        <v>2913</v>
      </c>
      <c r="D173" s="1065"/>
      <c r="E173" s="1065"/>
      <c r="F173" s="1065"/>
      <c r="G173" s="1065"/>
      <c r="H173" s="1065"/>
      <c r="I173" s="1065"/>
      <c r="J173" s="1066"/>
      <c r="K173" s="745" t="s">
        <v>49</v>
      </c>
      <c r="L173" s="1076"/>
      <c r="M173" s="1080"/>
      <c r="N173" s="1081"/>
      <c r="O173" s="1044"/>
      <c r="P173" s="1044"/>
    </row>
    <row r="174" spans="2:16">
      <c r="B174" s="10" t="s">
        <v>220</v>
      </c>
      <c r="C174" s="1065" t="s">
        <v>799</v>
      </c>
      <c r="D174" s="1065"/>
      <c r="E174" s="1065"/>
      <c r="F174" s="1065"/>
      <c r="G174" s="1065"/>
      <c r="H174" s="1065"/>
      <c r="I174" s="1065"/>
      <c r="J174" s="1066"/>
      <c r="K174" s="745" t="s">
        <v>49</v>
      </c>
      <c r="L174" s="1076"/>
      <c r="M174" s="1080"/>
      <c r="N174" s="1081"/>
      <c r="O174" s="1044"/>
      <c r="P174" s="1044"/>
    </row>
    <row r="175" spans="2:16">
      <c r="B175" s="10" t="s">
        <v>222</v>
      </c>
      <c r="C175" s="1065" t="s">
        <v>770</v>
      </c>
      <c r="D175" s="1065"/>
      <c r="E175" s="1065"/>
      <c r="F175" s="1065"/>
      <c r="G175" s="1065"/>
      <c r="H175" s="1065"/>
      <c r="I175" s="1065"/>
      <c r="J175" s="1066"/>
      <c r="K175" s="745" t="s">
        <v>49</v>
      </c>
      <c r="L175" s="1076"/>
      <c r="M175" s="1080"/>
      <c r="N175" s="1081"/>
      <c r="O175" s="1044"/>
      <c r="P175" s="1044"/>
    </row>
    <row r="176" spans="2:16">
      <c r="B176" s="10" t="s">
        <v>224</v>
      </c>
      <c r="C176" s="1065" t="s">
        <v>800</v>
      </c>
      <c r="D176" s="1065"/>
      <c r="E176" s="1065"/>
      <c r="F176" s="1065"/>
      <c r="G176" s="1065"/>
      <c r="H176" s="1065"/>
      <c r="I176" s="1065"/>
      <c r="J176" s="1066"/>
      <c r="K176" s="745" t="s">
        <v>49</v>
      </c>
      <c r="L176" s="1076"/>
      <c r="M176" s="1080"/>
      <c r="N176" s="1081"/>
      <c r="O176" s="1044"/>
      <c r="P176" s="1044"/>
    </row>
    <row r="177" spans="2:16">
      <c r="B177" s="10" t="s">
        <v>226</v>
      </c>
      <c r="C177" s="1065" t="s">
        <v>730</v>
      </c>
      <c r="D177" s="1065"/>
      <c r="E177" s="1065"/>
      <c r="F177" s="1065"/>
      <c r="G177" s="1065"/>
      <c r="H177" s="1065"/>
      <c r="I177" s="1065"/>
      <c r="J177" s="1066"/>
      <c r="K177" s="745" t="s">
        <v>49</v>
      </c>
      <c r="L177" s="1076"/>
      <c r="M177" s="1080"/>
      <c r="N177" s="1081"/>
      <c r="O177" s="1044"/>
      <c r="P177" s="1044"/>
    </row>
    <row r="178" spans="2:16">
      <c r="B178" s="10" t="s">
        <v>228</v>
      </c>
      <c r="C178" s="1065" t="s">
        <v>133</v>
      </c>
      <c r="D178" s="1065"/>
      <c r="E178" s="1065"/>
      <c r="F178" s="1065"/>
      <c r="G178" s="1065"/>
      <c r="H178" s="1065"/>
      <c r="I178" s="1065"/>
      <c r="J178" s="1066"/>
      <c r="K178" s="745" t="s">
        <v>49</v>
      </c>
      <c r="L178" s="1076"/>
      <c r="M178" s="1080"/>
      <c r="N178" s="1081"/>
      <c r="O178" s="1044"/>
      <c r="P178" s="1044"/>
    </row>
    <row r="179" spans="2:16">
      <c r="B179" s="10" t="s">
        <v>229</v>
      </c>
      <c r="C179" s="1065" t="s">
        <v>134</v>
      </c>
      <c r="D179" s="1065"/>
      <c r="E179" s="1065"/>
      <c r="F179" s="1065"/>
      <c r="G179" s="1065"/>
      <c r="H179" s="1065"/>
      <c r="I179" s="1065"/>
      <c r="J179" s="1066"/>
      <c r="K179" s="745" t="s">
        <v>49</v>
      </c>
      <c r="L179" s="1076"/>
      <c r="M179" s="1080"/>
      <c r="N179" s="1081"/>
      <c r="O179" s="1044"/>
      <c r="P179" s="1044"/>
    </row>
    <row r="180" spans="2:16">
      <c r="B180" s="10" t="s">
        <v>230</v>
      </c>
      <c r="C180" s="1065" t="s">
        <v>801</v>
      </c>
      <c r="D180" s="1065"/>
      <c r="E180" s="1065"/>
      <c r="F180" s="1065"/>
      <c r="G180" s="1065"/>
      <c r="H180" s="1065"/>
      <c r="I180" s="1065"/>
      <c r="J180" s="1066"/>
      <c r="K180" s="745" t="s">
        <v>49</v>
      </c>
      <c r="L180" s="1076"/>
      <c r="M180" s="1080"/>
      <c r="N180" s="1081"/>
      <c r="O180" s="1044"/>
      <c r="P180" s="1044"/>
    </row>
    <row r="181" spans="2:16">
      <c r="B181" s="10" t="s">
        <v>231</v>
      </c>
      <c r="C181" s="1065" t="s">
        <v>773</v>
      </c>
      <c r="D181" s="1065"/>
      <c r="E181" s="1065"/>
      <c r="F181" s="1065"/>
      <c r="G181" s="1065"/>
      <c r="H181" s="1065"/>
      <c r="I181" s="1065"/>
      <c r="J181" s="1066"/>
      <c r="K181" s="745" t="s">
        <v>50</v>
      </c>
      <c r="L181" s="1076"/>
      <c r="M181" s="1080"/>
      <c r="N181" s="1081"/>
      <c r="O181" s="1044"/>
      <c r="P181" s="1044"/>
    </row>
    <row r="182" spans="2:16">
      <c r="B182" s="10" t="s">
        <v>233</v>
      </c>
      <c r="C182" s="1065" t="s">
        <v>802</v>
      </c>
      <c r="D182" s="1065"/>
      <c r="E182" s="1065"/>
      <c r="F182" s="1065"/>
      <c r="G182" s="1065"/>
      <c r="H182" s="1065"/>
      <c r="I182" s="1065"/>
      <c r="J182" s="1066"/>
      <c r="K182" s="745" t="s">
        <v>50</v>
      </c>
      <c r="L182" s="1076"/>
      <c r="M182" s="1080"/>
      <c r="N182" s="1081"/>
      <c r="O182" s="1044"/>
      <c r="P182" s="1044"/>
    </row>
    <row r="183" spans="2:16">
      <c r="B183" s="10" t="s">
        <v>234</v>
      </c>
      <c r="C183" s="1065" t="s">
        <v>775</v>
      </c>
      <c r="D183" s="1065"/>
      <c r="E183" s="1065"/>
      <c r="F183" s="1065"/>
      <c r="G183" s="1065"/>
      <c r="H183" s="1065"/>
      <c r="I183" s="1065"/>
      <c r="J183" s="1066"/>
      <c r="K183" s="745" t="s">
        <v>49</v>
      </c>
      <c r="L183" s="1076"/>
      <c r="M183" s="1080"/>
      <c r="N183" s="1081"/>
      <c r="O183" s="1044"/>
      <c r="P183" s="1044"/>
    </row>
    <row r="184" spans="2:16">
      <c r="B184" s="10" t="s">
        <v>236</v>
      </c>
      <c r="C184" s="879" t="s">
        <v>570</v>
      </c>
      <c r="D184" s="879"/>
      <c r="E184" s="879"/>
      <c r="F184" s="879"/>
      <c r="G184" s="879"/>
      <c r="H184" s="879"/>
      <c r="I184" s="879"/>
      <c r="J184" s="880"/>
      <c r="K184" s="745" t="s">
        <v>50</v>
      </c>
      <c r="L184" s="1076"/>
      <c r="M184" s="1080"/>
      <c r="N184" s="1081"/>
      <c r="O184" s="1044"/>
      <c r="P184" s="1044"/>
    </row>
    <row r="185" spans="2:16">
      <c r="B185" s="10"/>
      <c r="C185" s="936" t="s">
        <v>571</v>
      </c>
      <c r="D185" s="936"/>
      <c r="E185" s="936"/>
      <c r="F185" s="1067"/>
      <c r="G185" s="1068"/>
      <c r="H185" s="1068"/>
      <c r="I185" s="1068"/>
      <c r="J185" s="1068"/>
      <c r="K185" s="1069"/>
      <c r="L185" s="1076"/>
      <c r="M185" s="1080"/>
      <c r="N185" s="1081"/>
      <c r="O185" s="1044"/>
      <c r="P185" s="1044"/>
    </row>
    <row r="186" spans="2:16">
      <c r="B186" s="294" t="s">
        <v>572</v>
      </c>
      <c r="C186" s="879" t="s">
        <v>573</v>
      </c>
      <c r="D186" s="879"/>
      <c r="E186" s="879"/>
      <c r="F186" s="1011"/>
      <c r="G186" s="1011"/>
      <c r="H186" s="1011"/>
      <c r="I186" s="1011"/>
      <c r="J186" s="1012"/>
      <c r="K186" s="556">
        <v>2013</v>
      </c>
      <c r="L186" s="1077"/>
      <c r="M186" s="1082"/>
      <c r="N186" s="1083"/>
      <c r="O186" s="1044"/>
      <c r="P186" s="1044"/>
    </row>
    <row r="187" spans="2:16" ht="28.9" customHeight="1">
      <c r="B187" s="294" t="s">
        <v>574</v>
      </c>
      <c r="C187" s="879" t="s">
        <v>575</v>
      </c>
      <c r="D187" s="879"/>
      <c r="E187" s="880"/>
      <c r="F187" s="1073" t="s">
        <v>2930</v>
      </c>
      <c r="G187" s="1074"/>
      <c r="H187" s="1074"/>
      <c r="I187" s="1074"/>
      <c r="J187" s="1074"/>
      <c r="K187" s="1074"/>
      <c r="L187" s="1074"/>
      <c r="M187" s="1074"/>
      <c r="N187" s="1074"/>
      <c r="O187" s="1044"/>
      <c r="P187" s="1044"/>
    </row>
    <row r="188" spans="2:16" ht="26.45" customHeight="1">
      <c r="B188" s="309" t="s">
        <v>576</v>
      </c>
      <c r="C188" s="913" t="s">
        <v>577</v>
      </c>
      <c r="D188" s="913"/>
      <c r="E188" s="1006"/>
      <c r="F188" s="1084" t="s">
        <v>2931</v>
      </c>
      <c r="G188" s="1085"/>
      <c r="H188" s="1085"/>
      <c r="I188" s="1085"/>
      <c r="J188" s="1085"/>
      <c r="K188" s="1085"/>
      <c r="L188" s="1085"/>
      <c r="M188" s="1085"/>
      <c r="N188" s="1085"/>
      <c r="O188" s="976"/>
      <c r="P188" s="976"/>
    </row>
    <row r="189" spans="2:16" ht="30">
      <c r="B189" s="294" t="s">
        <v>578</v>
      </c>
      <c r="C189" s="879" t="s">
        <v>579</v>
      </c>
      <c r="D189" s="879"/>
      <c r="E189" s="879"/>
      <c r="F189" s="879"/>
      <c r="G189" s="879"/>
      <c r="H189" s="879"/>
      <c r="I189" s="879"/>
      <c r="J189" s="879"/>
      <c r="K189" s="879"/>
      <c r="L189" s="879"/>
      <c r="M189" s="716"/>
      <c r="N189" s="132" t="s">
        <v>49</v>
      </c>
      <c r="O189" s="1058" t="s">
        <v>688</v>
      </c>
      <c r="P189" s="1060"/>
    </row>
    <row r="190" spans="2:16" ht="110.45" customHeight="1">
      <c r="B190" s="9" t="s">
        <v>216</v>
      </c>
      <c r="C190" s="879" t="s">
        <v>580</v>
      </c>
      <c r="D190" s="879"/>
      <c r="E190" s="879"/>
      <c r="F190" s="879"/>
      <c r="G190" s="879"/>
      <c r="H190" s="879"/>
      <c r="I190" s="879"/>
      <c r="J190" s="879"/>
      <c r="K190" s="2529" t="s">
        <v>2932</v>
      </c>
      <c r="L190" s="2530"/>
      <c r="M190" s="2530"/>
      <c r="N190" s="2531"/>
      <c r="O190" s="1059"/>
      <c r="P190" s="1061"/>
    </row>
    <row r="191" spans="2:16" ht="26.25" customHeight="1" thickBot="1">
      <c r="B191" s="803" t="s">
        <v>581</v>
      </c>
      <c r="C191" s="879" t="s">
        <v>582</v>
      </c>
      <c r="D191" s="879"/>
      <c r="E191" s="879"/>
      <c r="F191" s="879"/>
      <c r="G191" s="879"/>
      <c r="H191" s="879"/>
      <c r="I191" s="879"/>
      <c r="J191" s="880"/>
      <c r="K191" s="1032" t="s">
        <v>49</v>
      </c>
      <c r="L191" s="1033"/>
      <c r="M191" s="1033"/>
      <c r="N191" s="1033"/>
      <c r="O191" s="757" t="s">
        <v>805</v>
      </c>
      <c r="P191" s="757"/>
    </row>
    <row r="192" spans="2:16" ht="22.9" customHeight="1" thickBot="1">
      <c r="B192" s="845" t="s">
        <v>242</v>
      </c>
      <c r="C192" s="846"/>
      <c r="D192" s="846"/>
      <c r="E192" s="846"/>
      <c r="F192" s="846"/>
      <c r="G192" s="846"/>
      <c r="H192" s="846"/>
      <c r="I192" s="846"/>
      <c r="J192" s="846"/>
      <c r="K192" s="846"/>
      <c r="L192" s="846"/>
      <c r="M192" s="846"/>
      <c r="N192" s="846"/>
      <c r="O192" s="846"/>
      <c r="P192" s="847"/>
    </row>
    <row r="193" spans="2:16" ht="49.5" customHeight="1">
      <c r="B193" s="1034" t="s">
        <v>583</v>
      </c>
      <c r="C193" s="1036" t="s">
        <v>2933</v>
      </c>
      <c r="D193" s="1036"/>
      <c r="E193" s="1036"/>
      <c r="F193" s="1036"/>
      <c r="G193" s="1037"/>
      <c r="H193" s="2525" t="s">
        <v>807</v>
      </c>
      <c r="I193" s="2526"/>
      <c r="J193" s="2527"/>
      <c r="K193" s="2525" t="s">
        <v>2934</v>
      </c>
      <c r="L193" s="2526"/>
      <c r="M193" s="2526"/>
      <c r="N193" s="2528"/>
      <c r="O193" s="1042" t="s">
        <v>2358</v>
      </c>
      <c r="P193" s="1042"/>
    </row>
    <row r="194" spans="2:16" ht="126" customHeight="1">
      <c r="B194" s="1035"/>
      <c r="C194" s="1011"/>
      <c r="D194" s="1011"/>
      <c r="E194" s="1011"/>
      <c r="F194" s="1011"/>
      <c r="G194" s="1012"/>
      <c r="H194" s="311" t="s">
        <v>587</v>
      </c>
      <c r="I194" s="312" t="s">
        <v>588</v>
      </c>
      <c r="J194" s="312" t="s">
        <v>589</v>
      </c>
      <c r="K194" s="311" t="s">
        <v>590</v>
      </c>
      <c r="L194" s="311" t="s">
        <v>591</v>
      </c>
      <c r="M194" s="312" t="s">
        <v>2768</v>
      </c>
      <c r="N194" s="557" t="s">
        <v>384</v>
      </c>
      <c r="O194" s="1043"/>
      <c r="P194" s="1043"/>
    </row>
    <row r="195" spans="2:16">
      <c r="B195" s="558" t="s">
        <v>216</v>
      </c>
      <c r="C195" s="1046" t="s">
        <v>593</v>
      </c>
      <c r="D195" s="1046"/>
      <c r="E195" s="1046"/>
      <c r="F195" s="1046"/>
      <c r="G195" s="1046"/>
      <c r="H195" s="1046"/>
      <c r="I195" s="1046"/>
      <c r="J195" s="1046"/>
      <c r="K195" s="1046"/>
      <c r="L195" s="1046"/>
      <c r="M195" s="1046"/>
      <c r="N195" s="1047"/>
      <c r="O195" s="1043"/>
      <c r="P195" s="1043"/>
    </row>
    <row r="196" spans="2:16">
      <c r="B196" s="244" t="s">
        <v>230</v>
      </c>
      <c r="C196" s="1470" t="s">
        <v>2359</v>
      </c>
      <c r="D196" s="1470"/>
      <c r="E196" s="1470"/>
      <c r="F196" s="1470"/>
      <c r="G196" s="1471"/>
      <c r="H196" s="316" t="s">
        <v>71</v>
      </c>
      <c r="I196" s="317" t="s">
        <v>71</v>
      </c>
      <c r="J196" s="351" t="s">
        <v>71</v>
      </c>
      <c r="K196" s="316" t="s">
        <v>71</v>
      </c>
      <c r="L196" s="317" t="s">
        <v>71</v>
      </c>
      <c r="M196" s="351" t="s">
        <v>71</v>
      </c>
      <c r="N196" s="1052"/>
      <c r="O196" s="1044"/>
      <c r="P196" s="1044"/>
    </row>
    <row r="197" spans="2:16">
      <c r="B197" s="244" t="s">
        <v>401</v>
      </c>
      <c r="C197" s="1470" t="s">
        <v>2935</v>
      </c>
      <c r="D197" s="1470"/>
      <c r="E197" s="1470"/>
      <c r="F197" s="1470"/>
      <c r="G197" s="1471"/>
      <c r="H197" s="316">
        <v>2</v>
      </c>
      <c r="I197" s="317">
        <v>10</v>
      </c>
      <c r="J197" s="350">
        <f t="shared" ref="J197:J212" si="2">MIN(H197/I197,1)</f>
        <v>0.2</v>
      </c>
      <c r="K197" s="316">
        <v>2357</v>
      </c>
      <c r="L197" s="316">
        <v>10161</v>
      </c>
      <c r="M197" s="363">
        <f>MIN(K197/L197,1)</f>
        <v>0.23196535774037988</v>
      </c>
      <c r="N197" s="1053"/>
      <c r="O197" s="1044"/>
      <c r="P197" s="1044"/>
    </row>
    <row r="198" spans="2:16" ht="36" customHeight="1">
      <c r="B198" s="244" t="s">
        <v>404</v>
      </c>
      <c r="C198" s="1470" t="s">
        <v>596</v>
      </c>
      <c r="D198" s="1470"/>
      <c r="E198" s="1470"/>
      <c r="F198" s="1055"/>
      <c r="G198" s="1056"/>
      <c r="H198" s="316" t="s">
        <v>71</v>
      </c>
      <c r="I198" s="317" t="s">
        <v>71</v>
      </c>
      <c r="J198" s="351" t="s">
        <v>71</v>
      </c>
      <c r="K198" s="316" t="s">
        <v>71</v>
      </c>
      <c r="L198" s="317" t="s">
        <v>71</v>
      </c>
      <c r="M198" s="351" t="s">
        <v>71</v>
      </c>
      <c r="N198" s="1054"/>
      <c r="O198" s="1044"/>
      <c r="P198" s="1044"/>
    </row>
    <row r="199" spans="2:16">
      <c r="B199" s="559" t="s">
        <v>218</v>
      </c>
      <c r="C199" s="1031" t="s">
        <v>815</v>
      </c>
      <c r="D199" s="1031"/>
      <c r="E199" s="1031"/>
      <c r="F199" s="1031"/>
      <c r="G199" s="1057"/>
      <c r="H199" s="316">
        <v>4</v>
      </c>
      <c r="I199" s="317">
        <v>10</v>
      </c>
      <c r="J199" s="350">
        <f t="shared" si="2"/>
        <v>0.4</v>
      </c>
      <c r="K199" s="316">
        <v>1173</v>
      </c>
      <c r="L199" s="316">
        <v>5448</v>
      </c>
      <c r="M199" s="363">
        <f>MIN(K199/L199,1)</f>
        <v>0.21530837004405287</v>
      </c>
      <c r="N199" s="320"/>
      <c r="O199" s="1044"/>
      <c r="P199" s="1044"/>
    </row>
    <row r="200" spans="2:16">
      <c r="B200" s="559" t="s">
        <v>220</v>
      </c>
      <c r="C200" s="1031" t="s">
        <v>221</v>
      </c>
      <c r="D200" s="1031"/>
      <c r="E200" s="1031"/>
      <c r="F200" s="1031"/>
      <c r="G200" s="1031"/>
      <c r="H200" s="1031"/>
      <c r="I200" s="1031"/>
      <c r="J200" s="1031"/>
      <c r="K200" s="1031"/>
      <c r="L200" s="1031"/>
      <c r="M200" s="1031"/>
      <c r="N200" s="1048"/>
      <c r="O200" s="1044"/>
      <c r="P200" s="1044"/>
    </row>
    <row r="201" spans="2:16">
      <c r="B201" s="10" t="s">
        <v>230</v>
      </c>
      <c r="C201" s="879" t="s">
        <v>726</v>
      </c>
      <c r="D201" s="879"/>
      <c r="E201" s="879"/>
      <c r="F201" s="879"/>
      <c r="G201" s="880"/>
      <c r="H201" s="316" t="s">
        <v>71</v>
      </c>
      <c r="I201" s="317" t="s">
        <v>71</v>
      </c>
      <c r="J201" s="351" t="s">
        <v>71</v>
      </c>
      <c r="K201" s="316" t="s">
        <v>71</v>
      </c>
      <c r="L201" s="317" t="s">
        <v>71</v>
      </c>
      <c r="M201" s="351" t="s">
        <v>71</v>
      </c>
      <c r="N201" s="1029"/>
      <c r="O201" s="1044"/>
      <c r="P201" s="1044"/>
    </row>
    <row r="202" spans="2:16">
      <c r="B202" s="10" t="s">
        <v>401</v>
      </c>
      <c r="C202" s="879" t="s">
        <v>727</v>
      </c>
      <c r="D202" s="879"/>
      <c r="E202" s="879"/>
      <c r="F202" s="879"/>
      <c r="G202" s="722"/>
      <c r="H202" s="316">
        <v>0</v>
      </c>
      <c r="I202" s="317">
        <v>10</v>
      </c>
      <c r="J202" s="350">
        <f t="shared" si="2"/>
        <v>0</v>
      </c>
      <c r="K202" s="316">
        <v>2158</v>
      </c>
      <c r="L202" s="316">
        <v>13940</v>
      </c>
      <c r="M202" s="363">
        <f>MIN(K202/L202,1)</f>
        <v>0.15480631276901005</v>
      </c>
      <c r="N202" s="1049"/>
      <c r="O202" s="1044"/>
      <c r="P202" s="1044"/>
    </row>
    <row r="203" spans="2:16">
      <c r="B203" s="10" t="s">
        <v>404</v>
      </c>
      <c r="C203" s="879" t="s">
        <v>407</v>
      </c>
      <c r="D203" s="879"/>
      <c r="E203" s="879"/>
      <c r="F203" s="879"/>
      <c r="G203" s="880"/>
      <c r="H203" s="316" t="s">
        <v>71</v>
      </c>
      <c r="I203" s="317" t="s">
        <v>71</v>
      </c>
      <c r="J203" s="351" t="s">
        <v>71</v>
      </c>
      <c r="K203" s="316" t="s">
        <v>71</v>
      </c>
      <c r="L203" s="317" t="s">
        <v>71</v>
      </c>
      <c r="M203" s="351" t="s">
        <v>71</v>
      </c>
      <c r="N203" s="1049"/>
      <c r="O203" s="1044"/>
      <c r="P203" s="1044"/>
    </row>
    <row r="204" spans="2:16" ht="21.75" customHeight="1">
      <c r="B204" s="559" t="s">
        <v>222</v>
      </c>
      <c r="C204" s="1031" t="s">
        <v>256</v>
      </c>
      <c r="D204" s="1031"/>
      <c r="E204" s="1031"/>
      <c r="F204" s="1031"/>
      <c r="G204" s="1031"/>
      <c r="H204" s="1031"/>
      <c r="I204" s="1031"/>
      <c r="J204" s="1031"/>
      <c r="K204" s="1031"/>
      <c r="L204" s="1031"/>
      <c r="M204" s="1031"/>
      <c r="N204" s="1048"/>
      <c r="O204" s="1043"/>
      <c r="P204" s="1043"/>
    </row>
    <row r="205" spans="2:16">
      <c r="B205" s="10" t="s">
        <v>230</v>
      </c>
      <c r="C205" s="879" t="s">
        <v>728</v>
      </c>
      <c r="D205" s="879"/>
      <c r="E205" s="879"/>
      <c r="F205" s="879"/>
      <c r="G205" s="880"/>
      <c r="H205" s="316">
        <v>6</v>
      </c>
      <c r="I205" s="317">
        <v>10</v>
      </c>
      <c r="J205" s="350">
        <f t="shared" si="2"/>
        <v>0.6</v>
      </c>
      <c r="K205" s="316">
        <v>742</v>
      </c>
      <c r="L205" s="316">
        <v>3382</v>
      </c>
      <c r="M205" s="363">
        <f>MIN(K205/L205,1)</f>
        <v>0.21939680662329983</v>
      </c>
      <c r="N205" s="1029"/>
      <c r="O205" s="1043"/>
      <c r="P205" s="1043"/>
    </row>
    <row r="206" spans="2:16">
      <c r="B206" s="10" t="s">
        <v>401</v>
      </c>
      <c r="C206" s="879" t="s">
        <v>816</v>
      </c>
      <c r="D206" s="879"/>
      <c r="E206" s="879"/>
      <c r="F206" s="879"/>
      <c r="G206" s="880"/>
      <c r="H206" s="316">
        <v>0</v>
      </c>
      <c r="I206" s="317">
        <v>10</v>
      </c>
      <c r="J206" s="350">
        <f t="shared" si="2"/>
        <v>0</v>
      </c>
      <c r="K206" s="316">
        <v>304</v>
      </c>
      <c r="L206" s="316">
        <v>1343</v>
      </c>
      <c r="M206" s="363">
        <f>MIN(K206/L206,1)</f>
        <v>0.22635889798957556</v>
      </c>
      <c r="N206" s="1030"/>
      <c r="O206" s="1043"/>
      <c r="P206" s="1043"/>
    </row>
    <row r="207" spans="2:16">
      <c r="B207" s="559" t="s">
        <v>224</v>
      </c>
      <c r="C207" s="1031" t="s">
        <v>729</v>
      </c>
      <c r="D207" s="1031"/>
      <c r="E207" s="1031"/>
      <c r="F207" s="1031"/>
      <c r="G207" s="1031"/>
      <c r="H207" s="316">
        <v>0</v>
      </c>
      <c r="I207" s="317">
        <v>10</v>
      </c>
      <c r="J207" s="350">
        <f t="shared" si="2"/>
        <v>0</v>
      </c>
      <c r="K207" s="316">
        <v>637</v>
      </c>
      <c r="L207" s="316">
        <v>4672</v>
      </c>
      <c r="M207" s="363">
        <f>MIN(K207/L207,1)</f>
        <v>0.13634417808219179</v>
      </c>
      <c r="N207" s="321"/>
      <c r="O207" s="1043"/>
      <c r="P207" s="1043"/>
    </row>
    <row r="208" spans="2:16">
      <c r="B208" s="559" t="s">
        <v>226</v>
      </c>
      <c r="C208" s="1031" t="s">
        <v>730</v>
      </c>
      <c r="D208" s="1031"/>
      <c r="E208" s="1031"/>
      <c r="F208" s="1031"/>
      <c r="G208" s="1031"/>
      <c r="H208" s="316" t="s">
        <v>71</v>
      </c>
      <c r="I208" s="317" t="s">
        <v>71</v>
      </c>
      <c r="J208" s="351" t="s">
        <v>71</v>
      </c>
      <c r="K208" s="316" t="s">
        <v>71</v>
      </c>
      <c r="L208" s="317" t="s">
        <v>71</v>
      </c>
      <c r="M208" s="351" t="s">
        <v>71</v>
      </c>
      <c r="N208" s="321"/>
      <c r="O208" s="1043"/>
      <c r="P208" s="1043"/>
    </row>
    <row r="209" spans="2:16">
      <c r="B209" s="559" t="s">
        <v>228</v>
      </c>
      <c r="C209" s="1031" t="s">
        <v>133</v>
      </c>
      <c r="D209" s="1031"/>
      <c r="E209" s="1031"/>
      <c r="F209" s="1031"/>
      <c r="G209" s="1031"/>
      <c r="H209" s="316">
        <v>6</v>
      </c>
      <c r="I209" s="317">
        <v>10</v>
      </c>
      <c r="J209" s="350">
        <f t="shared" si="2"/>
        <v>0.6</v>
      </c>
      <c r="K209" s="316">
        <v>301</v>
      </c>
      <c r="L209" s="316">
        <v>1013</v>
      </c>
      <c r="M209" s="363">
        <f t="shared" ref="M209:M210" si="3">MIN(K209/L209,1)</f>
        <v>0.29713721618953604</v>
      </c>
      <c r="N209" s="321"/>
      <c r="O209" s="1043"/>
      <c r="P209" s="1043"/>
    </row>
    <row r="210" spans="2:16">
      <c r="B210" s="559" t="s">
        <v>229</v>
      </c>
      <c r="C210" s="1031" t="s">
        <v>134</v>
      </c>
      <c r="D210" s="1031"/>
      <c r="E210" s="1031"/>
      <c r="F210" s="1031"/>
      <c r="G210" s="1031"/>
      <c r="H210" s="316">
        <v>8</v>
      </c>
      <c r="I210" s="317">
        <v>10</v>
      </c>
      <c r="J210" s="350">
        <f t="shared" si="2"/>
        <v>0.8</v>
      </c>
      <c r="K210" s="316">
        <v>222</v>
      </c>
      <c r="L210" s="316">
        <v>1122</v>
      </c>
      <c r="M210" s="363">
        <f t="shared" si="3"/>
        <v>0.19786096256684493</v>
      </c>
      <c r="N210" s="321"/>
      <c r="O210" s="1043"/>
      <c r="P210" s="1043"/>
    </row>
    <row r="211" spans="2:16">
      <c r="B211" s="559" t="s">
        <v>230</v>
      </c>
      <c r="C211" s="1031" t="s">
        <v>262</v>
      </c>
      <c r="D211" s="1031"/>
      <c r="E211" s="1031"/>
      <c r="F211" s="1031"/>
      <c r="G211" s="1031"/>
      <c r="H211" s="1031"/>
      <c r="I211" s="1031"/>
      <c r="J211" s="1031"/>
      <c r="K211" s="1031"/>
      <c r="L211" s="1031"/>
      <c r="M211" s="1031"/>
      <c r="N211" s="1048"/>
      <c r="O211" s="1043"/>
      <c r="P211" s="1043"/>
    </row>
    <row r="212" spans="2:16">
      <c r="B212" s="10" t="s">
        <v>230</v>
      </c>
      <c r="C212" s="879" t="s">
        <v>263</v>
      </c>
      <c r="D212" s="879"/>
      <c r="E212" s="879"/>
      <c r="F212" s="879"/>
      <c r="G212" s="880"/>
      <c r="H212" s="317">
        <v>7</v>
      </c>
      <c r="I212" s="317">
        <v>10</v>
      </c>
      <c r="J212" s="350">
        <f t="shared" si="2"/>
        <v>0.7</v>
      </c>
      <c r="K212" s="316">
        <v>531</v>
      </c>
      <c r="L212" s="316">
        <v>3092</v>
      </c>
      <c r="M212" s="350">
        <f>MIN(K212/L212,1)</f>
        <v>0.17173350582147479</v>
      </c>
      <c r="N212" s="1029"/>
      <c r="O212" s="1043"/>
      <c r="P212" s="1043"/>
    </row>
    <row r="213" spans="2:16">
      <c r="B213" s="10" t="s">
        <v>401</v>
      </c>
      <c r="C213" s="879" t="s">
        <v>264</v>
      </c>
      <c r="D213" s="879"/>
      <c r="E213" s="879"/>
      <c r="F213" s="879"/>
      <c r="G213" s="880"/>
      <c r="H213" s="316" t="s">
        <v>71</v>
      </c>
      <c r="I213" s="317" t="s">
        <v>71</v>
      </c>
      <c r="J213" s="351" t="s">
        <v>71</v>
      </c>
      <c r="K213" s="316" t="s">
        <v>71</v>
      </c>
      <c r="L213" s="317" t="s">
        <v>71</v>
      </c>
      <c r="M213" s="351" t="s">
        <v>71</v>
      </c>
      <c r="N213" s="1030"/>
      <c r="O213" s="1043"/>
      <c r="P213" s="1043"/>
    </row>
    <row r="214" spans="2:16">
      <c r="B214" s="559" t="s">
        <v>231</v>
      </c>
      <c r="C214" s="1031" t="s">
        <v>731</v>
      </c>
      <c r="D214" s="1031"/>
      <c r="E214" s="1031"/>
      <c r="F214" s="1031"/>
      <c r="G214" s="1031"/>
      <c r="H214" s="316" t="s">
        <v>71</v>
      </c>
      <c r="I214" s="317" t="s">
        <v>71</v>
      </c>
      <c r="J214" s="351" t="s">
        <v>71</v>
      </c>
      <c r="K214" s="316" t="s">
        <v>71</v>
      </c>
      <c r="L214" s="317" t="s">
        <v>71</v>
      </c>
      <c r="M214" s="351" t="s">
        <v>71</v>
      </c>
      <c r="N214" s="321"/>
      <c r="O214" s="1043"/>
      <c r="P214" s="1043"/>
    </row>
    <row r="215" spans="2:16" ht="38.25" customHeight="1">
      <c r="B215" s="560" t="s">
        <v>233</v>
      </c>
      <c r="C215" s="879" t="s">
        <v>605</v>
      </c>
      <c r="D215" s="879"/>
      <c r="E215" s="879"/>
      <c r="F215" s="879"/>
      <c r="G215" s="880"/>
      <c r="H215" s="364">
        <f>H197+H199+H202+H205+H206+H207+H209+H210+H212</f>
        <v>33</v>
      </c>
      <c r="I215" s="364">
        <f>I197+I199+I202+I205+I206+I207+I209+I210+I212</f>
        <v>90</v>
      </c>
      <c r="J215" s="350">
        <f>MIN(H215/I215,1)</f>
        <v>0.36666666666666664</v>
      </c>
      <c r="K215" s="364">
        <f>K197+K199+K202+K205+K206+K207+K209+K210+K212</f>
        <v>8425</v>
      </c>
      <c r="L215" s="364">
        <f>L197+L199+L202+L205+L206+L207+L209+L210+L212</f>
        <v>44173</v>
      </c>
      <c r="M215" s="363">
        <f>MIN(K215/L215,1)</f>
        <v>0.19072736739637336</v>
      </c>
      <c r="N215" s="321"/>
      <c r="O215" s="1045"/>
      <c r="P215" s="1045"/>
    </row>
    <row r="216" spans="2:16" ht="33" customHeight="1" thickBot="1">
      <c r="B216" s="309" t="s">
        <v>606</v>
      </c>
      <c r="C216" s="913" t="s">
        <v>607</v>
      </c>
      <c r="D216" s="913"/>
      <c r="E216" s="913"/>
      <c r="F216" s="913"/>
      <c r="G216" s="913"/>
      <c r="H216" s="1016"/>
      <c r="I216" s="1017"/>
      <c r="J216" s="1017"/>
      <c r="K216" s="1017"/>
      <c r="L216" s="1017"/>
      <c r="M216" s="1017"/>
      <c r="N216" s="1018"/>
      <c r="O216" s="1019"/>
      <c r="P216" s="1020"/>
    </row>
    <row r="217" spans="2:16" ht="16.5" thickBot="1">
      <c r="B217" s="845" t="s">
        <v>270</v>
      </c>
      <c r="C217" s="846"/>
      <c r="D217" s="846"/>
      <c r="E217" s="846"/>
      <c r="F217" s="846"/>
      <c r="G217" s="846"/>
      <c r="H217" s="846"/>
      <c r="I217" s="846"/>
      <c r="J217" s="846"/>
      <c r="K217" s="846"/>
      <c r="L217" s="846"/>
      <c r="M217" s="846"/>
      <c r="N217" s="846"/>
      <c r="O217" s="846"/>
      <c r="P217" s="847"/>
    </row>
    <row r="218" spans="2:16">
      <c r="B218" s="254" t="s">
        <v>608</v>
      </c>
      <c r="C218" s="978" t="s">
        <v>609</v>
      </c>
      <c r="D218" s="978"/>
      <c r="E218" s="978"/>
      <c r="F218" s="978"/>
      <c r="G218" s="978"/>
      <c r="H218" s="2523" t="s">
        <v>2936</v>
      </c>
      <c r="I218" s="2524"/>
      <c r="J218" s="2524"/>
      <c r="K218" s="1023" t="s">
        <v>424</v>
      </c>
      <c r="L218" s="1758" t="s">
        <v>2937</v>
      </c>
      <c r="M218" s="1759"/>
      <c r="N218" s="1760"/>
      <c r="O218" s="771" t="s">
        <v>820</v>
      </c>
      <c r="P218" s="771"/>
    </row>
    <row r="219" spans="2:16" ht="42" customHeight="1">
      <c r="B219" s="809" t="s">
        <v>610</v>
      </c>
      <c r="C219" s="879" t="s">
        <v>611</v>
      </c>
      <c r="D219" s="879"/>
      <c r="E219" s="879"/>
      <c r="F219" s="879"/>
      <c r="G219" s="880"/>
      <c r="H219" s="968" t="s">
        <v>49</v>
      </c>
      <c r="I219" s="969"/>
      <c r="J219" s="969"/>
      <c r="K219" s="1024"/>
      <c r="L219" s="1761"/>
      <c r="M219" s="1762"/>
      <c r="N219" s="1763"/>
      <c r="O219" s="323" t="s">
        <v>1491</v>
      </c>
      <c r="P219" s="324"/>
    </row>
    <row r="220" spans="2:16">
      <c r="B220" s="2522" t="s">
        <v>612</v>
      </c>
      <c r="C220" s="879"/>
      <c r="D220" s="879"/>
      <c r="E220" s="879"/>
      <c r="F220" s="879"/>
      <c r="G220" s="879"/>
      <c r="H220" s="879"/>
      <c r="I220" s="879"/>
      <c r="J220" s="879"/>
      <c r="K220" s="879"/>
      <c r="L220" s="879"/>
      <c r="M220" s="879"/>
      <c r="N220" s="879"/>
      <c r="O220" s="879"/>
      <c r="P220" s="885"/>
    </row>
    <row r="221" spans="2:16">
      <c r="B221" s="244" t="s">
        <v>216</v>
      </c>
      <c r="C221" s="1011" t="s">
        <v>613</v>
      </c>
      <c r="D221" s="1011"/>
      <c r="E221" s="1011"/>
      <c r="F221" s="1011"/>
      <c r="G221" s="1012"/>
      <c r="H221" s="968" t="s">
        <v>49</v>
      </c>
      <c r="I221" s="969"/>
      <c r="J221" s="969"/>
      <c r="K221" s="980" t="s">
        <v>424</v>
      </c>
      <c r="L221" s="1660"/>
      <c r="M221" s="1661"/>
      <c r="N221" s="1662"/>
      <c r="O221" s="1044" t="s">
        <v>1491</v>
      </c>
      <c r="P221" s="1044"/>
    </row>
    <row r="222" spans="2:16">
      <c r="B222" s="10" t="s">
        <v>218</v>
      </c>
      <c r="C222" s="879" t="s">
        <v>614</v>
      </c>
      <c r="D222" s="879"/>
      <c r="E222" s="879"/>
      <c r="F222" s="879"/>
      <c r="G222" s="880"/>
      <c r="H222" s="968" t="s">
        <v>49</v>
      </c>
      <c r="I222" s="969"/>
      <c r="J222" s="969"/>
      <c r="K222" s="981"/>
      <c r="L222" s="1761"/>
      <c r="M222" s="1762"/>
      <c r="N222" s="1763"/>
      <c r="O222" s="976"/>
      <c r="P222" s="976"/>
    </row>
    <row r="223" spans="2:16">
      <c r="B223" s="809" t="s">
        <v>615</v>
      </c>
      <c r="C223" s="875" t="s">
        <v>616</v>
      </c>
      <c r="D223" s="875"/>
      <c r="E223" s="875"/>
      <c r="F223" s="875"/>
      <c r="G223" s="875"/>
      <c r="H223" s="875"/>
      <c r="I223" s="875"/>
      <c r="J223" s="875"/>
      <c r="K223" s="921"/>
      <c r="L223" s="921"/>
      <c r="M223" s="921"/>
      <c r="N223" s="921"/>
      <c r="O223" s="875"/>
      <c r="P223" s="876"/>
    </row>
    <row r="224" spans="2:16">
      <c r="B224" s="10" t="s">
        <v>216</v>
      </c>
      <c r="C224" s="879" t="s">
        <v>613</v>
      </c>
      <c r="D224" s="879"/>
      <c r="E224" s="879"/>
      <c r="F224" s="879"/>
      <c r="G224" s="880"/>
      <c r="H224" s="968" t="s">
        <v>49</v>
      </c>
      <c r="I224" s="969"/>
      <c r="J224" s="969"/>
      <c r="K224" s="979" t="s">
        <v>424</v>
      </c>
      <c r="L224" s="1657" t="s">
        <v>2938</v>
      </c>
      <c r="M224" s="1658"/>
      <c r="N224" s="1659"/>
      <c r="O224" s="2520" t="s">
        <v>1492</v>
      </c>
      <c r="P224" s="2520"/>
    </row>
    <row r="225" spans="2:16">
      <c r="B225" s="10" t="s">
        <v>218</v>
      </c>
      <c r="C225" s="879" t="s">
        <v>614</v>
      </c>
      <c r="D225" s="879"/>
      <c r="E225" s="879"/>
      <c r="F225" s="879"/>
      <c r="G225" s="880"/>
      <c r="H225" s="968" t="s">
        <v>49</v>
      </c>
      <c r="I225" s="969"/>
      <c r="J225" s="969"/>
      <c r="K225" s="980"/>
      <c r="L225" s="1660"/>
      <c r="M225" s="1661"/>
      <c r="N225" s="1662"/>
      <c r="O225" s="2521"/>
      <c r="P225" s="2521"/>
    </row>
    <row r="226" spans="2:16">
      <c r="B226" s="809" t="s">
        <v>617</v>
      </c>
      <c r="C226" s="879" t="s">
        <v>618</v>
      </c>
      <c r="D226" s="879"/>
      <c r="E226" s="879"/>
      <c r="F226" s="879"/>
      <c r="G226" s="880"/>
      <c r="H226" s="968" t="s">
        <v>49</v>
      </c>
      <c r="I226" s="969"/>
      <c r="J226" s="969"/>
      <c r="K226" s="980"/>
      <c r="L226" s="1660"/>
      <c r="M226" s="1661"/>
      <c r="N226" s="1662"/>
      <c r="O226" s="1044" t="s">
        <v>1491</v>
      </c>
      <c r="P226" s="1044"/>
    </row>
    <row r="227" spans="2:16">
      <c r="B227" s="10" t="s">
        <v>216</v>
      </c>
      <c r="C227" s="879" t="s">
        <v>619</v>
      </c>
      <c r="D227" s="879"/>
      <c r="E227" s="879"/>
      <c r="F227" s="879"/>
      <c r="G227" s="880"/>
      <c r="H227" s="968" t="s">
        <v>49</v>
      </c>
      <c r="I227" s="969"/>
      <c r="J227" s="969"/>
      <c r="K227" s="980"/>
      <c r="L227" s="1660"/>
      <c r="M227" s="1661"/>
      <c r="N227" s="1662"/>
      <c r="O227" s="976"/>
      <c r="P227" s="976"/>
    </row>
    <row r="228" spans="2:16" ht="45.75" customHeight="1">
      <c r="B228" s="809" t="s">
        <v>620</v>
      </c>
      <c r="C228" s="879" t="s">
        <v>697</v>
      </c>
      <c r="D228" s="879"/>
      <c r="E228" s="879"/>
      <c r="F228" s="879"/>
      <c r="G228" s="880"/>
      <c r="H228" s="968" t="s">
        <v>49</v>
      </c>
      <c r="I228" s="969"/>
      <c r="J228" s="969"/>
      <c r="K228" s="980"/>
      <c r="L228" s="1660"/>
      <c r="M228" s="1661"/>
      <c r="N228" s="1662"/>
      <c r="O228" s="323" t="s">
        <v>1493</v>
      </c>
      <c r="P228" s="324"/>
    </row>
    <row r="229" spans="2:16" ht="22.5" customHeight="1">
      <c r="B229" s="803" t="s">
        <v>622</v>
      </c>
      <c r="C229" s="875" t="s">
        <v>623</v>
      </c>
      <c r="D229" s="875"/>
      <c r="E229" s="875"/>
      <c r="F229" s="875"/>
      <c r="G229" s="990"/>
      <c r="H229" s="968" t="s">
        <v>49</v>
      </c>
      <c r="I229" s="969"/>
      <c r="J229" s="969"/>
      <c r="K229" s="980"/>
      <c r="L229" s="1660"/>
      <c r="M229" s="1661"/>
      <c r="N229" s="1662"/>
      <c r="O229" s="960" t="s">
        <v>1494</v>
      </c>
      <c r="P229" s="960"/>
    </row>
    <row r="230" spans="2:16" ht="21" customHeight="1">
      <c r="B230" s="10" t="s">
        <v>216</v>
      </c>
      <c r="C230" s="879" t="s">
        <v>624</v>
      </c>
      <c r="D230" s="879"/>
      <c r="E230" s="879"/>
      <c r="F230" s="879"/>
      <c r="G230" s="880"/>
      <c r="H230" s="968" t="s">
        <v>49</v>
      </c>
      <c r="I230" s="969"/>
      <c r="J230" s="969"/>
      <c r="K230" s="980"/>
      <c r="L230" s="1660"/>
      <c r="M230" s="1661"/>
      <c r="N230" s="1662"/>
      <c r="O230" s="1044"/>
      <c r="P230" s="1044"/>
    </row>
    <row r="231" spans="2:16" ht="21.75" customHeight="1" thickBot="1">
      <c r="B231" s="9" t="s">
        <v>625</v>
      </c>
      <c r="C231" s="913" t="s">
        <v>626</v>
      </c>
      <c r="D231" s="913"/>
      <c r="E231" s="913"/>
      <c r="F231" s="913"/>
      <c r="G231" s="1006"/>
      <c r="H231" s="968" t="s">
        <v>49</v>
      </c>
      <c r="I231" s="969"/>
      <c r="J231" s="969"/>
      <c r="K231" s="991"/>
      <c r="L231" s="1663"/>
      <c r="M231" s="1664"/>
      <c r="N231" s="1665"/>
      <c r="O231" s="2519"/>
      <c r="P231" s="2519"/>
    </row>
    <row r="232" spans="2:16" ht="16.5" thickBot="1">
      <c r="B232" s="845" t="s">
        <v>293</v>
      </c>
      <c r="C232" s="846"/>
      <c r="D232" s="846"/>
      <c r="E232" s="846"/>
      <c r="F232" s="846"/>
      <c r="G232" s="846"/>
      <c r="H232" s="846"/>
      <c r="I232" s="846"/>
      <c r="J232" s="846"/>
      <c r="K232" s="848"/>
      <c r="L232" s="846"/>
      <c r="M232" s="846"/>
      <c r="N232" s="846"/>
      <c r="O232" s="846"/>
      <c r="P232" s="847"/>
    </row>
    <row r="233" spans="2:16">
      <c r="B233" s="760" t="s">
        <v>627</v>
      </c>
      <c r="C233" s="978" t="s">
        <v>698</v>
      </c>
      <c r="D233" s="978"/>
      <c r="E233" s="978"/>
      <c r="F233" s="978"/>
      <c r="G233" s="978"/>
      <c r="H233" s="968" t="s">
        <v>49</v>
      </c>
      <c r="I233" s="969"/>
      <c r="J233" s="969"/>
      <c r="K233" s="979" t="s">
        <v>424</v>
      </c>
      <c r="L233" s="982"/>
      <c r="M233" s="983"/>
      <c r="N233" s="984"/>
      <c r="O233" s="985" t="s">
        <v>821</v>
      </c>
      <c r="P233" s="985"/>
    </row>
    <row r="234" spans="2:16" ht="32.450000000000003" customHeight="1">
      <c r="B234" s="10" t="s">
        <v>216</v>
      </c>
      <c r="C234" s="879" t="s">
        <v>629</v>
      </c>
      <c r="D234" s="879"/>
      <c r="E234" s="879"/>
      <c r="F234" s="879"/>
      <c r="G234" s="880"/>
      <c r="H234" s="1886" t="s">
        <v>2939</v>
      </c>
      <c r="I234" s="1887"/>
      <c r="J234" s="1888"/>
      <c r="K234" s="980"/>
      <c r="L234" s="973"/>
      <c r="M234" s="974"/>
      <c r="N234" s="975"/>
      <c r="O234" s="976"/>
      <c r="P234" s="976"/>
    </row>
    <row r="235" spans="2:16">
      <c r="B235" s="760" t="s">
        <v>630</v>
      </c>
      <c r="C235" s="989" t="s">
        <v>631</v>
      </c>
      <c r="D235" s="875"/>
      <c r="E235" s="875"/>
      <c r="F235" s="875"/>
      <c r="G235" s="990"/>
      <c r="H235" s="968" t="s">
        <v>695</v>
      </c>
      <c r="I235" s="969"/>
      <c r="J235" s="969"/>
      <c r="K235" s="980"/>
      <c r="L235" s="970"/>
      <c r="M235" s="971"/>
      <c r="N235" s="972"/>
      <c r="O235" s="960" t="s">
        <v>704</v>
      </c>
      <c r="P235" s="960"/>
    </row>
    <row r="236" spans="2:16">
      <c r="B236" s="325" t="s">
        <v>216</v>
      </c>
      <c r="C236" s="879" t="s">
        <v>629</v>
      </c>
      <c r="D236" s="879"/>
      <c r="E236" s="879"/>
      <c r="F236" s="879"/>
      <c r="G236" s="880"/>
      <c r="H236" s="957"/>
      <c r="I236" s="958"/>
      <c r="J236" s="977"/>
      <c r="K236" s="981"/>
      <c r="L236" s="973"/>
      <c r="M236" s="974"/>
      <c r="N236" s="975"/>
      <c r="O236" s="976"/>
      <c r="P236" s="976"/>
    </row>
    <row r="237" spans="2:16" ht="40.15" customHeight="1">
      <c r="B237" s="759" t="s">
        <v>632</v>
      </c>
      <c r="C237" s="921" t="s">
        <v>824</v>
      </c>
      <c r="D237" s="921"/>
      <c r="E237" s="921"/>
      <c r="F237" s="921"/>
      <c r="G237" s="956"/>
      <c r="H237" s="2752" t="s">
        <v>2940</v>
      </c>
      <c r="I237" s="2752"/>
      <c r="J237" s="2752"/>
      <c r="K237" s="2752"/>
      <c r="L237" s="2752"/>
      <c r="M237" s="2752"/>
      <c r="N237" s="2752"/>
      <c r="O237" s="761" t="s">
        <v>704</v>
      </c>
      <c r="P237" s="761"/>
    </row>
    <row r="238" spans="2:16" ht="106.5" customHeight="1">
      <c r="B238" s="720" t="s">
        <v>634</v>
      </c>
      <c r="C238" s="921" t="s">
        <v>2941</v>
      </c>
      <c r="D238" s="921"/>
      <c r="E238" s="921"/>
      <c r="F238" s="921"/>
      <c r="G238" s="956"/>
      <c r="H238" s="160" t="s">
        <v>49</v>
      </c>
      <c r="I238" s="753" t="s">
        <v>424</v>
      </c>
      <c r="J238" s="958" t="s">
        <v>2942</v>
      </c>
      <c r="K238" s="958"/>
      <c r="L238" s="958"/>
      <c r="M238" s="958"/>
      <c r="N238" s="959"/>
      <c r="O238" s="960" t="s">
        <v>704</v>
      </c>
      <c r="P238" s="960"/>
    </row>
    <row r="239" spans="2:16" ht="16.5" thickBot="1">
      <c r="B239" s="326"/>
      <c r="C239" s="962" t="s">
        <v>636</v>
      </c>
      <c r="D239" s="963"/>
      <c r="E239" s="963"/>
      <c r="F239" s="963"/>
      <c r="G239" s="963"/>
      <c r="H239" s="964"/>
      <c r="I239" s="965"/>
      <c r="J239" s="964"/>
      <c r="K239" s="964"/>
      <c r="L239" s="964"/>
      <c r="M239" s="966"/>
      <c r="N239" s="967"/>
      <c r="O239" s="961"/>
      <c r="P239" s="961"/>
    </row>
    <row r="240" spans="2:16" ht="16.5" thickTop="1"/>
    <row r="241" spans="2:16">
      <c r="B241" s="2518" t="s">
        <v>637</v>
      </c>
      <c r="C241" s="2518"/>
      <c r="D241" s="2518"/>
      <c r="E241" s="2518"/>
      <c r="F241" s="2518"/>
      <c r="G241" s="2518"/>
      <c r="H241" s="2518"/>
      <c r="I241" s="2518"/>
      <c r="J241" s="2518"/>
      <c r="K241" s="2518"/>
      <c r="L241" s="2518"/>
      <c r="M241" s="2518"/>
      <c r="N241" s="2518"/>
      <c r="O241" s="561"/>
      <c r="P241" s="561"/>
    </row>
  </sheetData>
  <mergeCells count="617">
    <mergeCell ref="B2:E2"/>
    <mergeCell ref="B4:N4"/>
    <mergeCell ref="B5:N5"/>
    <mergeCell ref="B6:L6"/>
    <mergeCell ref="B7:P7"/>
    <mergeCell ref="C8:K8"/>
    <mergeCell ref="O8:O9"/>
    <mergeCell ref="P8:P9"/>
    <mergeCell ref="C9:E9"/>
    <mergeCell ref="F9:N9"/>
    <mergeCell ref="C10:E10"/>
    <mergeCell ref="G10:N10"/>
    <mergeCell ref="O10:O19"/>
    <mergeCell ref="P10:P19"/>
    <mergeCell ref="C11:E11"/>
    <mergeCell ref="C15:E15"/>
    <mergeCell ref="H15:N15"/>
    <mergeCell ref="C16:E16"/>
    <mergeCell ref="H16:N16"/>
    <mergeCell ref="C17:E17"/>
    <mergeCell ref="H17:N17"/>
    <mergeCell ref="H11:N11"/>
    <mergeCell ref="C12:E12"/>
    <mergeCell ref="H12:N12"/>
    <mergeCell ref="C13:E13"/>
    <mergeCell ref="H13:N13"/>
    <mergeCell ref="C14:E14"/>
    <mergeCell ref="H14:N14"/>
    <mergeCell ref="C18:E18"/>
    <mergeCell ref="H18:N18"/>
    <mergeCell ref="C19:E19"/>
    <mergeCell ref="H19:N19"/>
    <mergeCell ref="C20:K20"/>
    <mergeCell ref="M20:M23"/>
    <mergeCell ref="N20:N23"/>
    <mergeCell ref="C21:K21"/>
    <mergeCell ref="C22:K22"/>
    <mergeCell ref="C23:E23"/>
    <mergeCell ref="C29:G29"/>
    <mergeCell ref="H29:J29"/>
    <mergeCell ref="C30:N30"/>
    <mergeCell ref="O30:O31"/>
    <mergeCell ref="P30:P31"/>
    <mergeCell ref="B31:I31"/>
    <mergeCell ref="L31:N31"/>
    <mergeCell ref="G23:H23"/>
    <mergeCell ref="I23:J23"/>
    <mergeCell ref="B24:P24"/>
    <mergeCell ref="C25:F25"/>
    <mergeCell ref="K25:K29"/>
    <mergeCell ref="L25:N29"/>
    <mergeCell ref="C26:I26"/>
    <mergeCell ref="C27:F27"/>
    <mergeCell ref="C28:G28"/>
    <mergeCell ref="H28:J28"/>
    <mergeCell ref="C36:N36"/>
    <mergeCell ref="C37:I37"/>
    <mergeCell ref="L37:N37"/>
    <mergeCell ref="C38:E38"/>
    <mergeCell ref="G38:I38"/>
    <mergeCell ref="L38:N38"/>
    <mergeCell ref="C32:N32"/>
    <mergeCell ref="O32:O55"/>
    <mergeCell ref="P32:P55"/>
    <mergeCell ref="C33:I33"/>
    <mergeCell ref="L33:N33"/>
    <mergeCell ref="C34:I34"/>
    <mergeCell ref="L34:N34"/>
    <mergeCell ref="C35:E35"/>
    <mergeCell ref="G35:I35"/>
    <mergeCell ref="L35:N35"/>
    <mergeCell ref="C43:E43"/>
    <mergeCell ref="G43:I43"/>
    <mergeCell ref="L43:N43"/>
    <mergeCell ref="C44:N44"/>
    <mergeCell ref="C45:I45"/>
    <mergeCell ref="L45:N45"/>
    <mergeCell ref="C39:N39"/>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819" priority="156">
      <formula>$H$134="Don't know"</formula>
    </cfRule>
    <cfRule type="expression" dxfId="818" priority="157">
      <formula>$H$134="no"</formula>
    </cfRule>
  </conditionalFormatting>
  <conditionalFormatting sqref="H132">
    <cfRule type="expression" dxfId="817" priority="154">
      <formula>$H$138="Don't know"</formula>
    </cfRule>
    <cfRule type="expression" dxfId="816" priority="155">
      <formula>$H$138="No"</formula>
    </cfRule>
  </conditionalFormatting>
  <conditionalFormatting sqref="H134">
    <cfRule type="expression" dxfId="815" priority="152">
      <formula>$H$141="Don't know"</formula>
    </cfRule>
    <cfRule type="expression" dxfId="814" priority="153">
      <formula>$H$141="No"</formula>
    </cfRule>
  </conditionalFormatting>
  <conditionalFormatting sqref="H122:H124 K122">
    <cfRule type="expression" dxfId="813" priority="150">
      <formula>$N$128="Don't know"</formula>
    </cfRule>
    <cfRule type="expression" dxfId="812" priority="151">
      <formula>$N$128="No"</formula>
    </cfRule>
  </conditionalFormatting>
  <conditionalFormatting sqref="H11:N11">
    <cfRule type="expression" dxfId="811" priority="147">
      <formula>$F$17="Not applicable"</formula>
    </cfRule>
    <cfRule type="expression" dxfId="810" priority="148">
      <formula>$F$17="Don't know"</formula>
    </cfRule>
    <cfRule type="expression" dxfId="809" priority="149">
      <formula>$F$17="No"</formula>
    </cfRule>
  </conditionalFormatting>
  <conditionalFormatting sqref="H12:N19">
    <cfRule type="expression" dxfId="808" priority="144">
      <formula>$F12="Not applicable"</formula>
    </cfRule>
    <cfRule type="expression" dxfId="807" priority="145">
      <formula>$F12="Don't know"</formula>
    </cfRule>
    <cfRule type="expression" dxfId="806" priority="146">
      <formula>$F12="No"</formula>
    </cfRule>
  </conditionalFormatting>
  <conditionalFormatting sqref="H11:N19 F9:N9 F11:F19">
    <cfRule type="expression" dxfId="805" priority="143">
      <formula>$N$14="Don't know"</formula>
    </cfRule>
  </conditionalFormatting>
  <conditionalFormatting sqref="H11:N19 F9:N9 F11:F19">
    <cfRule type="expression" dxfId="804" priority="142">
      <formula>$N$14="Not applicable"</formula>
    </cfRule>
  </conditionalFormatting>
  <conditionalFormatting sqref="H11:N19 F9:N9 F11:F19">
    <cfRule type="expression" dxfId="803" priority="141">
      <formula>$N$14="No"</formula>
    </cfRule>
  </conditionalFormatting>
  <conditionalFormatting sqref="L153:M155">
    <cfRule type="expression" dxfId="802" priority="139">
      <formula>$F$163="Don't know"</formula>
    </cfRule>
    <cfRule type="expression" dxfId="801" priority="140">
      <formula>$F$163="No"</formula>
    </cfRule>
  </conditionalFormatting>
  <conditionalFormatting sqref="L154:M154">
    <cfRule type="expression" dxfId="800" priority="137">
      <formula>$F$163="Don't know"</formula>
    </cfRule>
    <cfRule type="expression" dxfId="799" priority="138">
      <formula>$F$163="No"</formula>
    </cfRule>
  </conditionalFormatting>
  <conditionalFormatting sqref="L155:M155">
    <cfRule type="expression" dxfId="798" priority="135">
      <formula>$F$163="Don't know"</formula>
    </cfRule>
    <cfRule type="expression" dxfId="797" priority="136">
      <formula>$F$163="No"</formula>
    </cfRule>
  </conditionalFormatting>
  <conditionalFormatting sqref="L21:L22">
    <cfRule type="expression" dxfId="796" priority="132">
      <formula>$N$14="No"</formula>
    </cfRule>
  </conditionalFormatting>
  <conditionalFormatting sqref="L21:L22">
    <cfRule type="expression" dxfId="795" priority="134">
      <formula>$N$14="Don't know"</formula>
    </cfRule>
  </conditionalFormatting>
  <conditionalFormatting sqref="L21:L22">
    <cfRule type="expression" dxfId="794" priority="133">
      <formula>$N$14="Not applicable"</formula>
    </cfRule>
  </conditionalFormatting>
  <conditionalFormatting sqref="I23:J23 H25 G61:H62 F70:J70 H87:N87 H90 H196:I197 K197:L197 K202:L202 H202:I202 H27:H29 F11:F19 F23 L21:L23 L8 F69 F71 G101:N113 F75:J79 J33:K33 J45:K46 J50:K51 J41:K41 H205:I207 K205:L207 O193:O215 H212:I212 H199:I199 K199:L199 H209:I210 K209:L210">
    <cfRule type="containsBlanks" dxfId="793" priority="131">
      <formula>LEN(TRIM(F8))=0</formula>
    </cfRule>
  </conditionalFormatting>
  <conditionalFormatting sqref="F9:N9">
    <cfRule type="containsBlanks" dxfId="792" priority="130">
      <formula>LEN(TRIM(F9))=0</formula>
    </cfRule>
  </conditionalFormatting>
  <conditionalFormatting sqref="O10 O58 O74 O86 O90 O98 O120 O128 O131 O133 O160 O167:O168 O191 O229:O231 O56 O233:O235 O224:O225 O218:O219 O171 O137:O152 O82:O83 O20:O23 O25:O30 O237:O238 J38:K38">
    <cfRule type="containsBlanks" dxfId="791" priority="129">
      <formula>LEN(TRIM(J10))=0</formula>
    </cfRule>
  </conditionalFormatting>
  <conditionalFormatting sqref="I61:J62">
    <cfRule type="containsBlanks" dxfId="790" priority="128">
      <formula>LEN(TRIM(I61))=0</formula>
    </cfRule>
  </conditionalFormatting>
  <conditionalFormatting sqref="H85:J85">
    <cfRule type="containsBlanks" dxfId="789" priority="127">
      <formula>LEN(TRIM(H85))=0</formula>
    </cfRule>
  </conditionalFormatting>
  <conditionalFormatting sqref="I170:L170 F187:N187 N189 K191:N191 G138 H129:H130 H122:H124 K122 H218:H219 H134:H135 H132 F157:F159 F153:F155 K161 F161:F163 H167 K172:K184 H237:H238 L153:N155">
    <cfRule type="containsBlanks" dxfId="788" priority="126">
      <formula>LEN(TRIM(F122))=0</formula>
    </cfRule>
  </conditionalFormatting>
  <conditionalFormatting sqref="M170:N170">
    <cfRule type="containsBlanks" dxfId="787" priority="125">
      <formula>LEN(TRIM(M170))=0</formula>
    </cfRule>
  </conditionalFormatting>
  <conditionalFormatting sqref="O228">
    <cfRule type="containsBlanks" dxfId="786" priority="124">
      <formula>LEN(TRIM(O228))=0</formula>
    </cfRule>
  </conditionalFormatting>
  <conditionalFormatting sqref="G120">
    <cfRule type="containsBlanks" dxfId="785" priority="123">
      <formula>LEN(TRIM(G120))=0</formula>
    </cfRule>
  </conditionalFormatting>
  <conditionalFormatting sqref="J140">
    <cfRule type="containsBlanks" dxfId="784" priority="69">
      <formula>LEN(TRIM(J140))=0</formula>
    </cfRule>
  </conditionalFormatting>
  <conditionalFormatting sqref="J26">
    <cfRule type="containsBlanks" dxfId="783" priority="121">
      <formula>LEN(TRIM(J26))=0</formula>
    </cfRule>
  </conditionalFormatting>
  <conditionalFormatting sqref="J27">
    <cfRule type="containsBlanks" dxfId="782" priority="122">
      <formula>LEN(TRIM(J27))=0</formula>
    </cfRule>
  </conditionalFormatting>
  <conditionalFormatting sqref="O169">
    <cfRule type="containsBlanks" dxfId="781" priority="120">
      <formula>LEN(TRIM(O169))=0</formula>
    </cfRule>
  </conditionalFormatting>
  <conditionalFormatting sqref="J56">
    <cfRule type="containsBlanks" dxfId="780" priority="119">
      <formula>LEN(TRIM(J56))=0</formula>
    </cfRule>
  </conditionalFormatting>
  <conditionalFormatting sqref="J144">
    <cfRule type="containsBlanks" dxfId="779" priority="65">
      <formula>LEN(TRIM(J144))=0</formula>
    </cfRule>
  </conditionalFormatting>
  <conditionalFormatting sqref="F23">
    <cfRule type="expression" dxfId="778" priority="118">
      <formula>$N$14="Don't know"</formula>
    </cfRule>
  </conditionalFormatting>
  <conditionalFormatting sqref="F23">
    <cfRule type="expression" dxfId="777" priority="117">
      <formula>$N$14="Not applicable"</formula>
    </cfRule>
  </conditionalFormatting>
  <conditionalFormatting sqref="F23">
    <cfRule type="expression" dxfId="776" priority="116">
      <formula>$N$14="No"</formula>
    </cfRule>
  </conditionalFormatting>
  <conditionalFormatting sqref="L20">
    <cfRule type="containsBlanks" dxfId="775" priority="112">
      <formula>LEN(TRIM(L20))=0</formula>
    </cfRule>
    <cfRule type="expression" dxfId="774" priority="115">
      <formula>$M$14="Don't know"</formula>
    </cfRule>
  </conditionalFormatting>
  <conditionalFormatting sqref="L20">
    <cfRule type="expression" dxfId="773" priority="114">
      <formula>$M$14="Not applicable"</formula>
    </cfRule>
  </conditionalFormatting>
  <conditionalFormatting sqref="L20">
    <cfRule type="expression" dxfId="772" priority="113">
      <formula>$M$14="No"</formula>
    </cfRule>
  </conditionalFormatting>
  <conditionalFormatting sqref="L21">
    <cfRule type="expression" dxfId="771" priority="111">
      <formula>$N$14="Don't know"</formula>
    </cfRule>
  </conditionalFormatting>
  <conditionalFormatting sqref="L21">
    <cfRule type="expression" dxfId="770" priority="110">
      <formula>$N$14="Not applicable"</formula>
    </cfRule>
  </conditionalFormatting>
  <conditionalFormatting sqref="L21">
    <cfRule type="expression" dxfId="769" priority="109">
      <formula>$N$14="No"</formula>
    </cfRule>
  </conditionalFormatting>
  <conditionalFormatting sqref="L22">
    <cfRule type="expression" dxfId="768" priority="108">
      <formula>$N$14="Don't know"</formula>
    </cfRule>
  </conditionalFormatting>
  <conditionalFormatting sqref="L22">
    <cfRule type="expression" dxfId="767" priority="107">
      <formula>$N$14="Not applicable"</formula>
    </cfRule>
  </conditionalFormatting>
  <conditionalFormatting sqref="L22">
    <cfRule type="expression" dxfId="766" priority="106">
      <formula>$N$14="No"</formula>
    </cfRule>
  </conditionalFormatting>
  <conditionalFormatting sqref="L8">
    <cfRule type="expression" dxfId="765" priority="105">
      <formula>$N$14="Don't know"</formula>
    </cfRule>
  </conditionalFormatting>
  <conditionalFormatting sqref="L8">
    <cfRule type="expression" dxfId="764" priority="104">
      <formula>$N$14="Not applicable"</formula>
    </cfRule>
  </conditionalFormatting>
  <conditionalFormatting sqref="L8">
    <cfRule type="expression" dxfId="763" priority="103">
      <formula>$N$14="No"</formula>
    </cfRule>
  </conditionalFormatting>
  <conditionalFormatting sqref="J25">
    <cfRule type="containsBlanks" dxfId="762" priority="102">
      <formula>LEN(TRIM(J25))=0</formula>
    </cfRule>
  </conditionalFormatting>
  <conditionalFormatting sqref="J58">
    <cfRule type="containsBlanks" dxfId="761" priority="101">
      <formula>LEN(TRIM(J58))=0</formula>
    </cfRule>
  </conditionalFormatting>
  <conditionalFormatting sqref="N65">
    <cfRule type="containsBlanks" dxfId="760" priority="100">
      <formula>LEN(TRIM(N65))=0</formula>
    </cfRule>
  </conditionalFormatting>
  <conditionalFormatting sqref="H86:J86">
    <cfRule type="containsBlanks" dxfId="759" priority="99">
      <formula>LEN(TRIM(H86))=0</formula>
    </cfRule>
  </conditionalFormatting>
  <conditionalFormatting sqref="K186">
    <cfRule type="containsBlanks" dxfId="758" priority="50">
      <formula>LEN(TRIM(K186))=0</formula>
    </cfRule>
  </conditionalFormatting>
  <conditionalFormatting sqref="H126">
    <cfRule type="expression" dxfId="757" priority="97">
      <formula>$N$128="Don't know"</formula>
    </cfRule>
    <cfRule type="expression" dxfId="756" priority="98">
      <formula>$N$128="No"</formula>
    </cfRule>
  </conditionalFormatting>
  <conditionalFormatting sqref="H126">
    <cfRule type="containsBlanks" dxfId="755" priority="96">
      <formula>LEN(TRIM(H126))=0</formula>
    </cfRule>
  </conditionalFormatting>
  <conditionalFormatting sqref="H127">
    <cfRule type="expression" dxfId="754" priority="94">
      <formula>$N$128="Don't know"</formula>
    </cfRule>
    <cfRule type="expression" dxfId="753" priority="95">
      <formula>$N$128="No"</formula>
    </cfRule>
  </conditionalFormatting>
  <conditionalFormatting sqref="H127">
    <cfRule type="containsBlanks" dxfId="752" priority="93">
      <formula>LEN(TRIM(H127))=0</formula>
    </cfRule>
  </conditionalFormatting>
  <conditionalFormatting sqref="H128">
    <cfRule type="expression" dxfId="751" priority="91">
      <formula>$N$128="Don't know"</formula>
    </cfRule>
    <cfRule type="expression" dxfId="750" priority="92">
      <formula>$N$128="No"</formula>
    </cfRule>
  </conditionalFormatting>
  <conditionalFormatting sqref="H128">
    <cfRule type="containsBlanks" dxfId="749" priority="90">
      <formula>LEN(TRIM(H128))=0</formula>
    </cfRule>
  </conditionalFormatting>
  <conditionalFormatting sqref="H133">
    <cfRule type="expression" dxfId="748" priority="88">
      <formula>$N$128="Don't know"</formula>
    </cfRule>
    <cfRule type="expression" dxfId="747" priority="89">
      <formula>$N$128="No"</formula>
    </cfRule>
  </conditionalFormatting>
  <conditionalFormatting sqref="H133">
    <cfRule type="containsBlanks" dxfId="746" priority="87">
      <formula>LEN(TRIM(H133))=0</formula>
    </cfRule>
  </conditionalFormatting>
  <conditionalFormatting sqref="H131">
    <cfRule type="expression" dxfId="745" priority="85">
      <formula>$N$128="Don't know"</formula>
    </cfRule>
    <cfRule type="expression" dxfId="744" priority="86">
      <formula>$N$128="No"</formula>
    </cfRule>
  </conditionalFormatting>
  <conditionalFormatting sqref="H131">
    <cfRule type="containsBlanks" dxfId="743" priority="84">
      <formula>LEN(TRIM(H131))=0</formula>
    </cfRule>
  </conditionalFormatting>
  <conditionalFormatting sqref="G139">
    <cfRule type="containsBlanks" dxfId="742" priority="83">
      <formula>LEN(TRIM(G139))=0</formula>
    </cfRule>
  </conditionalFormatting>
  <conditionalFormatting sqref="G140">
    <cfRule type="containsBlanks" dxfId="741" priority="82">
      <formula>LEN(TRIM(G140))=0</formula>
    </cfRule>
  </conditionalFormatting>
  <conditionalFormatting sqref="G141">
    <cfRule type="containsBlanks" dxfId="740" priority="81">
      <formula>LEN(TRIM(G141))=0</formula>
    </cfRule>
  </conditionalFormatting>
  <conditionalFormatting sqref="G142">
    <cfRule type="containsBlanks" dxfId="739" priority="80">
      <formula>LEN(TRIM(G142))=0</formula>
    </cfRule>
  </conditionalFormatting>
  <conditionalFormatting sqref="G143">
    <cfRule type="containsBlanks" dxfId="738" priority="79">
      <formula>LEN(TRIM(G143))=0</formula>
    </cfRule>
  </conditionalFormatting>
  <conditionalFormatting sqref="G144">
    <cfRule type="containsBlanks" dxfId="737" priority="78">
      <formula>LEN(TRIM(G144))=0</formula>
    </cfRule>
  </conditionalFormatting>
  <conditionalFormatting sqref="G145">
    <cfRule type="containsBlanks" dxfId="736" priority="77">
      <formula>LEN(TRIM(G145))=0</formula>
    </cfRule>
  </conditionalFormatting>
  <conditionalFormatting sqref="G146">
    <cfRule type="containsBlanks" dxfId="735" priority="76">
      <formula>LEN(TRIM(G146))=0</formula>
    </cfRule>
  </conditionalFormatting>
  <conditionalFormatting sqref="G147">
    <cfRule type="containsBlanks" dxfId="734" priority="75">
      <formula>LEN(TRIM(G147))=0</formula>
    </cfRule>
  </conditionalFormatting>
  <conditionalFormatting sqref="G148">
    <cfRule type="containsBlanks" dxfId="733" priority="74">
      <formula>LEN(TRIM(G148))=0</formula>
    </cfRule>
  </conditionalFormatting>
  <conditionalFormatting sqref="G149">
    <cfRule type="containsBlanks" dxfId="732" priority="73">
      <formula>LEN(TRIM(G149))=0</formula>
    </cfRule>
  </conditionalFormatting>
  <conditionalFormatting sqref="G150">
    <cfRule type="containsBlanks" dxfId="731" priority="72">
      <formula>LEN(TRIM(G150))=0</formula>
    </cfRule>
  </conditionalFormatting>
  <conditionalFormatting sqref="J138">
    <cfRule type="containsBlanks" dxfId="730" priority="71">
      <formula>LEN(TRIM(J138))=0</formula>
    </cfRule>
  </conditionalFormatting>
  <conditionalFormatting sqref="J139">
    <cfRule type="containsBlanks" dxfId="729" priority="70">
      <formula>LEN(TRIM(J139))=0</formula>
    </cfRule>
  </conditionalFormatting>
  <conditionalFormatting sqref="J142">
    <cfRule type="containsBlanks" dxfId="728" priority="67">
      <formula>LEN(TRIM(J142))=0</formula>
    </cfRule>
  </conditionalFormatting>
  <conditionalFormatting sqref="J141">
    <cfRule type="containsBlanks" dxfId="727" priority="68">
      <formula>LEN(TRIM(J141))=0</formula>
    </cfRule>
  </conditionalFormatting>
  <conditionalFormatting sqref="J143">
    <cfRule type="containsBlanks" dxfId="726" priority="66">
      <formula>LEN(TRIM(J143))=0</formula>
    </cfRule>
  </conditionalFormatting>
  <conditionalFormatting sqref="J146">
    <cfRule type="containsBlanks" dxfId="725" priority="63">
      <formula>LEN(TRIM(J146))=0</formula>
    </cfRule>
  </conditionalFormatting>
  <conditionalFormatting sqref="J145">
    <cfRule type="containsBlanks" dxfId="724" priority="64">
      <formula>LEN(TRIM(J145))=0</formula>
    </cfRule>
  </conditionalFormatting>
  <conditionalFormatting sqref="J147">
    <cfRule type="containsBlanks" dxfId="723" priority="62">
      <formula>LEN(TRIM(J147))=0</formula>
    </cfRule>
  </conditionalFormatting>
  <conditionalFormatting sqref="J148">
    <cfRule type="containsBlanks" dxfId="722" priority="61">
      <formula>LEN(TRIM(J148))=0</formula>
    </cfRule>
  </conditionalFormatting>
  <conditionalFormatting sqref="J149">
    <cfRule type="containsBlanks" dxfId="721" priority="60">
      <formula>LEN(TRIM(J149))=0</formula>
    </cfRule>
  </conditionalFormatting>
  <conditionalFormatting sqref="J150">
    <cfRule type="containsBlanks" dxfId="720" priority="59">
      <formula>LEN(TRIM(J150))=0</formula>
    </cfRule>
  </conditionalFormatting>
  <conditionalFormatting sqref="J151">
    <cfRule type="containsBlanks" dxfId="719" priority="58">
      <formula>LEN(TRIM(J151))=0</formula>
    </cfRule>
  </conditionalFormatting>
  <conditionalFormatting sqref="L153:M155">
    <cfRule type="expression" dxfId="718" priority="56">
      <formula>$F$163="Don't know"</formula>
    </cfRule>
    <cfRule type="expression" dxfId="717" priority="57">
      <formula>$F$163="No"</formula>
    </cfRule>
  </conditionalFormatting>
  <conditionalFormatting sqref="L154:M154">
    <cfRule type="expression" dxfId="716" priority="54">
      <formula>$F$163="Don't know"</formula>
    </cfRule>
    <cfRule type="expression" dxfId="715" priority="55">
      <formula>$F$163="No"</formula>
    </cfRule>
  </conditionalFormatting>
  <conditionalFormatting sqref="L155:M155">
    <cfRule type="expression" dxfId="714" priority="52">
      <formula>$F$163="Don't know"</formula>
    </cfRule>
    <cfRule type="expression" dxfId="713" priority="53">
      <formula>$F$163="No"</formula>
    </cfRule>
  </conditionalFormatting>
  <conditionalFormatting sqref="H221">
    <cfRule type="containsBlanks" dxfId="712" priority="49">
      <formula>LEN(TRIM(H221))=0</formula>
    </cfRule>
  </conditionalFormatting>
  <conditionalFormatting sqref="H222">
    <cfRule type="containsBlanks" dxfId="711" priority="48">
      <formula>LEN(TRIM(H222))=0</formula>
    </cfRule>
  </conditionalFormatting>
  <conditionalFormatting sqref="H224:H231">
    <cfRule type="containsBlanks" dxfId="710" priority="47">
      <formula>LEN(TRIM(H224))=0</formula>
    </cfRule>
  </conditionalFormatting>
  <conditionalFormatting sqref="H233">
    <cfRule type="containsBlanks" dxfId="709" priority="46">
      <formula>LEN(TRIM(H233))=0</formula>
    </cfRule>
  </conditionalFormatting>
  <conditionalFormatting sqref="H235">
    <cfRule type="containsBlanks" dxfId="708" priority="45">
      <formula>LEN(TRIM(H235))=0</formula>
    </cfRule>
  </conditionalFormatting>
  <conditionalFormatting sqref="O8">
    <cfRule type="containsBlanks" dxfId="707" priority="44">
      <formula>LEN(TRIM(O8))=0</formula>
    </cfRule>
  </conditionalFormatting>
  <conditionalFormatting sqref="O65">
    <cfRule type="containsBlanks" dxfId="706" priority="43">
      <formula>LEN(TRIM(O65))=0</formula>
    </cfRule>
  </conditionalFormatting>
  <conditionalFormatting sqref="O221:O222">
    <cfRule type="containsBlanks" dxfId="705" priority="39">
      <formula>LEN(TRIM(O221))=0</formula>
    </cfRule>
  </conditionalFormatting>
  <conditionalFormatting sqref="O226:O227">
    <cfRule type="containsBlanks" dxfId="704" priority="38">
      <formula>LEN(TRIM(O226))=0</formula>
    </cfRule>
  </conditionalFormatting>
  <conditionalFormatting sqref="O156">
    <cfRule type="containsBlanks" dxfId="703" priority="42">
      <formula>LEN(TRIM(O156))=0</formula>
    </cfRule>
  </conditionalFormatting>
  <conditionalFormatting sqref="O165:O166">
    <cfRule type="containsBlanks" dxfId="702" priority="41">
      <formula>LEN(TRIM(O165))=0</formula>
    </cfRule>
  </conditionalFormatting>
  <conditionalFormatting sqref="O189:O190">
    <cfRule type="containsBlanks" dxfId="701" priority="40">
      <formula>LEN(TRIM(O189))=0</formula>
    </cfRule>
  </conditionalFormatting>
  <conditionalFormatting sqref="L154:M154">
    <cfRule type="expression" dxfId="700" priority="36">
      <formula>$F$163="Don't know"</formula>
    </cfRule>
    <cfRule type="expression" dxfId="699" priority="37">
      <formula>$F$163="No"</formula>
    </cfRule>
  </conditionalFormatting>
  <conditionalFormatting sqref="L154:M154">
    <cfRule type="expression" dxfId="698" priority="34">
      <formula>$F$163="Don't know"</formula>
    </cfRule>
    <cfRule type="expression" dxfId="697" priority="35">
      <formula>$F$163="No"</formula>
    </cfRule>
  </conditionalFormatting>
  <conditionalFormatting sqref="L155:M155">
    <cfRule type="expression" dxfId="696" priority="32">
      <formula>$F$163="Don't know"</formula>
    </cfRule>
    <cfRule type="expression" dxfId="695" priority="33">
      <formula>$F$163="No"</formula>
    </cfRule>
  </conditionalFormatting>
  <conditionalFormatting sqref="L155:M155">
    <cfRule type="expression" dxfId="694" priority="30">
      <formula>$F$163="Don't know"</formula>
    </cfRule>
    <cfRule type="expression" dxfId="693" priority="31">
      <formula>$F$163="No"</formula>
    </cfRule>
  </conditionalFormatting>
  <conditionalFormatting sqref="K212:L212">
    <cfRule type="containsBlanks" dxfId="692" priority="29">
      <formula>LEN(TRIM(K212))=0</formula>
    </cfRule>
  </conditionalFormatting>
  <conditionalFormatting sqref="L157:M159">
    <cfRule type="expression" dxfId="691" priority="27">
      <formula>$F$163="Don't know"</formula>
    </cfRule>
    <cfRule type="expression" dxfId="690" priority="28">
      <formula>$F$163="No"</formula>
    </cfRule>
  </conditionalFormatting>
  <conditionalFormatting sqref="L157:N159">
    <cfRule type="containsBlanks" dxfId="689" priority="26">
      <formula>LEN(TRIM(L157))=0</formula>
    </cfRule>
  </conditionalFormatting>
  <conditionalFormatting sqref="L157:M159">
    <cfRule type="expression" dxfId="688" priority="24">
      <formula>$F$163="Don't know"</formula>
    </cfRule>
    <cfRule type="expression" dxfId="687" priority="25">
      <formula>$F$163="No"</formula>
    </cfRule>
  </conditionalFormatting>
  <conditionalFormatting sqref="L157:M159">
    <cfRule type="expression" dxfId="686" priority="22">
      <formula>$F$163="Don't know"</formula>
    </cfRule>
    <cfRule type="expression" dxfId="685" priority="23">
      <formula>$F$163="No"</formula>
    </cfRule>
  </conditionalFormatting>
  <conditionalFormatting sqref="J34:K34">
    <cfRule type="containsBlanks" dxfId="684" priority="21">
      <formula>LEN(TRIM(J34))=0</formula>
    </cfRule>
  </conditionalFormatting>
  <conditionalFormatting sqref="J35:K35">
    <cfRule type="containsBlanks" dxfId="683" priority="19">
      <formula>LEN(TRIM(J35))=0</formula>
    </cfRule>
  </conditionalFormatting>
  <conditionalFormatting sqref="J53:K53">
    <cfRule type="containsBlanks" dxfId="682" priority="20">
      <formula>LEN(TRIM(J53))=0</formula>
    </cfRule>
  </conditionalFormatting>
  <conditionalFormatting sqref="J37:K37">
    <cfRule type="containsBlanks" dxfId="681" priority="18">
      <formula>LEN(TRIM(J37))=0</formula>
    </cfRule>
  </conditionalFormatting>
  <conditionalFormatting sqref="J40:K40">
    <cfRule type="containsBlanks" dxfId="680" priority="17">
      <formula>LEN(TRIM(J40))=0</formula>
    </cfRule>
  </conditionalFormatting>
  <conditionalFormatting sqref="J42:K43">
    <cfRule type="containsBlanks" dxfId="679" priority="16">
      <formula>LEN(TRIM(J42))=0</formula>
    </cfRule>
  </conditionalFormatting>
  <conditionalFormatting sqref="J47:K49">
    <cfRule type="containsBlanks" dxfId="678" priority="15">
      <formula>LEN(TRIM(J47))=0</formula>
    </cfRule>
  </conditionalFormatting>
  <conditionalFormatting sqref="J54:K55">
    <cfRule type="containsBlanks" dxfId="677" priority="14">
      <formula>LEN(TRIM(J54))=0</formula>
    </cfRule>
  </conditionalFormatting>
  <conditionalFormatting sqref="H198:I198">
    <cfRule type="containsBlanks" dxfId="676" priority="13">
      <formula>LEN(TRIM(H198))=0</formula>
    </cfRule>
  </conditionalFormatting>
  <conditionalFormatting sqref="K196:L196">
    <cfRule type="containsBlanks" dxfId="675" priority="12">
      <formula>LEN(TRIM(K196))=0</formula>
    </cfRule>
  </conditionalFormatting>
  <conditionalFormatting sqref="K198:L198">
    <cfRule type="containsBlanks" dxfId="674" priority="11">
      <formula>LEN(TRIM(K198))=0</formula>
    </cfRule>
  </conditionalFormatting>
  <conditionalFormatting sqref="H201:I201">
    <cfRule type="containsBlanks" dxfId="673" priority="10">
      <formula>LEN(TRIM(H201))=0</formula>
    </cfRule>
  </conditionalFormatting>
  <conditionalFormatting sqref="H203:I203">
    <cfRule type="containsBlanks" dxfId="672" priority="9">
      <formula>LEN(TRIM(H203))=0</formula>
    </cfRule>
  </conditionalFormatting>
  <conditionalFormatting sqref="K201:L201">
    <cfRule type="containsBlanks" dxfId="671" priority="8">
      <formula>LEN(TRIM(K201))=0</formula>
    </cfRule>
  </conditionalFormatting>
  <conditionalFormatting sqref="K203:L203">
    <cfRule type="containsBlanks" dxfId="670" priority="7">
      <formula>LEN(TRIM(K203))=0</formula>
    </cfRule>
  </conditionalFormatting>
  <conditionalFormatting sqref="H208:I208">
    <cfRule type="containsBlanks" dxfId="669" priority="6">
      <formula>LEN(TRIM(H208))=0</formula>
    </cfRule>
  </conditionalFormatting>
  <conditionalFormatting sqref="K208:L208">
    <cfRule type="containsBlanks" dxfId="668" priority="5">
      <formula>LEN(TRIM(K208))=0</formula>
    </cfRule>
  </conditionalFormatting>
  <conditionalFormatting sqref="H213:I213">
    <cfRule type="containsBlanks" dxfId="667" priority="4">
      <formula>LEN(TRIM(H213))=0</formula>
    </cfRule>
  </conditionalFormatting>
  <conditionalFormatting sqref="H214:I214">
    <cfRule type="containsBlanks" dxfId="666" priority="3">
      <formula>LEN(TRIM(H214))=0</formula>
    </cfRule>
  </conditionalFormatting>
  <conditionalFormatting sqref="K213:L213">
    <cfRule type="containsBlanks" dxfId="665" priority="2">
      <formula>LEN(TRIM(K213))=0</formula>
    </cfRule>
  </conditionalFormatting>
  <conditionalFormatting sqref="K214:L214">
    <cfRule type="containsBlanks" dxfId="664" priority="1">
      <formula>LEN(TRIM(K214))=0</formula>
    </cfRule>
  </conditionalFormatting>
  <dataValidations count="11">
    <dataValidation type="list" allowBlank="1" showInputMessage="1" showErrorMessage="1" sqref="F11:F19 F23 L21:L22 L8 H238 H124:J124 H126:J127 F161:F163 H167 F165 K191:N191 G101:N113 G115:N117 L157:N159 L153:N155" xr:uid="{72D58263-2C1A-4ABD-B9FE-EEE7DD6CBF15}">
      <formula1>"Yes, No, Don't know, Not applicable"</formula1>
    </dataValidation>
    <dataValidation type="list" allowBlank="1" showInputMessage="1" showErrorMessage="1" error="Please choose from the dropdown list." sqref="L20" xr:uid="{0F296659-8D03-4D8D-9D6A-7C17249AB338}">
      <formula1>"0 times, 1-2 times, 3-5 times, 6 or more times, Don't know"</formula1>
    </dataValidation>
    <dataValidation type="list" allowBlank="1" showInputMessage="1" showErrorMessage="1" sqref="H25 J25" xr:uid="{61680A07-080A-4DD2-99B8-ADAB21626FD7}">
      <formula1>"January, February, March, April, May, June, July, August, September, October, November, December"</formula1>
    </dataValidation>
    <dataValidation type="list" allowBlank="1" showInputMessage="1" showErrorMessage="1" sqref="H29:J29" xr:uid="{ACE5383C-F493-4B43-A519-6892F11BAA41}">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64EE0837-4B4B-4B10-82AB-CD7FC31C9552}">
      <formula1>"Yes, No, Don't know"</formula1>
    </dataValidation>
    <dataValidation type="list" allowBlank="1" showInputMessage="1" showErrorMessage="1" sqref="F75:F79" xr:uid="{A3E98A91-4D4D-4550-8268-BAD509DB78AB}">
      <formula1>"In-kind, Cash, Don't know"</formula1>
    </dataValidation>
    <dataValidation type="list" allowBlank="1" showInputMessage="1" showErrorMessage="1" error="Please choose from the dropdown list." prompt="Please select from the dropdown list" sqref="H86:J86" xr:uid="{55046228-E045-45B2-B91E-43D931853B35}">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C3B8DEAE-DB21-4E3E-8BCD-CF701B927C6F}">
      <formula1>"Yes, No, Don't Know"</formula1>
    </dataValidation>
    <dataValidation type="list" allowBlank="1" showInputMessage="1" showErrorMessage="1" sqref="I138:I150 J138:L151 H138:H151 G138:G150" xr:uid="{13E524B7-9306-4900-84F7-FFBCA34E3506}">
      <formula1>"Community Health Worker (or equivalent), Nurse, Auxiliary Nurse, Auxiliary Nurse Midwife, Clinical Officer, Doctor, Don't know, Not applicable"</formula1>
    </dataValidation>
    <dataValidation type="list" allowBlank="1" showInputMessage="1" showErrorMessage="1" sqref="H219:J219 H221:J222 H235:J235 H233:J233 H224:J231" xr:uid="{CBA1C633-E1DD-4B9E-A15B-4AB9729341AC}">
      <formula1>"Yes, No, Don’t know, Not applicable"</formula1>
    </dataValidation>
    <dataValidation type="date" allowBlank="1" showInputMessage="1" showErrorMessage="1" sqref="H27 J27" xr:uid="{7A05B3EF-B57A-423E-BBE6-EF2C32DB2665}">
      <formula1>42005</formula1>
      <formula2>43100</formula2>
    </dataValidation>
  </dataValidations>
  <hyperlinks>
    <hyperlink ref="F1:G1" location="'All Countries - Summary (2017)'!A1" display="Summary Page" xr:uid="{28799457-1DC0-4A1B-8C08-5212611572F9}"/>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36243-77B0-44F0-B1B5-331AF3BE1F4A}">
  <sheetPr>
    <tabColor rgb="FF00B0F0"/>
  </sheetPr>
  <dimension ref="A1:Q241"/>
  <sheetViews>
    <sheetView showGridLines="0" zoomScaleNormal="100" workbookViewId="0">
      <selection activeCell="C30" sqref="C30:N30"/>
    </sheetView>
  </sheetViews>
  <sheetFormatPr defaultColWidth="9.140625" defaultRowHeight="15"/>
  <cols>
    <col min="1" max="1" width="2.140625" style="382" customWidth="1"/>
    <col min="2" max="2" width="9.140625" style="382"/>
    <col min="3" max="3" width="3.28515625" style="382" customWidth="1"/>
    <col min="4" max="4" width="17.85546875" style="382" customWidth="1"/>
    <col min="5" max="5" width="61" style="382" customWidth="1"/>
    <col min="6" max="6" width="14.570312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9.5703125" style="382" customWidth="1"/>
    <col min="15" max="15" width="60.28515625" style="382" customWidth="1"/>
    <col min="16" max="16" width="52.85546875" style="382" customWidth="1"/>
    <col min="17" max="16384" width="9.140625" style="382"/>
  </cols>
  <sheetData>
    <row r="1" spans="2:16" ht="55.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5.25" customHeight="1" thickBot="1">
      <c r="B3" s="1"/>
      <c r="C3" s="5"/>
      <c r="D3" s="6" t="s">
        <v>946</v>
      </c>
      <c r="E3" s="7" t="s">
        <v>2943</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5" customHeight="1" thickBot="1">
      <c r="B5" s="934"/>
      <c r="C5" s="935"/>
      <c r="D5" s="935"/>
      <c r="E5" s="935"/>
      <c r="F5" s="935"/>
      <c r="G5" s="935"/>
      <c r="H5" s="935"/>
      <c r="I5" s="935"/>
      <c r="J5" s="935"/>
      <c r="K5" s="935"/>
      <c r="L5" s="935"/>
      <c r="M5" s="935"/>
      <c r="N5" s="935"/>
    </row>
    <row r="6" spans="2:16" ht="38.25" customHeight="1" thickBot="1">
      <c r="B6" s="1370"/>
      <c r="C6" s="1370"/>
      <c r="D6" s="1370"/>
      <c r="E6" s="1370"/>
      <c r="F6" s="1370"/>
      <c r="G6" s="1370"/>
      <c r="H6" s="1370"/>
      <c r="I6" s="1370"/>
      <c r="J6" s="1370"/>
      <c r="K6" s="1370"/>
      <c r="L6" s="1370"/>
      <c r="M6" s="237"/>
      <c r="N6" s="715"/>
      <c r="O6" s="238" t="s">
        <v>949</v>
      </c>
      <c r="P6" s="562" t="s">
        <v>2944</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1261</v>
      </c>
      <c r="C8" s="1340" t="s">
        <v>953</v>
      </c>
      <c r="D8" s="1340"/>
      <c r="E8" s="1340"/>
      <c r="F8" s="1340"/>
      <c r="G8" s="1340"/>
      <c r="H8" s="1340"/>
      <c r="I8" s="1340"/>
      <c r="J8" s="1340"/>
      <c r="K8" s="1341"/>
      <c r="L8" s="797" t="s">
        <v>954</v>
      </c>
      <c r="M8" s="241" t="s">
        <v>955</v>
      </c>
      <c r="N8" s="763"/>
      <c r="O8" s="1215" t="s">
        <v>956</v>
      </c>
      <c r="P8" s="1215"/>
    </row>
    <row r="9" spans="2:16" ht="21.75" customHeight="1">
      <c r="B9" s="9" t="s">
        <v>216</v>
      </c>
      <c r="C9" s="879" t="s">
        <v>958</v>
      </c>
      <c r="D9" s="879"/>
      <c r="E9" s="880"/>
      <c r="F9" s="1113" t="s">
        <v>2945</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956</v>
      </c>
      <c r="P10" s="1003"/>
    </row>
    <row r="11" spans="2:16" ht="46.5" customHeight="1">
      <c r="B11" s="244" t="s">
        <v>216</v>
      </c>
      <c r="C11" s="1011" t="s">
        <v>963</v>
      </c>
      <c r="D11" s="1011"/>
      <c r="E11" s="1369"/>
      <c r="F11" s="797" t="s">
        <v>954</v>
      </c>
      <c r="G11" s="245" t="s">
        <v>964</v>
      </c>
      <c r="H11" s="1073" t="s">
        <v>2946</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2947</v>
      </c>
      <c r="I12" s="1074"/>
      <c r="J12" s="1074"/>
      <c r="K12" s="1074"/>
      <c r="L12" s="1074"/>
      <c r="M12" s="1074"/>
      <c r="N12" s="1074"/>
      <c r="O12" s="1004"/>
      <c r="P12" s="1004"/>
    </row>
    <row r="13" spans="2:16" ht="46.5" customHeight="1">
      <c r="B13" s="10" t="s">
        <v>220</v>
      </c>
      <c r="C13" s="879" t="s">
        <v>968</v>
      </c>
      <c r="D13" s="879"/>
      <c r="E13" s="880"/>
      <c r="F13" s="797" t="s">
        <v>954</v>
      </c>
      <c r="G13" s="739" t="s">
        <v>964</v>
      </c>
      <c r="H13" s="1073" t="s">
        <v>2948</v>
      </c>
      <c r="I13" s="1074"/>
      <c r="J13" s="1074"/>
      <c r="K13" s="1074"/>
      <c r="L13" s="1074"/>
      <c r="M13" s="1074"/>
      <c r="N13" s="1074"/>
      <c r="O13" s="1004"/>
      <c r="P13" s="1004"/>
    </row>
    <row r="14" spans="2:16" ht="46.5" customHeight="1">
      <c r="B14" s="10" t="s">
        <v>222</v>
      </c>
      <c r="C14" s="879" t="s">
        <v>970</v>
      </c>
      <c r="D14" s="879"/>
      <c r="E14" s="880"/>
      <c r="F14" s="797" t="s">
        <v>954</v>
      </c>
      <c r="G14" s="739" t="s">
        <v>971</v>
      </c>
      <c r="H14" s="1073" t="s">
        <v>2949</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2950</v>
      </c>
      <c r="I15" s="1074"/>
      <c r="J15" s="1074"/>
      <c r="K15" s="1074"/>
      <c r="L15" s="1074"/>
      <c r="M15" s="1074"/>
      <c r="N15" s="1074"/>
      <c r="O15" s="1004"/>
      <c r="P15" s="1004"/>
    </row>
    <row r="16" spans="2:16" ht="63" customHeight="1">
      <c r="B16" s="10" t="s">
        <v>226</v>
      </c>
      <c r="C16" s="879" t="s">
        <v>975</v>
      </c>
      <c r="D16" s="879"/>
      <c r="E16" s="880"/>
      <c r="F16" s="797" t="s">
        <v>954</v>
      </c>
      <c r="G16" s="739" t="s">
        <v>976</v>
      </c>
      <c r="H16" s="1073" t="s">
        <v>2951</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2952</v>
      </c>
      <c r="I17" s="1074"/>
      <c r="J17" s="1074"/>
      <c r="K17" s="1074"/>
      <c r="L17" s="1074"/>
      <c r="M17" s="1074"/>
      <c r="N17" s="1074"/>
      <c r="O17" s="1004"/>
      <c r="P17" s="1004"/>
    </row>
    <row r="18" spans="2:16" ht="46.5" customHeight="1">
      <c r="B18" s="10" t="s">
        <v>229</v>
      </c>
      <c r="C18" s="1011" t="s">
        <v>981</v>
      </c>
      <c r="D18" s="1011"/>
      <c r="E18" s="1011"/>
      <c r="F18" s="797" t="s">
        <v>954</v>
      </c>
      <c r="G18" s="739" t="s">
        <v>979</v>
      </c>
      <c r="H18" s="1073" t="s">
        <v>2953</v>
      </c>
      <c r="I18" s="1074"/>
      <c r="J18" s="1074"/>
      <c r="K18" s="1074"/>
      <c r="L18" s="1074"/>
      <c r="M18" s="1074"/>
      <c r="N18" s="1074"/>
      <c r="O18" s="1004"/>
      <c r="P18" s="1004"/>
    </row>
    <row r="19" spans="2:16" ht="63.75" customHeight="1">
      <c r="B19" s="10" t="s">
        <v>230</v>
      </c>
      <c r="C19" s="1011" t="s">
        <v>982</v>
      </c>
      <c r="D19" s="1011"/>
      <c r="E19" s="1011"/>
      <c r="F19" s="797" t="s">
        <v>954</v>
      </c>
      <c r="G19" s="739" t="s">
        <v>979</v>
      </c>
      <c r="H19" s="1073" t="s">
        <v>2954</v>
      </c>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985</v>
      </c>
      <c r="M20" s="1359" t="s">
        <v>1271</v>
      </c>
      <c r="N20" s="1721" t="s">
        <v>2955</v>
      </c>
      <c r="O20" s="246" t="s">
        <v>957</v>
      </c>
      <c r="P20" s="247"/>
    </row>
    <row r="21" spans="2:16" ht="34.5" customHeight="1">
      <c r="B21" s="242" t="s">
        <v>373</v>
      </c>
      <c r="C21" s="879" t="s">
        <v>1273</v>
      </c>
      <c r="D21" s="879"/>
      <c r="E21" s="879"/>
      <c r="F21" s="879"/>
      <c r="G21" s="879"/>
      <c r="H21" s="879"/>
      <c r="I21" s="879"/>
      <c r="J21" s="879"/>
      <c r="K21" s="879"/>
      <c r="L21" s="797" t="s">
        <v>954</v>
      </c>
      <c r="M21" s="1360"/>
      <c r="N21" s="1722"/>
      <c r="O21" s="246" t="s">
        <v>2612</v>
      </c>
      <c r="P21" s="247"/>
    </row>
    <row r="22" spans="2:16" ht="33.75" customHeight="1">
      <c r="B22" s="248" t="s">
        <v>216</v>
      </c>
      <c r="C22" s="879" t="s">
        <v>988</v>
      </c>
      <c r="D22" s="879"/>
      <c r="E22" s="879"/>
      <c r="F22" s="879"/>
      <c r="G22" s="879"/>
      <c r="H22" s="879"/>
      <c r="I22" s="879"/>
      <c r="J22" s="879"/>
      <c r="K22" s="879"/>
      <c r="L22" s="797" t="s">
        <v>954</v>
      </c>
      <c r="M22" s="1360"/>
      <c r="N22" s="1722"/>
      <c r="O22" s="246" t="s">
        <v>2612</v>
      </c>
      <c r="P22" s="247"/>
    </row>
    <row r="23" spans="2:16" ht="90" customHeight="1" thickBot="1">
      <c r="B23" s="249" t="s">
        <v>376</v>
      </c>
      <c r="C23" s="913" t="s">
        <v>989</v>
      </c>
      <c r="D23" s="913"/>
      <c r="E23" s="1006"/>
      <c r="F23" s="797" t="s">
        <v>954</v>
      </c>
      <c r="G23" s="1365" t="s">
        <v>990</v>
      </c>
      <c r="H23" s="1366"/>
      <c r="I23" s="1367" t="s">
        <v>97</v>
      </c>
      <c r="J23" s="1368"/>
      <c r="K23" s="250" t="s">
        <v>991</v>
      </c>
      <c r="L23" s="251" t="s">
        <v>2956</v>
      </c>
      <c r="M23" s="1361"/>
      <c r="N23" s="1723"/>
      <c r="O23" s="252" t="s">
        <v>1276</v>
      </c>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2957</v>
      </c>
      <c r="I25" s="257" t="s">
        <v>997</v>
      </c>
      <c r="J25" s="256" t="s">
        <v>998</v>
      </c>
      <c r="K25" s="1342" t="s">
        <v>1837</v>
      </c>
      <c r="L25" s="1401" t="s">
        <v>2958</v>
      </c>
      <c r="M25" s="1402"/>
      <c r="N25" s="1403"/>
      <c r="O25" s="258" t="s">
        <v>1276</v>
      </c>
      <c r="P25" s="738"/>
    </row>
    <row r="26" spans="2:16" ht="80.25" customHeight="1">
      <c r="B26" s="242" t="s">
        <v>385</v>
      </c>
      <c r="C26" s="879" t="s">
        <v>1278</v>
      </c>
      <c r="D26" s="879"/>
      <c r="E26" s="879"/>
      <c r="F26" s="879"/>
      <c r="G26" s="879"/>
      <c r="H26" s="879"/>
      <c r="I26" s="880"/>
      <c r="J26" s="426">
        <v>243613</v>
      </c>
      <c r="K26" s="1343"/>
      <c r="L26" s="1404"/>
      <c r="M26" s="1405"/>
      <c r="N26" s="1406"/>
      <c r="O26" s="810" t="s">
        <v>1279</v>
      </c>
      <c r="P26" s="247"/>
    </row>
    <row r="27" spans="2:16" ht="45" customHeight="1">
      <c r="B27" s="242" t="s">
        <v>387</v>
      </c>
      <c r="C27" s="879" t="s">
        <v>1003</v>
      </c>
      <c r="D27" s="879"/>
      <c r="E27" s="879"/>
      <c r="F27" s="880"/>
      <c r="G27" s="259" t="s">
        <v>1004</v>
      </c>
      <c r="H27" s="358">
        <v>42736</v>
      </c>
      <c r="I27" s="259" t="s">
        <v>1005</v>
      </c>
      <c r="J27" s="358">
        <v>43070</v>
      </c>
      <c r="K27" s="1343"/>
      <c r="L27" s="1404"/>
      <c r="M27" s="1405"/>
      <c r="N27" s="1406"/>
      <c r="O27" s="810" t="s">
        <v>1279</v>
      </c>
      <c r="P27" s="247"/>
    </row>
    <row r="28" spans="2:16" ht="63.6" customHeight="1">
      <c r="B28" s="262" t="s">
        <v>216</v>
      </c>
      <c r="C28" s="875" t="s">
        <v>1006</v>
      </c>
      <c r="D28" s="875"/>
      <c r="E28" s="875"/>
      <c r="F28" s="875"/>
      <c r="G28" s="990"/>
      <c r="H28" s="1084" t="s">
        <v>2959</v>
      </c>
      <c r="I28" s="1085"/>
      <c r="J28" s="2604"/>
      <c r="K28" s="1343"/>
      <c r="L28" s="1404"/>
      <c r="M28" s="1405"/>
      <c r="N28" s="1406"/>
      <c r="O28" s="810" t="s">
        <v>1303</v>
      </c>
      <c r="P28" s="247"/>
    </row>
    <row r="29" spans="2:16" ht="33" customHeight="1">
      <c r="B29" s="262" t="s">
        <v>218</v>
      </c>
      <c r="C29" s="875" t="s">
        <v>1008</v>
      </c>
      <c r="D29" s="875"/>
      <c r="E29" s="875"/>
      <c r="F29" s="875"/>
      <c r="G29" s="990"/>
      <c r="H29" s="1091" t="s">
        <v>1281</v>
      </c>
      <c r="I29" s="1094"/>
      <c r="J29" s="1095"/>
      <c r="K29" s="1344"/>
      <c r="L29" s="1407"/>
      <c r="M29" s="1408"/>
      <c r="N29" s="1409"/>
      <c r="O29" s="810" t="s">
        <v>1282</v>
      </c>
      <c r="P29" s="247"/>
    </row>
    <row r="30" spans="2:16" ht="68.25" customHeight="1">
      <c r="B30" s="262" t="s">
        <v>220</v>
      </c>
      <c r="C30" s="875" t="s">
        <v>1010</v>
      </c>
      <c r="D30" s="875"/>
      <c r="E30" s="875"/>
      <c r="F30" s="875"/>
      <c r="G30" s="875"/>
      <c r="H30" s="875"/>
      <c r="I30" s="875"/>
      <c r="J30" s="875"/>
      <c r="K30" s="875"/>
      <c r="L30" s="875"/>
      <c r="M30" s="875"/>
      <c r="N30" s="875"/>
      <c r="O30" s="1325" t="s">
        <v>1283</v>
      </c>
      <c r="P30" s="1325" t="s">
        <v>2245</v>
      </c>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2477</v>
      </c>
      <c r="D33" s="1317"/>
      <c r="E33" s="1317"/>
      <c r="F33" s="1317"/>
      <c r="G33" s="1317"/>
      <c r="H33" s="1317"/>
      <c r="I33" s="1318"/>
      <c r="J33" s="329" t="s">
        <v>60</v>
      </c>
      <c r="K33" s="263" t="s">
        <v>60</v>
      </c>
      <c r="L33" s="1627" t="s">
        <v>71</v>
      </c>
      <c r="M33" s="1628"/>
      <c r="N33" s="1629"/>
      <c r="O33" s="1335"/>
      <c r="P33" s="1335"/>
    </row>
    <row r="34" spans="2:16" ht="21" customHeight="1">
      <c r="B34" s="248"/>
      <c r="C34" s="1317" t="s">
        <v>1017</v>
      </c>
      <c r="D34" s="1317"/>
      <c r="E34" s="1317"/>
      <c r="F34" s="1317"/>
      <c r="G34" s="1317"/>
      <c r="H34" s="1317"/>
      <c r="I34" s="1318"/>
      <c r="J34" s="329" t="s">
        <v>60</v>
      </c>
      <c r="K34" s="263" t="s">
        <v>60</v>
      </c>
      <c r="L34" s="1627" t="s">
        <v>71</v>
      </c>
      <c r="M34" s="1628"/>
      <c r="N34" s="1629"/>
      <c r="O34" s="1335"/>
      <c r="P34" s="1335"/>
    </row>
    <row r="35" spans="2:16" ht="31.5" customHeight="1">
      <c r="B35" s="248"/>
      <c r="C35" s="1317" t="s">
        <v>1018</v>
      </c>
      <c r="D35" s="1317"/>
      <c r="E35" s="1317"/>
      <c r="F35" s="197" t="s">
        <v>1019</v>
      </c>
      <c r="G35" s="1337"/>
      <c r="H35" s="1338"/>
      <c r="I35" s="1339"/>
      <c r="J35" s="329" t="s">
        <v>60</v>
      </c>
      <c r="K35" s="263" t="s">
        <v>60</v>
      </c>
      <c r="L35" s="1627" t="s">
        <v>71</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29" t="s">
        <v>60</v>
      </c>
      <c r="K37" s="263" t="s">
        <v>60</v>
      </c>
      <c r="L37" s="1627" t="s">
        <v>71</v>
      </c>
      <c r="M37" s="1628"/>
      <c r="N37" s="1629"/>
      <c r="O37" s="1335"/>
      <c r="P37" s="1335"/>
    </row>
    <row r="38" spans="2:16" ht="27.75" customHeight="1">
      <c r="B38" s="248"/>
      <c r="C38" s="1317" t="s">
        <v>1021</v>
      </c>
      <c r="D38" s="1317"/>
      <c r="E38" s="1317"/>
      <c r="F38" s="197" t="s">
        <v>1019</v>
      </c>
      <c r="G38" s="1337"/>
      <c r="H38" s="1338"/>
      <c r="I38" s="1339"/>
      <c r="J38" s="329" t="s">
        <v>60</v>
      </c>
      <c r="K38" s="263" t="s">
        <v>60</v>
      </c>
      <c r="L38" s="1627" t="s">
        <v>71</v>
      </c>
      <c r="M38" s="1628"/>
      <c r="N38" s="1629"/>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16">
        <v>0.1</v>
      </c>
      <c r="K40" s="335">
        <v>38986.578356648199</v>
      </c>
      <c r="L40" s="1580">
        <f t="shared" ref="L40:L41" si="0">ABS(J40-K40)/J40</f>
        <v>389864.78356648196</v>
      </c>
      <c r="M40" s="1581"/>
      <c r="N40" s="1582"/>
      <c r="O40" s="1335"/>
      <c r="P40" s="1335"/>
    </row>
    <row r="41" spans="2:16" ht="21" customHeight="1">
      <c r="B41" s="248"/>
      <c r="C41" s="1009" t="s">
        <v>1024</v>
      </c>
      <c r="D41" s="1009"/>
      <c r="E41" s="1009"/>
      <c r="F41" s="1009"/>
      <c r="G41" s="1009"/>
      <c r="H41" s="1009"/>
      <c r="I41" s="1028"/>
      <c r="J41" s="332">
        <v>240446</v>
      </c>
      <c r="K41" s="335">
        <v>285868.42164335202</v>
      </c>
      <c r="L41" s="1580">
        <f t="shared" si="0"/>
        <v>0.18890903422536462</v>
      </c>
      <c r="M41" s="1581"/>
      <c r="N41" s="1582"/>
      <c r="O41" s="1335"/>
      <c r="P41" s="1335"/>
    </row>
    <row r="42" spans="2:16" ht="21" customHeight="1">
      <c r="B42" s="248"/>
      <c r="C42" s="1317" t="s">
        <v>1025</v>
      </c>
      <c r="D42" s="1317"/>
      <c r="E42" s="1317"/>
      <c r="F42" s="1317"/>
      <c r="G42" s="1317"/>
      <c r="H42" s="1317"/>
      <c r="I42" s="1318"/>
      <c r="J42" s="329" t="s">
        <v>60</v>
      </c>
      <c r="K42" s="263" t="s">
        <v>60</v>
      </c>
      <c r="L42" s="1627" t="s">
        <v>71</v>
      </c>
      <c r="M42" s="1628"/>
      <c r="N42" s="1629"/>
      <c r="O42" s="1335"/>
      <c r="P42" s="1335"/>
    </row>
    <row r="43" spans="2:16" ht="32.25" customHeight="1">
      <c r="B43" s="248"/>
      <c r="C43" s="1317" t="s">
        <v>1026</v>
      </c>
      <c r="D43" s="1317"/>
      <c r="E43" s="1317"/>
      <c r="F43" s="197" t="s">
        <v>1027</v>
      </c>
      <c r="G43" s="1337"/>
      <c r="H43" s="1338"/>
      <c r="I43" s="1339"/>
      <c r="J43" s="329" t="s">
        <v>60</v>
      </c>
      <c r="K43" s="263" t="s">
        <v>60</v>
      </c>
      <c r="L43" s="1627" t="s">
        <v>71</v>
      </c>
      <c r="M43" s="1628"/>
      <c r="N43" s="1629"/>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29" t="s">
        <v>60</v>
      </c>
      <c r="K45" s="263" t="s">
        <v>60</v>
      </c>
      <c r="L45" s="1627" t="s">
        <v>71</v>
      </c>
      <c r="M45" s="1628"/>
      <c r="N45" s="1629"/>
      <c r="O45" s="1335"/>
      <c r="P45" s="1335"/>
    </row>
    <row r="46" spans="2:16" ht="21" customHeight="1">
      <c r="B46" s="248"/>
      <c r="C46" s="1317" t="s">
        <v>1030</v>
      </c>
      <c r="D46" s="1317"/>
      <c r="E46" s="1317"/>
      <c r="F46" s="1317"/>
      <c r="G46" s="1317"/>
      <c r="H46" s="1317"/>
      <c r="I46" s="1318"/>
      <c r="J46" s="329" t="s">
        <v>60</v>
      </c>
      <c r="K46" s="263" t="s">
        <v>60</v>
      </c>
      <c r="L46" s="1627" t="s">
        <v>71</v>
      </c>
      <c r="M46" s="1628"/>
      <c r="N46" s="1629"/>
      <c r="O46" s="1335"/>
      <c r="P46" s="1335"/>
    </row>
    <row r="47" spans="2:16" ht="30" customHeight="1">
      <c r="B47" s="248"/>
      <c r="C47" s="1317" t="s">
        <v>1031</v>
      </c>
      <c r="D47" s="1317"/>
      <c r="E47" s="1317"/>
      <c r="F47" s="197" t="s">
        <v>1027</v>
      </c>
      <c r="G47" s="1067"/>
      <c r="H47" s="1068"/>
      <c r="I47" s="1069"/>
      <c r="J47" s="329" t="s">
        <v>60</v>
      </c>
      <c r="K47" s="263" t="s">
        <v>60</v>
      </c>
      <c r="L47" s="1627" t="s">
        <v>71</v>
      </c>
      <c r="M47" s="1628"/>
      <c r="N47" s="1629"/>
      <c r="O47" s="1335"/>
      <c r="P47" s="1335"/>
    </row>
    <row r="48" spans="2:16" ht="21" customHeight="1">
      <c r="B48" s="248" t="s">
        <v>413</v>
      </c>
      <c r="C48" s="1317" t="s">
        <v>1032</v>
      </c>
      <c r="D48" s="1317"/>
      <c r="E48" s="1317"/>
      <c r="F48" s="1317"/>
      <c r="G48" s="1317"/>
      <c r="H48" s="1317"/>
      <c r="I48" s="1318"/>
      <c r="J48" s="329" t="s">
        <v>60</v>
      </c>
      <c r="K48" s="263" t="s">
        <v>60</v>
      </c>
      <c r="L48" s="1627" t="s">
        <v>71</v>
      </c>
      <c r="M48" s="1628"/>
      <c r="N48" s="1629"/>
      <c r="O48" s="1335"/>
      <c r="P48" s="1335"/>
    </row>
    <row r="49" spans="2:17" ht="21" customHeight="1">
      <c r="B49" s="248" t="s">
        <v>415</v>
      </c>
      <c r="C49" s="1317" t="s">
        <v>1033</v>
      </c>
      <c r="D49" s="1317"/>
      <c r="E49" s="1317"/>
      <c r="F49" s="1317"/>
      <c r="G49" s="1317"/>
      <c r="H49" s="1317"/>
      <c r="I49" s="1318"/>
      <c r="J49" s="329" t="s">
        <v>60</v>
      </c>
      <c r="K49" s="263" t="s">
        <v>60</v>
      </c>
      <c r="L49" s="1627" t="s">
        <v>71</v>
      </c>
      <c r="M49" s="1628"/>
      <c r="N49" s="1629"/>
      <c r="O49" s="1335"/>
      <c r="P49" s="1335"/>
    </row>
    <row r="50" spans="2:17" ht="21" customHeight="1">
      <c r="B50" s="248" t="s">
        <v>417</v>
      </c>
      <c r="C50" s="1317" t="s">
        <v>1034</v>
      </c>
      <c r="D50" s="1317"/>
      <c r="E50" s="1317"/>
      <c r="F50" s="1317"/>
      <c r="G50" s="1317"/>
      <c r="H50" s="1317"/>
      <c r="I50" s="1318"/>
      <c r="J50" s="329" t="s">
        <v>60</v>
      </c>
      <c r="K50" s="263" t="s">
        <v>60</v>
      </c>
      <c r="L50" s="1627" t="s">
        <v>71</v>
      </c>
      <c r="M50" s="1628"/>
      <c r="N50" s="1629"/>
      <c r="O50" s="1335"/>
      <c r="P50" s="1335"/>
    </row>
    <row r="51" spans="2:17" ht="21" customHeight="1">
      <c r="B51" s="248" t="s">
        <v>418</v>
      </c>
      <c r="C51" s="1317" t="s">
        <v>1035</v>
      </c>
      <c r="D51" s="1317"/>
      <c r="E51" s="1317"/>
      <c r="F51" s="1317"/>
      <c r="G51" s="1317"/>
      <c r="H51" s="1317"/>
      <c r="I51" s="1318"/>
      <c r="J51" s="329" t="s">
        <v>60</v>
      </c>
      <c r="K51" s="263" t="s">
        <v>60</v>
      </c>
      <c r="L51" s="1627" t="s">
        <v>71</v>
      </c>
      <c r="M51" s="1628"/>
      <c r="N51" s="1629"/>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29" t="s">
        <v>60</v>
      </c>
      <c r="K53" s="263" t="s">
        <v>60</v>
      </c>
      <c r="L53" s="1627" t="s">
        <v>71</v>
      </c>
      <c r="M53" s="1628"/>
      <c r="N53" s="1629"/>
      <c r="O53" s="1335"/>
      <c r="P53" s="1335"/>
    </row>
    <row r="54" spans="2:17" ht="21" customHeight="1">
      <c r="B54" s="248"/>
      <c r="C54" s="1317" t="s">
        <v>1038</v>
      </c>
      <c r="D54" s="1317"/>
      <c r="E54" s="1317"/>
      <c r="F54" s="1317"/>
      <c r="G54" s="1317"/>
      <c r="H54" s="1317"/>
      <c r="I54" s="1318"/>
      <c r="J54" s="329" t="s">
        <v>60</v>
      </c>
      <c r="K54" s="263" t="s">
        <v>60</v>
      </c>
      <c r="L54" s="1627" t="s">
        <v>71</v>
      </c>
      <c r="M54" s="1628"/>
      <c r="N54" s="1629"/>
      <c r="O54" s="1335"/>
      <c r="P54" s="1335"/>
    </row>
    <row r="55" spans="2:17" ht="21" customHeight="1">
      <c r="B55" s="248" t="s">
        <v>420</v>
      </c>
      <c r="C55" s="1317" t="s">
        <v>1039</v>
      </c>
      <c r="D55" s="1317"/>
      <c r="E55" s="1317"/>
      <c r="F55" s="1317"/>
      <c r="G55" s="1317"/>
      <c r="H55" s="1317"/>
      <c r="I55" s="1318"/>
      <c r="J55" s="329" t="s">
        <v>60</v>
      </c>
      <c r="K55" s="263" t="s">
        <v>60</v>
      </c>
      <c r="L55" s="1627" t="s">
        <v>71</v>
      </c>
      <c r="M55" s="1628"/>
      <c r="N55" s="1629"/>
      <c r="O55" s="1336"/>
      <c r="P55" s="1336"/>
    </row>
    <row r="56" spans="2:17" ht="69" customHeight="1" thickBot="1">
      <c r="B56" s="265" t="s">
        <v>422</v>
      </c>
      <c r="C56" s="1309" t="s">
        <v>1286</v>
      </c>
      <c r="D56" s="1309"/>
      <c r="E56" s="1309"/>
      <c r="F56" s="1309"/>
      <c r="G56" s="1309"/>
      <c r="H56" s="1309"/>
      <c r="I56" s="1309"/>
      <c r="J56" s="1310" t="s">
        <v>954</v>
      </c>
      <c r="K56" s="1311"/>
      <c r="L56" s="266" t="s">
        <v>1041</v>
      </c>
      <c r="M56" s="1396" t="s">
        <v>2960</v>
      </c>
      <c r="N56" s="1397"/>
      <c r="O56" s="253" t="s">
        <v>2616</v>
      </c>
      <c r="P56" s="253" t="s">
        <v>2961</v>
      </c>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96" t="s">
        <v>2962</v>
      </c>
      <c r="N58" s="1397"/>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9.5" customHeight="1">
      <c r="B61" s="262" t="s">
        <v>216</v>
      </c>
      <c r="C61" s="1307" t="s">
        <v>1051</v>
      </c>
      <c r="D61" s="1307"/>
      <c r="E61" s="1307"/>
      <c r="F61" s="1308"/>
      <c r="G61" s="337">
        <v>300000</v>
      </c>
      <c r="H61" s="273" t="s">
        <v>2218</v>
      </c>
      <c r="I61" s="1209" t="s">
        <v>2963</v>
      </c>
      <c r="J61" s="1210"/>
      <c r="K61" s="1275" t="s">
        <v>2964</v>
      </c>
      <c r="L61" s="1276"/>
      <c r="M61" s="1276"/>
      <c r="N61" s="1277"/>
      <c r="O61" s="1305"/>
      <c r="P61" s="1305"/>
    </row>
    <row r="62" spans="2:17" ht="82.5" customHeight="1">
      <c r="B62" s="262" t="s">
        <v>218</v>
      </c>
      <c r="C62" s="1307" t="s">
        <v>1053</v>
      </c>
      <c r="D62" s="1307"/>
      <c r="E62" s="1307"/>
      <c r="F62" s="1308"/>
      <c r="G62" s="337">
        <v>0</v>
      </c>
      <c r="H62" s="273"/>
      <c r="I62" s="1209"/>
      <c r="J62" s="1210"/>
      <c r="K62" s="1275" t="s">
        <v>2965</v>
      </c>
      <c r="L62" s="1276"/>
      <c r="M62" s="1276"/>
      <c r="N62" s="1277"/>
      <c r="O62" s="1305"/>
      <c r="P62" s="1305"/>
    </row>
    <row r="63" spans="2:17" ht="54" customHeight="1" thickBot="1">
      <c r="B63" s="248" t="s">
        <v>220</v>
      </c>
      <c r="C63" s="921" t="s">
        <v>1293</v>
      </c>
      <c r="D63" s="921"/>
      <c r="E63" s="921"/>
      <c r="F63" s="956"/>
      <c r="G63" s="338">
        <f>G61+G62</f>
        <v>300000</v>
      </c>
      <c r="H63" s="275"/>
      <c r="I63" s="1264"/>
      <c r="J63" s="1265"/>
      <c r="K63" s="1264"/>
      <c r="L63" s="1266"/>
      <c r="M63" s="1266"/>
      <c r="N63" s="1267"/>
      <c r="O63" s="1306"/>
      <c r="P63" s="1306"/>
      <c r="Q63" s="385"/>
    </row>
    <row r="64" spans="2:17" ht="57.75" customHeight="1">
      <c r="B64" s="1296" t="s">
        <v>1294</v>
      </c>
      <c r="C64" s="1297"/>
      <c r="D64" s="1297"/>
      <c r="E64" s="1297"/>
      <c r="F64" s="1297"/>
      <c r="G64" s="1297"/>
      <c r="H64" s="1297"/>
      <c r="I64" s="1297"/>
      <c r="J64" s="1297"/>
      <c r="K64" s="1297"/>
      <c r="L64" s="1297"/>
      <c r="M64" s="1297"/>
      <c r="N64" s="1297"/>
      <c r="O64" s="1297"/>
      <c r="P64" s="1298"/>
    </row>
    <row r="65" spans="2:16" ht="58.5" customHeight="1" thickBot="1">
      <c r="B65" s="276" t="s">
        <v>438</v>
      </c>
      <c r="C65" s="1284" t="s">
        <v>1295</v>
      </c>
      <c r="D65" s="1284"/>
      <c r="E65" s="1284"/>
      <c r="F65" s="1284"/>
      <c r="G65" s="1284"/>
      <c r="H65" s="1284"/>
      <c r="I65" s="1284"/>
      <c r="J65" s="1284"/>
      <c r="K65" s="1284"/>
      <c r="L65" s="1284"/>
      <c r="M65" s="1285"/>
      <c r="N65" s="277" t="s">
        <v>954</v>
      </c>
      <c r="O65" s="268" t="s">
        <v>1045</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28.5" customHeight="1">
      <c r="B68" s="262" t="s">
        <v>216</v>
      </c>
      <c r="C68" s="1290" t="s">
        <v>1298</v>
      </c>
      <c r="D68" s="1290"/>
      <c r="E68" s="1291"/>
      <c r="F68" s="797" t="s">
        <v>954</v>
      </c>
      <c r="G68" s="1251">
        <v>421855</v>
      </c>
      <c r="H68" s="1252"/>
      <c r="I68" s="1209" t="s">
        <v>2966</v>
      </c>
      <c r="J68" s="1210"/>
      <c r="K68" s="1275" t="s">
        <v>2967</v>
      </c>
      <c r="L68" s="1276"/>
      <c r="M68" s="1276"/>
      <c r="N68" s="1277"/>
      <c r="O68" s="1184"/>
      <c r="P68" s="1184"/>
    </row>
    <row r="69" spans="2:16" ht="31.5" customHeight="1">
      <c r="B69" s="278"/>
      <c r="C69" s="1290" t="s">
        <v>1064</v>
      </c>
      <c r="D69" s="1290"/>
      <c r="E69" s="1291"/>
      <c r="F69" s="1113" t="s">
        <v>2968</v>
      </c>
      <c r="G69" s="1114"/>
      <c r="H69" s="1114"/>
      <c r="I69" s="1114"/>
      <c r="J69" s="1114"/>
      <c r="K69" s="1275"/>
      <c r="L69" s="1276"/>
      <c r="M69" s="1276"/>
      <c r="N69" s="1277"/>
      <c r="O69" s="1184"/>
      <c r="P69" s="1184"/>
    </row>
    <row r="70" spans="2:16" ht="78" customHeight="1">
      <c r="B70" s="262" t="s">
        <v>218</v>
      </c>
      <c r="C70" s="1290" t="s">
        <v>1300</v>
      </c>
      <c r="D70" s="1290"/>
      <c r="E70" s="1291"/>
      <c r="F70" s="797" t="s">
        <v>1094</v>
      </c>
      <c r="G70" s="1251">
        <v>0</v>
      </c>
      <c r="H70" s="1252"/>
      <c r="I70" s="1209">
        <v>0</v>
      </c>
      <c r="J70" s="1210"/>
      <c r="K70" s="1275" t="s">
        <v>2969</v>
      </c>
      <c r="L70" s="1276"/>
      <c r="M70" s="1276"/>
      <c r="N70" s="1277"/>
      <c r="O70" s="1184"/>
      <c r="P70" s="1184"/>
    </row>
    <row r="71" spans="2:16" ht="35.25" customHeight="1">
      <c r="B71" s="278"/>
      <c r="C71" s="1290" t="s">
        <v>1067</v>
      </c>
      <c r="D71" s="1290"/>
      <c r="E71" s="1291"/>
      <c r="F71" s="1096" t="s">
        <v>2970</v>
      </c>
      <c r="G71" s="1097"/>
      <c r="H71" s="1097"/>
      <c r="I71" s="1097"/>
      <c r="J71" s="1097"/>
      <c r="K71" s="1275"/>
      <c r="L71" s="1276"/>
      <c r="M71" s="1276"/>
      <c r="N71" s="1277"/>
      <c r="O71" s="1184"/>
      <c r="P71" s="1184"/>
    </row>
    <row r="72" spans="2:16" ht="51" customHeight="1" thickBot="1">
      <c r="B72" s="279" t="s">
        <v>220</v>
      </c>
      <c r="C72" s="1292" t="s">
        <v>1301</v>
      </c>
      <c r="D72" s="1292"/>
      <c r="E72" s="1293"/>
      <c r="F72" s="280"/>
      <c r="G72" s="1294">
        <f>G68+G70</f>
        <v>421855</v>
      </c>
      <c r="H72" s="1295"/>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755</v>
      </c>
      <c r="P74" s="247"/>
    </row>
    <row r="75" spans="2:16" s="386" customFormat="1" ht="32.25" customHeight="1">
      <c r="B75" s="262" t="s">
        <v>216</v>
      </c>
      <c r="C75" s="875" t="s">
        <v>118</v>
      </c>
      <c r="D75" s="875"/>
      <c r="E75" s="990"/>
      <c r="F75" s="824" t="s">
        <v>1080</v>
      </c>
      <c r="G75" s="1251"/>
      <c r="H75" s="1252"/>
      <c r="I75" s="1209"/>
      <c r="J75" s="1210"/>
      <c r="K75" s="1211"/>
      <c r="L75" s="1212"/>
      <c r="M75" s="1212"/>
      <c r="N75" s="1213"/>
      <c r="O75" s="1183"/>
      <c r="P75" s="1183"/>
    </row>
    <row r="76" spans="2:16" s="386" customFormat="1" ht="63.75" customHeight="1">
      <c r="B76" s="262" t="s">
        <v>218</v>
      </c>
      <c r="C76" s="875" t="s">
        <v>972</v>
      </c>
      <c r="D76" s="875"/>
      <c r="E76" s="990"/>
      <c r="F76" s="824" t="s">
        <v>1076</v>
      </c>
      <c r="G76" s="1441">
        <v>1029200</v>
      </c>
      <c r="H76" s="1442"/>
      <c r="I76" s="1443" t="s">
        <v>2218</v>
      </c>
      <c r="J76" s="1444"/>
      <c r="K76" s="1575" t="s">
        <v>2971</v>
      </c>
      <c r="L76" s="1576"/>
      <c r="M76" s="1576"/>
      <c r="N76" s="1577"/>
      <c r="O76" s="1184"/>
      <c r="P76" s="1184"/>
    </row>
    <row r="77" spans="2:16" s="386" customFormat="1" ht="32.25" customHeight="1">
      <c r="B77" s="262" t="s">
        <v>220</v>
      </c>
      <c r="C77" s="875" t="s">
        <v>1079</v>
      </c>
      <c r="D77" s="875"/>
      <c r="E77" s="990"/>
      <c r="F77" s="825" t="s">
        <v>1080</v>
      </c>
      <c r="G77" s="1251"/>
      <c r="H77" s="1252"/>
      <c r="I77" s="1209"/>
      <c r="J77" s="1210"/>
      <c r="K77" s="1211"/>
      <c r="L77" s="1212"/>
      <c r="M77" s="1212"/>
      <c r="N77" s="1213"/>
      <c r="O77" s="1184"/>
      <c r="P77" s="1184"/>
    </row>
    <row r="78" spans="2:16" s="386" customFormat="1" ht="32.25" customHeight="1">
      <c r="B78" s="262" t="s">
        <v>222</v>
      </c>
      <c r="C78" s="875" t="s">
        <v>1081</v>
      </c>
      <c r="D78" s="875"/>
      <c r="E78" s="990"/>
      <c r="F78" s="825" t="s">
        <v>1080</v>
      </c>
      <c r="G78" s="1251"/>
      <c r="H78" s="1252"/>
      <c r="I78" s="1251"/>
      <c r="J78" s="1252"/>
      <c r="K78" s="1251"/>
      <c r="L78" s="1282"/>
      <c r="M78" s="1282"/>
      <c r="N78" s="1283"/>
      <c r="O78" s="1184"/>
      <c r="P78" s="1184"/>
    </row>
    <row r="79" spans="2:16" s="386" customFormat="1" ht="32.25" customHeight="1">
      <c r="B79" s="262" t="s">
        <v>224</v>
      </c>
      <c r="C79" s="875" t="s">
        <v>1082</v>
      </c>
      <c r="D79" s="875"/>
      <c r="E79" s="990"/>
      <c r="F79" s="824" t="s">
        <v>1080</v>
      </c>
      <c r="G79" s="2600"/>
      <c r="H79" s="2601"/>
      <c r="I79" s="2602"/>
      <c r="J79" s="2603"/>
      <c r="K79" s="1483"/>
      <c r="L79" s="1484"/>
      <c r="M79" s="1484"/>
      <c r="N79" s="1485"/>
      <c r="O79" s="1184"/>
      <c r="P79" s="1184"/>
    </row>
    <row r="80" spans="2:16" ht="53.25" customHeight="1" thickBot="1">
      <c r="B80" s="248" t="s">
        <v>226</v>
      </c>
      <c r="C80" s="921" t="s">
        <v>1307</v>
      </c>
      <c r="D80" s="921"/>
      <c r="E80" s="956"/>
      <c r="F80" s="283"/>
      <c r="G80" s="1262">
        <f>G75+G76+G77+G78+G79</f>
        <v>1029200</v>
      </c>
      <c r="H80" s="1263"/>
      <c r="I80" s="1264"/>
      <c r="J80" s="1265"/>
      <c r="K80" s="1264"/>
      <c r="L80" s="1266"/>
      <c r="M80" s="1266"/>
      <c r="N80" s="1267"/>
      <c r="O80" s="1200"/>
      <c r="P80" s="1200"/>
    </row>
    <row r="81" spans="1:16" ht="54.75" customHeight="1">
      <c r="A81" s="387"/>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1308</v>
      </c>
      <c r="D82" s="1271"/>
      <c r="E82" s="1271"/>
      <c r="F82" s="1271"/>
      <c r="G82" s="1272"/>
      <c r="H82" s="1255">
        <f>G72/(G72+G80)</f>
        <v>0.29072295674526466</v>
      </c>
      <c r="I82" s="1256"/>
      <c r="J82" s="1257"/>
      <c r="K82" s="1273" t="s">
        <v>1086</v>
      </c>
      <c r="L82" s="1274"/>
      <c r="M82" s="1274"/>
      <c r="N82" s="1274"/>
      <c r="O82" s="246"/>
      <c r="P82" s="247"/>
    </row>
    <row r="83" spans="1:16" ht="66.75" customHeight="1">
      <c r="B83" s="285" t="s">
        <v>1309</v>
      </c>
      <c r="C83" s="1253" t="s">
        <v>1088</v>
      </c>
      <c r="D83" s="1253"/>
      <c r="E83" s="1253"/>
      <c r="F83" s="1253"/>
      <c r="G83" s="1254"/>
      <c r="H83" s="1255">
        <f>G68/G72</f>
        <v>1</v>
      </c>
      <c r="I83" s="1256"/>
      <c r="J83" s="1257"/>
      <c r="K83" s="1258" t="s">
        <v>1089</v>
      </c>
      <c r="L83" s="1259"/>
      <c r="M83" s="1259"/>
      <c r="N83" s="1259"/>
      <c r="O83" s="246"/>
      <c r="P83" s="247"/>
    </row>
    <row r="84" spans="1:16" ht="78.75" customHeight="1">
      <c r="B84" s="286" t="s">
        <v>466</v>
      </c>
      <c r="C84" s="879" t="s">
        <v>1310</v>
      </c>
      <c r="D84" s="879"/>
      <c r="E84" s="1260"/>
      <c r="F84" s="1260"/>
      <c r="G84" s="1261"/>
      <c r="H84" s="1255">
        <f>(G72+G80)/J26</f>
        <v>5.9563939527036736</v>
      </c>
      <c r="I84" s="1256"/>
      <c r="J84" s="1257"/>
      <c r="K84" s="1258" t="s">
        <v>955</v>
      </c>
      <c r="L84" s="1259"/>
      <c r="M84" s="1259"/>
      <c r="N84" s="1259"/>
      <c r="O84" s="246" t="s">
        <v>1092</v>
      </c>
      <c r="P84" s="247" t="s">
        <v>1092</v>
      </c>
    </row>
    <row r="85" spans="1:16" ht="47.25" customHeight="1">
      <c r="B85" s="287" t="s">
        <v>469</v>
      </c>
      <c r="C85" s="1247" t="s">
        <v>1093</v>
      </c>
      <c r="D85" s="1247"/>
      <c r="E85" s="1247"/>
      <c r="F85" s="1247"/>
      <c r="G85" s="1248"/>
      <c r="H85" s="1132" t="s">
        <v>969</v>
      </c>
      <c r="I85" s="1134"/>
      <c r="J85" s="1133"/>
      <c r="K85" s="1249" t="s">
        <v>1089</v>
      </c>
      <c r="L85" s="1250"/>
      <c r="M85" s="1250"/>
      <c r="N85" s="1250"/>
      <c r="O85" s="246" t="s">
        <v>1092</v>
      </c>
      <c r="P85" s="247" t="s">
        <v>1092</v>
      </c>
    </row>
    <row r="86" spans="1:16" ht="39" customHeight="1">
      <c r="B86" s="242" t="s">
        <v>471</v>
      </c>
      <c r="C86" s="879" t="s">
        <v>1095</v>
      </c>
      <c r="D86" s="879"/>
      <c r="E86" s="879"/>
      <c r="F86" s="879"/>
      <c r="G86" s="880"/>
      <c r="H86" s="1096" t="s">
        <v>1096</v>
      </c>
      <c r="I86" s="1097"/>
      <c r="J86" s="1097"/>
      <c r="K86" s="1249" t="s">
        <v>1089</v>
      </c>
      <c r="L86" s="1250"/>
      <c r="M86" s="1250"/>
      <c r="N86" s="1250"/>
      <c r="O86" s="1003" t="s">
        <v>2253</v>
      </c>
      <c r="P86" s="1003"/>
    </row>
    <row r="87" spans="1:16" ht="23.25" customHeight="1">
      <c r="B87" s="10" t="s">
        <v>216</v>
      </c>
      <c r="C87" s="879" t="s">
        <v>1097</v>
      </c>
      <c r="D87" s="879"/>
      <c r="E87" s="879"/>
      <c r="F87" s="879"/>
      <c r="G87" s="879"/>
      <c r="H87" s="1073" t="s">
        <v>2972</v>
      </c>
      <c r="I87" s="1074"/>
      <c r="J87" s="1074"/>
      <c r="K87" s="1074"/>
      <c r="L87" s="1074"/>
      <c r="M87" s="1074"/>
      <c r="N87" s="1074"/>
      <c r="O87" s="1007"/>
      <c r="P87" s="1007"/>
    </row>
    <row r="88" spans="1:16" ht="44.25" customHeight="1">
      <c r="B88" s="249" t="s">
        <v>474</v>
      </c>
      <c r="C88" s="913" t="s">
        <v>1099</v>
      </c>
      <c r="D88" s="913"/>
      <c r="E88" s="1006"/>
      <c r="F88" s="1084" t="s">
        <v>2973</v>
      </c>
      <c r="G88" s="1085"/>
      <c r="H88" s="1085"/>
      <c r="I88" s="1085"/>
      <c r="J88" s="1085"/>
      <c r="K88" s="1085"/>
      <c r="L88" s="1085"/>
      <c r="M88" s="1085"/>
      <c r="N88" s="1085"/>
      <c r="O88" s="1245"/>
      <c r="P88" s="1246"/>
    </row>
    <row r="89" spans="1:16" ht="42" customHeight="1">
      <c r="B89" s="1223" t="s">
        <v>1315</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2191" t="s">
        <v>2974</v>
      </c>
      <c r="L90" s="2192"/>
      <c r="M90" s="2192"/>
      <c r="N90" s="2193"/>
      <c r="O90" s="246" t="s">
        <v>1045</v>
      </c>
      <c r="P90" s="247"/>
    </row>
    <row r="91" spans="1:16" ht="30.7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1" customHeight="1">
      <c r="B92" s="1231"/>
      <c r="C92" s="1232"/>
      <c r="D92" s="1232"/>
      <c r="E92" s="1233"/>
      <c r="F92" s="2597" t="s">
        <v>2975</v>
      </c>
      <c r="G92" s="2598"/>
      <c r="H92" s="2599"/>
      <c r="I92" s="1756">
        <v>300000</v>
      </c>
      <c r="J92" s="1757"/>
      <c r="K92" s="2314" t="s">
        <v>2976</v>
      </c>
      <c r="L92" s="2315"/>
      <c r="M92" s="2315"/>
      <c r="N92" s="2316"/>
      <c r="O92" s="1184"/>
      <c r="P92" s="1184"/>
    </row>
    <row r="93" spans="1:16" ht="21" customHeight="1">
      <c r="B93" s="1231"/>
      <c r="C93" s="1232"/>
      <c r="D93" s="1232"/>
      <c r="E93" s="1233"/>
      <c r="F93" s="1611"/>
      <c r="G93" s="1612"/>
      <c r="H93" s="1613"/>
      <c r="I93" s="1243"/>
      <c r="J93" s="1244"/>
      <c r="K93" s="1611"/>
      <c r="L93" s="1612"/>
      <c r="M93" s="1612"/>
      <c r="N93" s="1613"/>
      <c r="O93" s="1184"/>
      <c r="P93" s="1184"/>
    </row>
    <row r="94" spans="1:16" ht="21" customHeight="1">
      <c r="B94" s="1231"/>
      <c r="C94" s="1232"/>
      <c r="D94" s="1232"/>
      <c r="E94" s="1233"/>
      <c r="F94" s="1611"/>
      <c r="G94" s="1612"/>
      <c r="H94" s="1613"/>
      <c r="I94" s="1243"/>
      <c r="J94" s="1244"/>
      <c r="K94" s="1611"/>
      <c r="L94" s="1612"/>
      <c r="M94" s="1612"/>
      <c r="N94" s="1613"/>
      <c r="O94" s="1184"/>
      <c r="P94" s="1184"/>
    </row>
    <row r="95" spans="1:16" ht="21" customHeight="1">
      <c r="B95" s="1231"/>
      <c r="C95" s="1232"/>
      <c r="D95" s="1232"/>
      <c r="E95" s="1233"/>
      <c r="F95" s="1611"/>
      <c r="G95" s="1612"/>
      <c r="H95" s="1613"/>
      <c r="I95" s="1243"/>
      <c r="J95" s="1244"/>
      <c r="K95" s="1611"/>
      <c r="L95" s="1612"/>
      <c r="M95" s="1612"/>
      <c r="N95" s="1613"/>
      <c r="O95" s="1184"/>
      <c r="P95" s="1184"/>
    </row>
    <row r="96" spans="1:16" ht="21.75" customHeight="1" thickBot="1">
      <c r="B96" s="1234"/>
      <c r="C96" s="1235"/>
      <c r="D96" s="1235"/>
      <c r="E96" s="1236"/>
      <c r="F96" s="1206"/>
      <c r="G96" s="1604"/>
      <c r="H96" s="1605"/>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t="s">
        <v>2977</v>
      </c>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132" t="s">
        <v>954</v>
      </c>
      <c r="H101" s="1133"/>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132" t="s">
        <v>954</v>
      </c>
      <c r="H102" s="1133"/>
      <c r="I102" s="1032" t="s">
        <v>954</v>
      </c>
      <c r="J102" s="1199"/>
      <c r="K102" s="745" t="s">
        <v>954</v>
      </c>
      <c r="L102" s="1032" t="s">
        <v>969</v>
      </c>
      <c r="M102" s="1033"/>
      <c r="N102" s="1116"/>
      <c r="O102" s="1184"/>
      <c r="P102" s="1184"/>
    </row>
    <row r="103" spans="2:16" ht="51" customHeight="1">
      <c r="B103" s="291" t="s">
        <v>490</v>
      </c>
      <c r="C103" s="1065" t="s">
        <v>1117</v>
      </c>
      <c r="D103" s="1065"/>
      <c r="E103" s="1065"/>
      <c r="F103" s="1066"/>
      <c r="G103" s="1132" t="s">
        <v>954</v>
      </c>
      <c r="H103" s="1133"/>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132" t="s">
        <v>954</v>
      </c>
      <c r="H104" s="1133"/>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132" t="s">
        <v>954</v>
      </c>
      <c r="H105" s="1133"/>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954</v>
      </c>
      <c r="M108" s="1033"/>
      <c r="N108" s="1116"/>
      <c r="O108" s="1184"/>
      <c r="P108" s="1184"/>
    </row>
    <row r="109" spans="2:16" ht="24" customHeight="1">
      <c r="B109" s="291" t="s">
        <v>230</v>
      </c>
      <c r="C109" s="1065" t="s">
        <v>1121</v>
      </c>
      <c r="D109" s="1065"/>
      <c r="E109" s="1065"/>
      <c r="F109" s="1066"/>
      <c r="G109" s="1032" t="s">
        <v>969</v>
      </c>
      <c r="H109" s="1199"/>
      <c r="I109" s="1032" t="s">
        <v>969</v>
      </c>
      <c r="J109" s="1199"/>
      <c r="K109" s="745" t="s">
        <v>954</v>
      </c>
      <c r="L109" s="1032" t="s">
        <v>969</v>
      </c>
      <c r="M109" s="1033"/>
      <c r="N109" s="1116"/>
      <c r="O109" s="1184"/>
      <c r="P109" s="1184"/>
    </row>
    <row r="110" spans="2:16" ht="24" customHeight="1">
      <c r="B110" s="291" t="s">
        <v>231</v>
      </c>
      <c r="C110" s="1065" t="s">
        <v>1122</v>
      </c>
      <c r="D110" s="1065"/>
      <c r="E110" s="1065"/>
      <c r="F110" s="1066"/>
      <c r="G110" s="1032" t="s">
        <v>969</v>
      </c>
      <c r="H110" s="1199"/>
      <c r="I110" s="1032" t="s">
        <v>954</v>
      </c>
      <c r="J110" s="1199"/>
      <c r="K110" s="745" t="s">
        <v>954</v>
      </c>
      <c r="L110" s="1032" t="s">
        <v>969</v>
      </c>
      <c r="M110" s="1033"/>
      <c r="N110" s="1116"/>
      <c r="O110" s="1184"/>
      <c r="P110" s="1184"/>
    </row>
    <row r="111" spans="2:16" ht="29.25" customHeight="1">
      <c r="B111" s="291" t="s">
        <v>233</v>
      </c>
      <c r="C111" s="1065" t="s">
        <v>1123</v>
      </c>
      <c r="D111" s="1065"/>
      <c r="E111" s="1065"/>
      <c r="F111" s="1066"/>
      <c r="G111" s="1032" t="s">
        <v>969</v>
      </c>
      <c r="H111" s="1199"/>
      <c r="I111" s="1032" t="s">
        <v>969</v>
      </c>
      <c r="J111" s="1199"/>
      <c r="K111" s="745" t="s">
        <v>969</v>
      </c>
      <c r="L111" s="1032" t="s">
        <v>969</v>
      </c>
      <c r="M111" s="1033"/>
      <c r="N111" s="1116"/>
      <c r="O111" s="1184"/>
      <c r="P111" s="1184"/>
    </row>
    <row r="112" spans="2:16" ht="35.25" customHeight="1">
      <c r="B112" s="291" t="s">
        <v>500</v>
      </c>
      <c r="C112" s="1065" t="s">
        <v>1124</v>
      </c>
      <c r="D112" s="1065"/>
      <c r="E112" s="1065"/>
      <c r="F112" s="1066"/>
      <c r="G112" s="1032" t="s">
        <v>969</v>
      </c>
      <c r="H112" s="1199"/>
      <c r="I112" s="1032" t="s">
        <v>969</v>
      </c>
      <c r="J112" s="1199"/>
      <c r="K112" s="745" t="s">
        <v>969</v>
      </c>
      <c r="L112" s="1032" t="s">
        <v>969</v>
      </c>
      <c r="M112" s="1033"/>
      <c r="N112" s="1116"/>
      <c r="O112" s="1184"/>
      <c r="P112" s="1184"/>
    </row>
    <row r="113" spans="2:16" ht="27.75" customHeight="1">
      <c r="B113" s="291" t="s">
        <v>236</v>
      </c>
      <c r="C113" s="1065" t="s">
        <v>1125</v>
      </c>
      <c r="D113" s="1065"/>
      <c r="E113" s="1065"/>
      <c r="F113" s="1066"/>
      <c r="G113" s="1032" t="s">
        <v>969</v>
      </c>
      <c r="H113" s="1199"/>
      <c r="I113" s="1032" t="s">
        <v>954</v>
      </c>
      <c r="J113" s="1199"/>
      <c r="K113" s="745" t="s">
        <v>954</v>
      </c>
      <c r="L113" s="1032" t="s">
        <v>954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56.25" customHeight="1">
      <c r="B120" s="254" t="s">
        <v>507</v>
      </c>
      <c r="C120" s="1191" t="s">
        <v>1131</v>
      </c>
      <c r="D120" s="1191"/>
      <c r="E120" s="1191"/>
      <c r="F120" s="1191"/>
      <c r="G120" s="763" t="s">
        <v>954</v>
      </c>
      <c r="H120" s="1192" t="s">
        <v>1132</v>
      </c>
      <c r="I120" s="1193"/>
      <c r="J120" s="2109" t="s">
        <v>2978</v>
      </c>
      <c r="K120" s="2110"/>
      <c r="L120" s="2110"/>
      <c r="M120" s="2110"/>
      <c r="N120" s="2111"/>
      <c r="O120" s="293" t="s">
        <v>1322</v>
      </c>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62.25" customHeight="1">
      <c r="B122" s="10" t="s">
        <v>511</v>
      </c>
      <c r="C122" s="879" t="s">
        <v>1135</v>
      </c>
      <c r="D122" s="879"/>
      <c r="E122" s="879"/>
      <c r="F122" s="879"/>
      <c r="G122" s="879"/>
      <c r="H122" s="1073" t="s">
        <v>2979</v>
      </c>
      <c r="I122" s="1074"/>
      <c r="J122" s="1074"/>
      <c r="K122" s="1179" t="s">
        <v>1041</v>
      </c>
      <c r="L122" s="971"/>
      <c r="M122" s="971"/>
      <c r="N122" s="972"/>
      <c r="O122" s="1183"/>
      <c r="P122" s="1183"/>
    </row>
    <row r="123" spans="2:16" ht="19.5" customHeight="1">
      <c r="B123" s="10" t="s">
        <v>218</v>
      </c>
      <c r="C123" s="879" t="s">
        <v>1137</v>
      </c>
      <c r="D123" s="879"/>
      <c r="E123" s="879"/>
      <c r="F123" s="879"/>
      <c r="G123" s="879"/>
      <c r="H123" s="968" t="s">
        <v>2980</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969</v>
      </c>
      <c r="I128" s="969"/>
      <c r="J128" s="969"/>
      <c r="K128" s="1179"/>
      <c r="L128" s="1158"/>
      <c r="M128" s="1159"/>
      <c r="N128" s="1160"/>
      <c r="O128" s="1003"/>
      <c r="P128" s="1003"/>
    </row>
    <row r="129" spans="1:16" ht="25.5" customHeight="1">
      <c r="B129" s="10" t="s">
        <v>216</v>
      </c>
      <c r="C129" s="879" t="s">
        <v>1143</v>
      </c>
      <c r="D129" s="879"/>
      <c r="E129" s="879"/>
      <c r="F129" s="879"/>
      <c r="G129" s="880"/>
      <c r="H129" s="1032"/>
      <c r="I129" s="1033"/>
      <c r="J129" s="1033"/>
      <c r="K129" s="1179"/>
      <c r="L129" s="1161"/>
      <c r="M129" s="1162"/>
      <c r="N129" s="1163"/>
      <c r="O129" s="1004"/>
      <c r="P129" s="1004"/>
    </row>
    <row r="130" spans="1:16" ht="23.25" customHeight="1">
      <c r="B130" s="10" t="s">
        <v>218</v>
      </c>
      <c r="C130" s="879" t="s">
        <v>1145</v>
      </c>
      <c r="D130" s="879"/>
      <c r="E130" s="879"/>
      <c r="F130" s="879"/>
      <c r="G130" s="880"/>
      <c r="H130" s="1032"/>
      <c r="I130" s="1033"/>
      <c r="J130" s="1033"/>
      <c r="K130" s="1179"/>
      <c r="L130" s="1164"/>
      <c r="M130" s="1165"/>
      <c r="N130" s="1166"/>
      <c r="O130" s="1007"/>
      <c r="P130" s="1007"/>
    </row>
    <row r="131" spans="1:16" ht="49.5" customHeight="1">
      <c r="B131" s="294" t="s">
        <v>522</v>
      </c>
      <c r="C131" s="879" t="s">
        <v>1326</v>
      </c>
      <c r="D131" s="879"/>
      <c r="E131" s="879"/>
      <c r="F131" s="879"/>
      <c r="G131" s="879"/>
      <c r="H131" s="968" t="s">
        <v>969</v>
      </c>
      <c r="I131" s="969"/>
      <c r="J131" s="969"/>
      <c r="K131" s="1179"/>
      <c r="L131" s="1186"/>
      <c r="M131" s="1186"/>
      <c r="N131" s="1187"/>
      <c r="O131" s="1003"/>
      <c r="P131" s="1003"/>
    </row>
    <row r="132" spans="1:16" ht="47.25" customHeight="1">
      <c r="B132" s="10" t="s">
        <v>216</v>
      </c>
      <c r="C132" s="879" t="s">
        <v>1147</v>
      </c>
      <c r="D132" s="879"/>
      <c r="E132" s="879"/>
      <c r="F132" s="879"/>
      <c r="G132" s="880"/>
      <c r="H132" s="968"/>
      <c r="I132" s="969"/>
      <c r="J132" s="969"/>
      <c r="K132" s="1179"/>
      <c r="L132" s="1188"/>
      <c r="M132" s="1188"/>
      <c r="N132" s="1189"/>
      <c r="O132" s="1007"/>
      <c r="P132" s="1007"/>
    </row>
    <row r="133" spans="1:16" ht="78.75" customHeight="1">
      <c r="B133" s="294" t="s">
        <v>525</v>
      </c>
      <c r="C133" s="879" t="s">
        <v>1328</v>
      </c>
      <c r="D133" s="879"/>
      <c r="E133" s="879"/>
      <c r="F133" s="879"/>
      <c r="G133" s="879"/>
      <c r="H133" s="968" t="s">
        <v>954</v>
      </c>
      <c r="I133" s="969"/>
      <c r="J133" s="969"/>
      <c r="K133" s="1179"/>
      <c r="L133" s="1139"/>
      <c r="M133" s="1139"/>
      <c r="N133" s="1079"/>
      <c r="O133" s="1003" t="s">
        <v>1303</v>
      </c>
      <c r="P133" s="1003"/>
    </row>
    <row r="134" spans="1:16" ht="108.75" customHeight="1">
      <c r="A134" s="295"/>
      <c r="B134" s="9" t="s">
        <v>216</v>
      </c>
      <c r="C134" s="913" t="s">
        <v>1147</v>
      </c>
      <c r="D134" s="913"/>
      <c r="E134" s="913"/>
      <c r="F134" s="913"/>
      <c r="G134" s="1006"/>
      <c r="H134" s="1073" t="s">
        <v>2981</v>
      </c>
      <c r="I134" s="1074"/>
      <c r="J134" s="1074"/>
      <c r="K134" s="1179"/>
      <c r="L134" s="1140"/>
      <c r="M134" s="1140"/>
      <c r="N134" s="1083"/>
      <c r="O134" s="1004"/>
      <c r="P134" s="1004"/>
    </row>
    <row r="135" spans="1:16" ht="71.25" customHeight="1" thickBot="1">
      <c r="B135" s="296" t="s">
        <v>527</v>
      </c>
      <c r="C135" s="1152" t="s">
        <v>1151</v>
      </c>
      <c r="D135" s="1152"/>
      <c r="E135" s="1152"/>
      <c r="F135" s="1152"/>
      <c r="G135" s="1153"/>
      <c r="H135" s="1154" t="s">
        <v>2982</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1393</v>
      </c>
      <c r="H137" s="1148"/>
      <c r="I137" s="1149"/>
      <c r="J137" s="1147" t="s">
        <v>1534</v>
      </c>
      <c r="K137" s="1148"/>
      <c r="L137" s="1149"/>
      <c r="M137" s="1150" t="s">
        <v>999</v>
      </c>
      <c r="N137" s="1151"/>
      <c r="O137" s="1137" t="s">
        <v>1332</v>
      </c>
      <c r="P137" s="1137"/>
    </row>
    <row r="138" spans="1:16" ht="64.5" customHeight="1">
      <c r="B138" s="298" t="s">
        <v>511</v>
      </c>
      <c r="C138" s="1065" t="s">
        <v>1115</v>
      </c>
      <c r="D138" s="1065"/>
      <c r="E138" s="1065"/>
      <c r="F138" s="1066"/>
      <c r="G138" s="1132" t="s">
        <v>1157</v>
      </c>
      <c r="H138" s="1134"/>
      <c r="I138" s="1133"/>
      <c r="J138" s="1132" t="s">
        <v>1160</v>
      </c>
      <c r="K138" s="1134"/>
      <c r="L138" s="1133"/>
      <c r="M138" s="1138"/>
      <c r="N138" s="1136"/>
      <c r="O138" s="1043"/>
      <c r="P138" s="1043"/>
    </row>
    <row r="139" spans="1:16" ht="54.75" customHeight="1">
      <c r="B139" s="298" t="s">
        <v>218</v>
      </c>
      <c r="C139" s="1065" t="s">
        <v>1116</v>
      </c>
      <c r="D139" s="1065"/>
      <c r="E139" s="1065"/>
      <c r="F139" s="1066"/>
      <c r="G139" s="1132" t="s">
        <v>1157</v>
      </c>
      <c r="H139" s="1134"/>
      <c r="I139" s="1133"/>
      <c r="J139" s="1132" t="s">
        <v>1160</v>
      </c>
      <c r="K139" s="1134"/>
      <c r="L139" s="1133"/>
      <c r="M139" s="1138"/>
      <c r="N139" s="1136"/>
      <c r="O139" s="1043"/>
      <c r="P139" s="1043"/>
    </row>
    <row r="140" spans="1:16" ht="49.5" customHeight="1">
      <c r="B140" s="298" t="s">
        <v>220</v>
      </c>
      <c r="C140" s="1065" t="s">
        <v>1117</v>
      </c>
      <c r="D140" s="1065"/>
      <c r="E140" s="1065"/>
      <c r="F140" s="1066"/>
      <c r="G140" s="1132" t="s">
        <v>1157</v>
      </c>
      <c r="H140" s="1134"/>
      <c r="I140" s="1133"/>
      <c r="J140" s="1132" t="s">
        <v>1160</v>
      </c>
      <c r="K140" s="1134"/>
      <c r="L140" s="1133"/>
      <c r="M140" s="1138"/>
      <c r="N140" s="1136"/>
      <c r="O140" s="1043"/>
      <c r="P140" s="1043"/>
    </row>
    <row r="141" spans="1:16" ht="44.25" customHeight="1">
      <c r="B141" s="298" t="s">
        <v>222</v>
      </c>
      <c r="C141" s="1065" t="s">
        <v>1159</v>
      </c>
      <c r="D141" s="1065"/>
      <c r="E141" s="1065"/>
      <c r="F141" s="1066"/>
      <c r="G141" s="1132" t="s">
        <v>1160</v>
      </c>
      <c r="H141" s="1134"/>
      <c r="I141" s="1133"/>
      <c r="J141" s="1132" t="s">
        <v>1160</v>
      </c>
      <c r="K141" s="1134"/>
      <c r="L141" s="1133"/>
      <c r="M141" s="1138"/>
      <c r="N141" s="1136"/>
      <c r="O141" s="1043"/>
      <c r="P141" s="1043"/>
    </row>
    <row r="142" spans="1:16" ht="33.75" customHeight="1">
      <c r="B142" s="298" t="s">
        <v>224</v>
      </c>
      <c r="C142" s="1065" t="s">
        <v>1161</v>
      </c>
      <c r="D142" s="1065"/>
      <c r="E142" s="1065"/>
      <c r="F142" s="1066"/>
      <c r="G142" s="1132" t="s">
        <v>1160</v>
      </c>
      <c r="H142" s="1134"/>
      <c r="I142" s="1133"/>
      <c r="J142" s="1132" t="s">
        <v>1160</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1160</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1160</v>
      </c>
      <c r="K144" s="1134"/>
      <c r="L144" s="1133"/>
      <c r="M144" s="1138"/>
      <c r="N144" s="1136"/>
      <c r="O144" s="1043"/>
      <c r="P144" s="1043"/>
    </row>
    <row r="145" spans="1:16" ht="33.75" customHeight="1">
      <c r="B145" s="298" t="s">
        <v>229</v>
      </c>
      <c r="C145" s="1065" t="s">
        <v>1162</v>
      </c>
      <c r="D145" s="1065"/>
      <c r="E145" s="1065"/>
      <c r="F145" s="1066"/>
      <c r="G145" s="1132" t="s">
        <v>1160</v>
      </c>
      <c r="H145" s="1134"/>
      <c r="I145" s="1133"/>
      <c r="J145" s="1132" t="s">
        <v>1160</v>
      </c>
      <c r="K145" s="1134"/>
      <c r="L145" s="1133"/>
      <c r="M145" s="1135"/>
      <c r="N145" s="1136"/>
      <c r="O145" s="1044"/>
      <c r="P145" s="1044"/>
    </row>
    <row r="146" spans="1:16" ht="33.75" customHeight="1">
      <c r="B146" s="298" t="s">
        <v>230</v>
      </c>
      <c r="C146" s="1065" t="s">
        <v>1121</v>
      </c>
      <c r="D146" s="1065"/>
      <c r="E146" s="1065"/>
      <c r="F146" s="1066"/>
      <c r="G146" s="1132" t="s">
        <v>1333</v>
      </c>
      <c r="H146" s="1134"/>
      <c r="I146" s="1133"/>
      <c r="J146" s="1132" t="s">
        <v>1333</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33.75" customHeight="1">
      <c r="B148" s="299" t="s">
        <v>233</v>
      </c>
      <c r="C148" s="1065" t="s">
        <v>1123</v>
      </c>
      <c r="D148" s="1065"/>
      <c r="E148" s="1065"/>
      <c r="F148" s="1066"/>
      <c r="G148" s="1132" t="s">
        <v>1164</v>
      </c>
      <c r="H148" s="1134"/>
      <c r="I148" s="1133"/>
      <c r="J148" s="1132" t="s">
        <v>1164</v>
      </c>
      <c r="K148" s="1134"/>
      <c r="L148" s="1133"/>
      <c r="M148" s="1135"/>
      <c r="N148" s="1136"/>
      <c r="O148" s="1044"/>
      <c r="P148" s="1044"/>
    </row>
    <row r="149" spans="1:16" ht="33.75" customHeight="1">
      <c r="B149" s="299" t="s">
        <v>500</v>
      </c>
      <c r="C149" s="1065" t="s">
        <v>1124</v>
      </c>
      <c r="D149" s="1065"/>
      <c r="E149" s="1065"/>
      <c r="F149" s="1066"/>
      <c r="G149" s="1132" t="s">
        <v>1164</v>
      </c>
      <c r="H149" s="1134"/>
      <c r="I149" s="1133"/>
      <c r="J149" s="1132" t="s">
        <v>1164</v>
      </c>
      <c r="K149" s="1134"/>
      <c r="L149" s="1133"/>
      <c r="M149" s="1135"/>
      <c r="N149" s="1136"/>
      <c r="O149" s="1044"/>
      <c r="P149" s="1044"/>
    </row>
    <row r="150" spans="1:16" ht="33.75" customHeight="1">
      <c r="B150" s="299" t="s">
        <v>236</v>
      </c>
      <c r="C150" s="1065" t="s">
        <v>1167</v>
      </c>
      <c r="D150" s="1065"/>
      <c r="E150" s="1065"/>
      <c r="F150" s="1066"/>
      <c r="G150" s="1132" t="s">
        <v>1160</v>
      </c>
      <c r="H150" s="1134"/>
      <c r="I150" s="1133"/>
      <c r="J150" s="1132" t="s">
        <v>1160</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2983</v>
      </c>
      <c r="P152" s="1003"/>
    </row>
    <row r="153" spans="1:16" ht="34.5" customHeight="1">
      <c r="A153" s="387"/>
      <c r="B153" s="302" t="s">
        <v>216</v>
      </c>
      <c r="C153" s="879" t="s">
        <v>1174</v>
      </c>
      <c r="D153" s="879"/>
      <c r="E153" s="880"/>
      <c r="F153" s="763" t="s">
        <v>969</v>
      </c>
      <c r="G153" s="1117"/>
      <c r="H153" s="1118"/>
      <c r="I153" s="1118"/>
      <c r="J153" s="1118"/>
      <c r="K153" s="1119"/>
      <c r="L153" s="1032"/>
      <c r="M153" s="1033"/>
      <c r="N153" s="1116"/>
      <c r="O153" s="1004"/>
      <c r="P153" s="1004"/>
    </row>
    <row r="154" spans="1:16" ht="34.5" customHeight="1">
      <c r="A154" s="387"/>
      <c r="B154" s="721" t="s">
        <v>218</v>
      </c>
      <c r="C154" s="879" t="s">
        <v>1175</v>
      </c>
      <c r="D154" s="879"/>
      <c r="E154" s="880"/>
      <c r="F154" s="763" t="s">
        <v>969</v>
      </c>
      <c r="G154" s="1117"/>
      <c r="H154" s="1118"/>
      <c r="I154" s="1118"/>
      <c r="J154" s="1118"/>
      <c r="K154" s="1119"/>
      <c r="L154" s="1032"/>
      <c r="M154" s="1033"/>
      <c r="N154" s="1116"/>
      <c r="O154" s="1004"/>
      <c r="P154" s="1004"/>
    </row>
    <row r="155" spans="1:16" ht="34.5" customHeight="1">
      <c r="A155" s="387"/>
      <c r="B155" s="303" t="s">
        <v>220</v>
      </c>
      <c r="C155" s="879" t="s">
        <v>1082</v>
      </c>
      <c r="D155" s="879"/>
      <c r="E155" s="880"/>
      <c r="F155" s="763" t="s">
        <v>969</v>
      </c>
      <c r="G155" s="1120"/>
      <c r="H155" s="1121"/>
      <c r="I155" s="1121"/>
      <c r="J155" s="1121"/>
      <c r="K155" s="1122"/>
      <c r="L155" s="1032"/>
      <c r="M155" s="1033"/>
      <c r="N155" s="1116"/>
      <c r="O155" s="1007"/>
      <c r="P155" s="1007"/>
    </row>
    <row r="156" spans="1:16" ht="108.75"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2983</v>
      </c>
      <c r="P156" s="1003"/>
    </row>
    <row r="157" spans="1:16" ht="34.5" customHeight="1">
      <c r="B157" s="244" t="s">
        <v>216</v>
      </c>
      <c r="C157" s="1011" t="s">
        <v>1174</v>
      </c>
      <c r="D157" s="1011"/>
      <c r="E157" s="1011"/>
      <c r="F157" s="763" t="s">
        <v>969</v>
      </c>
      <c r="G157" s="1113"/>
      <c r="H157" s="1114"/>
      <c r="I157" s="1114"/>
      <c r="J157" s="1114"/>
      <c r="K157" s="1115"/>
      <c r="L157" s="1032"/>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t="s">
        <v>2984</v>
      </c>
      <c r="P160" s="1001"/>
    </row>
    <row r="161" spans="2:16" ht="21.75" customHeight="1">
      <c r="B161" s="10" t="s">
        <v>216</v>
      </c>
      <c r="C161" s="879" t="s">
        <v>1179</v>
      </c>
      <c r="D161" s="879"/>
      <c r="E161" s="880"/>
      <c r="F161" s="1099" t="s">
        <v>954</v>
      </c>
      <c r="G161" s="1100"/>
      <c r="H161" s="1100"/>
      <c r="I161" s="1100"/>
      <c r="J161" s="1101"/>
      <c r="K161" s="1103" t="s">
        <v>1041</v>
      </c>
      <c r="L161" s="1104"/>
      <c r="M161" s="1105"/>
      <c r="N161" s="1106"/>
      <c r="O161" s="1102"/>
      <c r="P161" s="1102"/>
    </row>
    <row r="162" spans="2:16" ht="21.75" customHeight="1">
      <c r="B162" s="10" t="s">
        <v>218</v>
      </c>
      <c r="C162" s="879" t="s">
        <v>1181</v>
      </c>
      <c r="D162" s="879"/>
      <c r="E162" s="880"/>
      <c r="F162" s="1099" t="s">
        <v>954</v>
      </c>
      <c r="G162" s="1100"/>
      <c r="H162" s="1100"/>
      <c r="I162" s="1100"/>
      <c r="J162" s="1101"/>
      <c r="K162" s="1103"/>
      <c r="L162" s="1107"/>
      <c r="M162" s="1108"/>
      <c r="N162" s="1109"/>
      <c r="O162" s="1102"/>
      <c r="P162" s="1102"/>
    </row>
    <row r="163" spans="2:16" ht="30" customHeight="1">
      <c r="B163" s="10" t="s">
        <v>220</v>
      </c>
      <c r="C163" s="879" t="s">
        <v>1182</v>
      </c>
      <c r="D163" s="879"/>
      <c r="E163" s="880"/>
      <c r="F163" s="1099" t="s">
        <v>954</v>
      </c>
      <c r="G163" s="1100"/>
      <c r="H163" s="1100"/>
      <c r="I163" s="1100"/>
      <c r="J163" s="1101"/>
      <c r="K163" s="1103"/>
      <c r="L163" s="1107"/>
      <c r="M163" s="1108"/>
      <c r="N163" s="1109"/>
      <c r="O163" s="1102"/>
      <c r="P163" s="1102"/>
    </row>
    <row r="164" spans="2:16" ht="51" customHeight="1">
      <c r="B164" s="294"/>
      <c r="C164" s="879" t="s">
        <v>1183</v>
      </c>
      <c r="D164" s="879"/>
      <c r="E164" s="880"/>
      <c r="F164" s="1113" t="s">
        <v>2985</v>
      </c>
      <c r="G164" s="1114"/>
      <c r="H164" s="1114"/>
      <c r="I164" s="1114"/>
      <c r="J164" s="1115"/>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t="s">
        <v>2258</v>
      </c>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954</v>
      </c>
      <c r="I167" s="958"/>
      <c r="J167" s="977"/>
      <c r="K167" s="1103"/>
      <c r="L167" s="1107"/>
      <c r="M167" s="1108"/>
      <c r="N167" s="1109"/>
      <c r="O167" s="1004" t="s">
        <v>2851</v>
      </c>
      <c r="P167" s="1004"/>
    </row>
    <row r="168" spans="2:16" ht="27" customHeight="1">
      <c r="B168" s="9" t="s">
        <v>216</v>
      </c>
      <c r="C168" s="879" t="s">
        <v>1188</v>
      </c>
      <c r="D168" s="879"/>
      <c r="E168" s="879"/>
      <c r="F168" s="879"/>
      <c r="G168" s="879"/>
      <c r="H168" s="2596">
        <v>0.8</v>
      </c>
      <c r="I168" s="1094"/>
      <c r="J168" s="1095"/>
      <c r="K168" s="1103"/>
      <c r="L168" s="1110"/>
      <c r="M168" s="1111"/>
      <c r="N168" s="1112"/>
      <c r="O168" s="1007"/>
      <c r="P168" s="1007"/>
    </row>
    <row r="169" spans="2:16" ht="4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row>
    <row r="170" spans="2:16" ht="23.25" customHeight="1">
      <c r="B170" s="1087"/>
      <c r="C170" s="978"/>
      <c r="D170" s="978"/>
      <c r="E170" s="978"/>
      <c r="F170" s="978"/>
      <c r="G170" s="978"/>
      <c r="H170" s="1088"/>
      <c r="I170" s="306">
        <v>24.6</v>
      </c>
      <c r="J170" s="306">
        <v>19.3</v>
      </c>
      <c r="K170" s="306">
        <v>19.2</v>
      </c>
      <c r="L170" s="306">
        <v>18.899999999999999</v>
      </c>
      <c r="M170" s="1091">
        <v>16.899999999999999</v>
      </c>
      <c r="N170" s="1092"/>
      <c r="O170" s="1007"/>
      <c r="P170" s="1007"/>
    </row>
    <row r="171" spans="2:16" ht="24" customHeight="1">
      <c r="B171" s="294" t="s">
        <v>563</v>
      </c>
      <c r="C171" s="879" t="s">
        <v>1341</v>
      </c>
      <c r="D171" s="879"/>
      <c r="E171" s="879"/>
      <c r="F171" s="879"/>
      <c r="G171" s="879"/>
      <c r="H171" s="1011"/>
      <c r="I171" s="1011"/>
      <c r="J171" s="1011"/>
      <c r="K171" s="1011"/>
      <c r="L171" s="1011"/>
      <c r="M171" s="1011"/>
      <c r="N171" s="1011"/>
      <c r="O171" s="960" t="s">
        <v>1397</v>
      </c>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954</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1094</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t="s">
        <v>1094</v>
      </c>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362">
        <v>2013</v>
      </c>
      <c r="L186" s="1077"/>
      <c r="M186" s="1082"/>
      <c r="N186" s="1083"/>
      <c r="O186" s="1044"/>
      <c r="P186" s="1044"/>
    </row>
    <row r="187" spans="2:16" ht="23.25" customHeight="1">
      <c r="B187" s="294" t="s">
        <v>574</v>
      </c>
      <c r="C187" s="879" t="s">
        <v>1203</v>
      </c>
      <c r="D187" s="879"/>
      <c r="E187" s="880"/>
      <c r="F187" s="1073" t="s">
        <v>2986</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1345</v>
      </c>
      <c r="P189" s="1060"/>
    </row>
    <row r="190" spans="2:16" ht="36.75" customHeight="1">
      <c r="B190" s="9" t="s">
        <v>216</v>
      </c>
      <c r="C190" s="879" t="s">
        <v>1208</v>
      </c>
      <c r="D190" s="879"/>
      <c r="E190" s="879"/>
      <c r="F190" s="879"/>
      <c r="G190" s="879"/>
      <c r="H190" s="879"/>
      <c r="I190" s="879"/>
      <c r="J190" s="879"/>
      <c r="K190" s="1062" t="s">
        <v>1346</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969</v>
      </c>
      <c r="L191" s="1033"/>
      <c r="M191" s="1033"/>
      <c r="N191" s="1033"/>
      <c r="O191" s="733"/>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1348</v>
      </c>
      <c r="D193" s="1036"/>
      <c r="E193" s="1036"/>
      <c r="F193" s="1036"/>
      <c r="G193" s="1037"/>
      <c r="H193" s="1038" t="s">
        <v>1213</v>
      </c>
      <c r="I193" s="1039"/>
      <c r="J193" s="1040"/>
      <c r="K193" s="1038" t="s">
        <v>1214</v>
      </c>
      <c r="L193" s="1039"/>
      <c r="M193" s="1039"/>
      <c r="N193" s="1041"/>
      <c r="O193" s="1042" t="s">
        <v>1538</v>
      </c>
      <c r="P193" s="1042"/>
    </row>
    <row r="194" spans="2:16" ht="144"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2987</v>
      </c>
      <c r="D196" s="1050"/>
      <c r="E196" s="1050"/>
      <c r="F196" s="1050"/>
      <c r="G196" s="1051"/>
      <c r="H196" s="316">
        <v>0</v>
      </c>
      <c r="I196" s="317">
        <v>9</v>
      </c>
      <c r="J196" s="350">
        <f t="shared" ref="J196:J214" si="1">MIN(H196/I196,1)</f>
        <v>0</v>
      </c>
      <c r="K196" s="413" t="s">
        <v>60</v>
      </c>
      <c r="L196" s="413" t="s">
        <v>60</v>
      </c>
      <c r="M196" s="351" t="s">
        <v>71</v>
      </c>
      <c r="N196" s="2223" t="s">
        <v>2988</v>
      </c>
      <c r="O196" s="1044"/>
      <c r="P196" s="1044"/>
    </row>
    <row r="197" spans="2:16" ht="24.75" customHeight="1">
      <c r="B197" s="244" t="s">
        <v>401</v>
      </c>
      <c r="C197" s="1050" t="s">
        <v>2262</v>
      </c>
      <c r="D197" s="1050"/>
      <c r="E197" s="1050"/>
      <c r="F197" s="1050"/>
      <c r="G197" s="1051"/>
      <c r="H197" s="413" t="s">
        <v>60</v>
      </c>
      <c r="I197" s="413" t="s">
        <v>60</v>
      </c>
      <c r="J197" s="351" t="s">
        <v>71</v>
      </c>
      <c r="K197" s="413" t="s">
        <v>60</v>
      </c>
      <c r="L197" s="413" t="s">
        <v>60</v>
      </c>
      <c r="M197" s="351" t="s">
        <v>71</v>
      </c>
      <c r="N197" s="2224"/>
      <c r="O197" s="1044"/>
      <c r="P197" s="1044"/>
    </row>
    <row r="198" spans="2:16" ht="39" customHeight="1">
      <c r="B198" s="244" t="s">
        <v>404</v>
      </c>
      <c r="C198" s="1050" t="s">
        <v>1224</v>
      </c>
      <c r="D198" s="1050"/>
      <c r="E198" s="1050"/>
      <c r="F198" s="1050"/>
      <c r="G198" s="1051"/>
      <c r="H198" s="413" t="s">
        <v>60</v>
      </c>
      <c r="I198" s="413" t="s">
        <v>60</v>
      </c>
      <c r="J198" s="351" t="s">
        <v>71</v>
      </c>
      <c r="K198" s="413" t="s">
        <v>60</v>
      </c>
      <c r="L198" s="413" t="s">
        <v>60</v>
      </c>
      <c r="M198" s="351" t="s">
        <v>71</v>
      </c>
      <c r="N198" s="2225"/>
      <c r="O198" s="1044"/>
      <c r="P198" s="1044"/>
    </row>
    <row r="199" spans="2:16" ht="32.25" customHeight="1">
      <c r="B199" s="319" t="s">
        <v>218</v>
      </c>
      <c r="C199" s="1031" t="s">
        <v>1225</v>
      </c>
      <c r="D199" s="1031"/>
      <c r="E199" s="1031"/>
      <c r="F199" s="1031"/>
      <c r="G199" s="1057"/>
      <c r="H199" s="316">
        <v>0</v>
      </c>
      <c r="I199" s="317">
        <v>9</v>
      </c>
      <c r="J199" s="350">
        <f t="shared" si="1"/>
        <v>0</v>
      </c>
      <c r="K199" s="413" t="s">
        <v>60</v>
      </c>
      <c r="L199" s="413" t="s">
        <v>60</v>
      </c>
      <c r="M199" s="351" t="s">
        <v>71</v>
      </c>
      <c r="N199" s="563" t="s">
        <v>2989</v>
      </c>
      <c r="O199" s="1044"/>
      <c r="P199" s="1044"/>
    </row>
    <row r="200" spans="2:16" ht="15.75" customHeight="1">
      <c r="B200" s="319" t="s">
        <v>220</v>
      </c>
      <c r="C200" s="1031" t="s">
        <v>1022</v>
      </c>
      <c r="D200" s="1031"/>
      <c r="E200" s="1031"/>
      <c r="F200" s="1031"/>
      <c r="G200" s="1031"/>
      <c r="H200" s="1031"/>
      <c r="I200" s="1031"/>
      <c r="J200" s="1031"/>
      <c r="K200" s="1031"/>
      <c r="L200" s="1031"/>
      <c r="M200" s="1031"/>
      <c r="N200" s="1048"/>
      <c r="O200" s="1044"/>
      <c r="P200" s="1044"/>
    </row>
    <row r="201" spans="2:16" ht="24.75" customHeight="1">
      <c r="B201" s="10" t="s">
        <v>230</v>
      </c>
      <c r="C201" s="1009" t="s">
        <v>1023</v>
      </c>
      <c r="D201" s="1009"/>
      <c r="E201" s="1009"/>
      <c r="F201" s="1009"/>
      <c r="G201" s="1028"/>
      <c r="H201" s="316" t="s">
        <v>60</v>
      </c>
      <c r="I201" s="317" t="s">
        <v>60</v>
      </c>
      <c r="J201" s="350" t="s">
        <v>71</v>
      </c>
      <c r="K201" s="413" t="s">
        <v>60</v>
      </c>
      <c r="L201" s="413" t="s">
        <v>60</v>
      </c>
      <c r="M201" s="351" t="s">
        <v>71</v>
      </c>
      <c r="N201" s="1029"/>
      <c r="O201" s="1044"/>
      <c r="P201" s="1044"/>
    </row>
    <row r="202" spans="2:16" ht="24.75" customHeight="1">
      <c r="B202" s="10" t="s">
        <v>401</v>
      </c>
      <c r="C202" s="1009" t="s">
        <v>1353</v>
      </c>
      <c r="D202" s="1009"/>
      <c r="E202" s="1009"/>
      <c r="F202" s="1009"/>
      <c r="G202" s="766"/>
      <c r="H202" s="316">
        <v>0</v>
      </c>
      <c r="I202" s="317">
        <v>9</v>
      </c>
      <c r="J202" s="350">
        <f t="shared" si="1"/>
        <v>0</v>
      </c>
      <c r="K202" s="413" t="s">
        <v>60</v>
      </c>
      <c r="L202" s="413" t="s">
        <v>60</v>
      </c>
      <c r="M202" s="351" t="s">
        <v>71</v>
      </c>
      <c r="N202" s="1049"/>
      <c r="O202" s="1044"/>
      <c r="P202" s="1044"/>
    </row>
    <row r="203" spans="2:16" ht="24.75" customHeight="1">
      <c r="B203" s="10" t="s">
        <v>404</v>
      </c>
      <c r="C203" s="1009" t="s">
        <v>1408</v>
      </c>
      <c r="D203" s="1009"/>
      <c r="E203" s="1009"/>
      <c r="F203" s="1009"/>
      <c r="G203" s="1028"/>
      <c r="H203" s="316">
        <v>0</v>
      </c>
      <c r="I203" s="317">
        <v>9</v>
      </c>
      <c r="J203" s="350">
        <f t="shared" si="1"/>
        <v>0</v>
      </c>
      <c r="K203" s="413" t="s">
        <v>60</v>
      </c>
      <c r="L203" s="413" t="s">
        <v>60</v>
      </c>
      <c r="M203" s="351" t="s">
        <v>71</v>
      </c>
      <c r="N203" s="1049"/>
      <c r="O203" s="1044"/>
      <c r="P203" s="1044"/>
    </row>
    <row r="204" spans="2:16" ht="18" customHeight="1">
      <c r="B204" s="319" t="s">
        <v>222</v>
      </c>
      <c r="C204" s="1031" t="s">
        <v>1028</v>
      </c>
      <c r="D204" s="1031"/>
      <c r="E204" s="1031"/>
      <c r="F204" s="1031"/>
      <c r="G204" s="1031"/>
      <c r="H204" s="1031"/>
      <c r="I204" s="1031"/>
      <c r="J204" s="1031"/>
      <c r="K204" s="1031"/>
      <c r="L204" s="1031"/>
      <c r="M204" s="1031"/>
      <c r="N204" s="1048"/>
      <c r="O204" s="1043"/>
      <c r="P204" s="1043"/>
    </row>
    <row r="205" spans="2:16" ht="22.5" customHeight="1">
      <c r="B205" s="10" t="s">
        <v>230</v>
      </c>
      <c r="C205" s="1009" t="s">
        <v>1229</v>
      </c>
      <c r="D205" s="1009"/>
      <c r="E205" s="1009"/>
      <c r="F205" s="1009"/>
      <c r="G205" s="1028"/>
      <c r="H205" s="316">
        <v>0</v>
      </c>
      <c r="I205" s="317">
        <v>9</v>
      </c>
      <c r="J205" s="350">
        <f t="shared" si="1"/>
        <v>0</v>
      </c>
      <c r="K205" s="413" t="s">
        <v>60</v>
      </c>
      <c r="L205" s="413" t="s">
        <v>60</v>
      </c>
      <c r="M205" s="351" t="s">
        <v>71</v>
      </c>
      <c r="N205" s="1029"/>
      <c r="O205" s="1043"/>
      <c r="P205" s="1043"/>
    </row>
    <row r="206" spans="2:16" ht="22.5" customHeight="1">
      <c r="B206" s="10" t="s">
        <v>401</v>
      </c>
      <c r="C206" s="1009" t="s">
        <v>1230</v>
      </c>
      <c r="D206" s="1009"/>
      <c r="E206" s="1009"/>
      <c r="F206" s="1009"/>
      <c r="G206" s="1028"/>
      <c r="H206" s="316">
        <v>0</v>
      </c>
      <c r="I206" s="317">
        <v>9</v>
      </c>
      <c r="J206" s="350">
        <f t="shared" si="1"/>
        <v>0</v>
      </c>
      <c r="K206" s="413" t="s">
        <v>60</v>
      </c>
      <c r="L206" s="413" t="s">
        <v>60</v>
      </c>
      <c r="M206" s="351" t="s">
        <v>71</v>
      </c>
      <c r="N206" s="1030"/>
      <c r="O206" s="1043"/>
      <c r="P206" s="1043"/>
    </row>
    <row r="207" spans="2:16" ht="22.5" customHeight="1">
      <c r="B207" s="319" t="s">
        <v>224</v>
      </c>
      <c r="C207" s="1031" t="s">
        <v>1197</v>
      </c>
      <c r="D207" s="1031"/>
      <c r="E207" s="1031"/>
      <c r="F207" s="1031"/>
      <c r="G207" s="1031"/>
      <c r="H207" s="316">
        <v>3</v>
      </c>
      <c r="I207" s="317">
        <v>9</v>
      </c>
      <c r="J207" s="350">
        <f t="shared" si="1"/>
        <v>0.33333333333333331</v>
      </c>
      <c r="K207" s="413" t="s">
        <v>60</v>
      </c>
      <c r="L207" s="413" t="s">
        <v>60</v>
      </c>
      <c r="M207" s="351" t="s">
        <v>71</v>
      </c>
      <c r="N207" s="321"/>
      <c r="O207" s="1043"/>
      <c r="P207" s="1043"/>
    </row>
    <row r="208" spans="2:16" ht="22.5" customHeight="1">
      <c r="B208" s="319" t="s">
        <v>226</v>
      </c>
      <c r="C208" s="1031" t="s">
        <v>1033</v>
      </c>
      <c r="D208" s="1031"/>
      <c r="E208" s="1031"/>
      <c r="F208" s="1031"/>
      <c r="G208" s="1031"/>
      <c r="H208" s="316">
        <v>0</v>
      </c>
      <c r="I208" s="317">
        <v>9</v>
      </c>
      <c r="J208" s="350">
        <f t="shared" si="1"/>
        <v>0</v>
      </c>
      <c r="K208" s="413" t="s">
        <v>60</v>
      </c>
      <c r="L208" s="413" t="s">
        <v>60</v>
      </c>
      <c r="M208" s="351" t="s">
        <v>71</v>
      </c>
      <c r="N208" s="321"/>
      <c r="O208" s="1043"/>
      <c r="P208" s="1043"/>
    </row>
    <row r="209" spans="2:16" ht="22.5" customHeight="1">
      <c r="B209" s="319" t="s">
        <v>228</v>
      </c>
      <c r="C209" s="1031" t="s">
        <v>1034</v>
      </c>
      <c r="D209" s="1031"/>
      <c r="E209" s="1031"/>
      <c r="F209" s="1031"/>
      <c r="G209" s="1031"/>
      <c r="H209" s="316">
        <v>1</v>
      </c>
      <c r="I209" s="317">
        <v>9</v>
      </c>
      <c r="J209" s="350">
        <f t="shared" si="1"/>
        <v>0.1111111111111111</v>
      </c>
      <c r="K209" s="413" t="s">
        <v>60</v>
      </c>
      <c r="L209" s="413" t="s">
        <v>60</v>
      </c>
      <c r="M209" s="351" t="s">
        <v>71</v>
      </c>
      <c r="N209" s="321"/>
      <c r="O209" s="1043"/>
      <c r="P209" s="1043"/>
    </row>
    <row r="210" spans="2:16" ht="22.5" customHeight="1">
      <c r="B210" s="319" t="s">
        <v>229</v>
      </c>
      <c r="C210" s="1031" t="s">
        <v>1035</v>
      </c>
      <c r="D210" s="1031"/>
      <c r="E210" s="1031"/>
      <c r="F210" s="1031"/>
      <c r="G210" s="1031"/>
      <c r="H210" s="316">
        <v>1</v>
      </c>
      <c r="I210" s="317">
        <v>9</v>
      </c>
      <c r="J210" s="350">
        <f t="shared" si="1"/>
        <v>0.1111111111111111</v>
      </c>
      <c r="K210" s="413" t="s">
        <v>60</v>
      </c>
      <c r="L210" s="413" t="s">
        <v>60</v>
      </c>
      <c r="M210" s="351" t="s">
        <v>71</v>
      </c>
      <c r="N210" s="321"/>
      <c r="O210" s="1043"/>
      <c r="P210" s="1043"/>
    </row>
    <row r="211" spans="2:16" ht="18.75" customHeight="1">
      <c r="B211" s="319" t="s">
        <v>230</v>
      </c>
      <c r="C211" s="1031" t="s">
        <v>1036</v>
      </c>
      <c r="D211" s="1031"/>
      <c r="E211" s="1031"/>
      <c r="F211" s="1031"/>
      <c r="G211" s="1031"/>
      <c r="H211" s="1031"/>
      <c r="I211" s="1031"/>
      <c r="J211" s="1031"/>
      <c r="K211" s="1031"/>
      <c r="L211" s="1031"/>
      <c r="M211" s="1031"/>
      <c r="N211" s="1048"/>
      <c r="O211" s="1043"/>
      <c r="P211" s="1043"/>
    </row>
    <row r="212" spans="2:16" ht="22.5" customHeight="1">
      <c r="B212" s="10" t="s">
        <v>230</v>
      </c>
      <c r="C212" s="1009" t="s">
        <v>1037</v>
      </c>
      <c r="D212" s="1009"/>
      <c r="E212" s="1009"/>
      <c r="F212" s="1009"/>
      <c r="G212" s="1028"/>
      <c r="H212" s="316" t="s">
        <v>60</v>
      </c>
      <c r="I212" s="317" t="s">
        <v>60</v>
      </c>
      <c r="J212" s="350" t="s">
        <v>71</v>
      </c>
      <c r="K212" s="413" t="s">
        <v>60</v>
      </c>
      <c r="L212" s="413" t="s">
        <v>60</v>
      </c>
      <c r="M212" s="351" t="s">
        <v>71</v>
      </c>
      <c r="N212" s="1029"/>
      <c r="O212" s="1043"/>
      <c r="P212" s="1043"/>
    </row>
    <row r="213" spans="2:16" ht="22.5" customHeight="1">
      <c r="B213" s="10" t="s">
        <v>401</v>
      </c>
      <c r="C213" s="1009" t="s">
        <v>2990</v>
      </c>
      <c r="D213" s="1009"/>
      <c r="E213" s="1009"/>
      <c r="F213" s="1009"/>
      <c r="G213" s="1028"/>
      <c r="H213" s="316">
        <v>1</v>
      </c>
      <c r="I213" s="317">
        <v>9</v>
      </c>
      <c r="J213" s="350">
        <f t="shared" si="1"/>
        <v>0.1111111111111111</v>
      </c>
      <c r="K213" s="413" t="s">
        <v>60</v>
      </c>
      <c r="L213" s="413" t="s">
        <v>60</v>
      </c>
      <c r="M213" s="351" t="s">
        <v>71</v>
      </c>
      <c r="N213" s="1030"/>
      <c r="O213" s="1043"/>
      <c r="P213" s="1043"/>
    </row>
    <row r="214" spans="2:16" ht="22.5" customHeight="1">
      <c r="B214" s="319" t="s">
        <v>231</v>
      </c>
      <c r="C214" s="1031" t="s">
        <v>1125</v>
      </c>
      <c r="D214" s="1031"/>
      <c r="E214" s="1031"/>
      <c r="F214" s="1031"/>
      <c r="G214" s="1031"/>
      <c r="H214" s="316">
        <v>0</v>
      </c>
      <c r="I214" s="317">
        <v>9</v>
      </c>
      <c r="J214" s="350">
        <f t="shared" si="1"/>
        <v>0</v>
      </c>
      <c r="K214" s="413" t="s">
        <v>60</v>
      </c>
      <c r="L214" s="413" t="s">
        <v>60</v>
      </c>
      <c r="M214" s="351" t="s">
        <v>71</v>
      </c>
      <c r="N214" s="321"/>
      <c r="O214" s="1043"/>
      <c r="P214" s="1043"/>
    </row>
    <row r="215" spans="2:16" ht="35.25" customHeight="1">
      <c r="B215" s="9" t="s">
        <v>233</v>
      </c>
      <c r="C215" s="879" t="s">
        <v>1231</v>
      </c>
      <c r="D215" s="879"/>
      <c r="E215" s="879"/>
      <c r="F215" s="879"/>
      <c r="G215" s="880"/>
      <c r="H215" s="364">
        <f>SUM(H196+H199+H202+H203+H205+H206+H207+H208+H209+H210+H213+H214)</f>
        <v>6</v>
      </c>
      <c r="I215" s="364">
        <f>SUM(I196+I199+I202+I203+I205+I206+I207+I208+I209+I210+I213+I214)</f>
        <v>108</v>
      </c>
      <c r="J215" s="350">
        <f>MIN(H215/I215,1)</f>
        <v>5.5555555555555552E-2</v>
      </c>
      <c r="K215" s="564" t="s">
        <v>71</v>
      </c>
      <c r="L215" s="564" t="s">
        <v>71</v>
      </c>
      <c r="M215" s="564" t="s">
        <v>71</v>
      </c>
      <c r="N215" s="321"/>
      <c r="O215" s="1045"/>
      <c r="P215" s="1045"/>
    </row>
    <row r="216" spans="2:16" ht="66" customHeight="1" thickBot="1">
      <c r="B216" s="309" t="s">
        <v>606</v>
      </c>
      <c r="C216" s="913" t="s">
        <v>1232</v>
      </c>
      <c r="D216" s="913"/>
      <c r="E216" s="913"/>
      <c r="F216" s="913"/>
      <c r="G216" s="913"/>
      <c r="H216" s="1016"/>
      <c r="I216" s="1017"/>
      <c r="J216" s="1017"/>
      <c r="K216" s="1017"/>
      <c r="L216" s="1017"/>
      <c r="M216" s="1017"/>
      <c r="N216" s="1018"/>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39.75" customHeight="1">
      <c r="B218" s="254" t="s">
        <v>608</v>
      </c>
      <c r="C218" s="978" t="s">
        <v>1235</v>
      </c>
      <c r="D218" s="978"/>
      <c r="E218" s="978"/>
      <c r="F218" s="978"/>
      <c r="G218" s="978"/>
      <c r="H218" s="2594" t="s">
        <v>2991</v>
      </c>
      <c r="I218" s="2595"/>
      <c r="J218" s="2595"/>
      <c r="K218" s="1023" t="s">
        <v>1041</v>
      </c>
      <c r="L218" s="1758" t="s">
        <v>2992</v>
      </c>
      <c r="M218" s="1759"/>
      <c r="N218" s="1760"/>
      <c r="O218" s="771" t="s">
        <v>1357</v>
      </c>
      <c r="P218" s="771"/>
    </row>
    <row r="219" spans="2:16" ht="33" customHeight="1">
      <c r="B219" s="809" t="s">
        <v>610</v>
      </c>
      <c r="C219" s="879" t="s">
        <v>1237</v>
      </c>
      <c r="D219" s="879"/>
      <c r="E219" s="879"/>
      <c r="F219" s="879"/>
      <c r="G219" s="880"/>
      <c r="H219" s="968" t="s">
        <v>954</v>
      </c>
      <c r="I219" s="969"/>
      <c r="J219" s="969"/>
      <c r="K219" s="1024"/>
      <c r="L219" s="1761"/>
      <c r="M219" s="1762"/>
      <c r="N219" s="1763"/>
      <c r="O219" s="323" t="s">
        <v>1276</v>
      </c>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t="s">
        <v>1276</v>
      </c>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1094</v>
      </c>
      <c r="I224" s="969"/>
      <c r="J224" s="969"/>
      <c r="K224" s="979" t="s">
        <v>1041</v>
      </c>
      <c r="L224" s="992"/>
      <c r="M224" s="993"/>
      <c r="N224" s="994"/>
      <c r="O224" s="1003" t="s">
        <v>1303</v>
      </c>
      <c r="P224" s="1001"/>
    </row>
    <row r="225" spans="1:16" ht="21.75" customHeight="1">
      <c r="B225" s="10" t="s">
        <v>218</v>
      </c>
      <c r="C225" s="879" t="s">
        <v>1243</v>
      </c>
      <c r="D225" s="879"/>
      <c r="E225" s="879"/>
      <c r="F225" s="879"/>
      <c r="G225" s="880"/>
      <c r="H225" s="968" t="s">
        <v>1094</v>
      </c>
      <c r="I225" s="969"/>
      <c r="J225" s="969"/>
      <c r="K225" s="980"/>
      <c r="L225" s="995"/>
      <c r="M225" s="996"/>
      <c r="N225" s="997"/>
      <c r="O225" s="1007"/>
      <c r="P225" s="1002"/>
    </row>
    <row r="226" spans="1:16" ht="28.5" customHeight="1">
      <c r="B226" s="809" t="s">
        <v>617</v>
      </c>
      <c r="C226" s="879" t="s">
        <v>1244</v>
      </c>
      <c r="D226" s="879"/>
      <c r="E226" s="879"/>
      <c r="F226" s="879"/>
      <c r="G226" s="880"/>
      <c r="H226" s="968" t="s">
        <v>954</v>
      </c>
      <c r="I226" s="969"/>
      <c r="J226" s="969"/>
      <c r="K226" s="980"/>
      <c r="L226" s="995"/>
      <c r="M226" s="996"/>
      <c r="N226" s="997"/>
      <c r="O226" s="1004" t="s">
        <v>1276</v>
      </c>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954</v>
      </c>
      <c r="I228" s="969"/>
      <c r="J228" s="969"/>
      <c r="K228" s="980"/>
      <c r="L228" s="995"/>
      <c r="M228" s="996"/>
      <c r="N228" s="997"/>
      <c r="O228" s="246" t="s">
        <v>1416</v>
      </c>
      <c r="P228" s="247"/>
    </row>
    <row r="229" spans="1:16" ht="21" customHeight="1">
      <c r="B229" s="803" t="s">
        <v>622</v>
      </c>
      <c r="C229" s="875" t="s">
        <v>1247</v>
      </c>
      <c r="D229" s="875"/>
      <c r="E229" s="875"/>
      <c r="F229" s="875"/>
      <c r="G229" s="990"/>
      <c r="H229" s="968" t="s">
        <v>954</v>
      </c>
      <c r="I229" s="969"/>
      <c r="J229" s="969"/>
      <c r="K229" s="980"/>
      <c r="L229" s="995"/>
      <c r="M229" s="996"/>
      <c r="N229" s="997"/>
      <c r="O229" s="1003" t="s">
        <v>1303</v>
      </c>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954</v>
      </c>
      <c r="I233" s="969"/>
      <c r="J233" s="969"/>
      <c r="K233" s="979" t="s">
        <v>1041</v>
      </c>
      <c r="L233" s="982"/>
      <c r="M233" s="983"/>
      <c r="N233" s="984"/>
      <c r="O233" s="985" t="s">
        <v>1360</v>
      </c>
      <c r="P233" s="985"/>
    </row>
    <row r="234" spans="1:16" ht="64.900000000000006" customHeight="1">
      <c r="B234" s="10" t="s">
        <v>216</v>
      </c>
      <c r="C234" s="879" t="s">
        <v>1252</v>
      </c>
      <c r="D234" s="879"/>
      <c r="E234" s="879"/>
      <c r="F234" s="879"/>
      <c r="G234" s="880"/>
      <c r="H234" s="2236" t="s">
        <v>2993</v>
      </c>
      <c r="I234" s="2237"/>
      <c r="J234" s="2593"/>
      <c r="K234" s="980"/>
      <c r="L234" s="973"/>
      <c r="M234" s="974"/>
      <c r="N234" s="975"/>
      <c r="O234" s="976"/>
      <c r="P234" s="976"/>
    </row>
    <row r="235" spans="1:16" ht="33" customHeight="1">
      <c r="B235" s="760" t="s">
        <v>630</v>
      </c>
      <c r="C235" s="989" t="s">
        <v>1362</v>
      </c>
      <c r="D235" s="875"/>
      <c r="E235" s="875"/>
      <c r="F235" s="875"/>
      <c r="G235" s="990"/>
      <c r="H235" s="968" t="s">
        <v>1094</v>
      </c>
      <c r="I235" s="969"/>
      <c r="J235" s="969"/>
      <c r="K235" s="980"/>
      <c r="L235" s="970"/>
      <c r="M235" s="971"/>
      <c r="N235" s="972"/>
      <c r="O235" s="960"/>
      <c r="P235" s="960"/>
    </row>
    <row r="236" spans="1:16" ht="40.5" customHeight="1">
      <c r="B236" s="325" t="s">
        <v>216</v>
      </c>
      <c r="C236" s="879" t="s">
        <v>1252</v>
      </c>
      <c r="D236" s="879"/>
      <c r="E236" s="879"/>
      <c r="F236" s="879"/>
      <c r="G236" s="880"/>
      <c r="H236" s="957"/>
      <c r="I236" s="958"/>
      <c r="J236" s="977"/>
      <c r="K236" s="981"/>
      <c r="L236" s="973"/>
      <c r="M236" s="974"/>
      <c r="N236" s="975"/>
      <c r="O236" s="976"/>
      <c r="P236" s="976"/>
    </row>
    <row r="237" spans="1:16" ht="45" customHeight="1">
      <c r="B237" s="759" t="s">
        <v>632</v>
      </c>
      <c r="C237" s="921" t="s">
        <v>1254</v>
      </c>
      <c r="D237" s="921"/>
      <c r="E237" s="921"/>
      <c r="F237" s="921"/>
      <c r="G237" s="956"/>
      <c r="H237" s="957" t="s">
        <v>60</v>
      </c>
      <c r="I237" s="958"/>
      <c r="J237" s="958"/>
      <c r="K237" s="958"/>
      <c r="L237" s="958"/>
      <c r="M237" s="958"/>
      <c r="N237" s="959"/>
      <c r="O237" s="761"/>
      <c r="P237" s="761"/>
    </row>
    <row r="238" spans="1:16" ht="102.75" customHeight="1">
      <c r="A238" s="387"/>
      <c r="B238" s="720" t="s">
        <v>634</v>
      </c>
      <c r="C238" s="921" t="s">
        <v>1256</v>
      </c>
      <c r="D238" s="921"/>
      <c r="E238" s="921"/>
      <c r="F238" s="921"/>
      <c r="G238" s="956"/>
      <c r="H238" s="160" t="s">
        <v>954</v>
      </c>
      <c r="I238" s="753" t="s">
        <v>1041</v>
      </c>
      <c r="J238" s="958"/>
      <c r="K238" s="958"/>
      <c r="L238" s="958"/>
      <c r="M238" s="958"/>
      <c r="N238" s="959"/>
      <c r="O238" s="960" t="s">
        <v>1363</v>
      </c>
      <c r="P238" s="960"/>
    </row>
    <row r="239" spans="1:16" ht="66.75" customHeight="1" thickBot="1">
      <c r="A239" s="387"/>
      <c r="B239" s="326"/>
      <c r="C239" s="962" t="s">
        <v>1257</v>
      </c>
      <c r="D239" s="963"/>
      <c r="E239" s="963"/>
      <c r="F239" s="963"/>
      <c r="G239" s="963"/>
      <c r="H239" s="1725" t="s">
        <v>2994</v>
      </c>
      <c r="I239" s="1726"/>
      <c r="J239" s="1725"/>
      <c r="K239" s="1725"/>
      <c r="L239" s="1725"/>
      <c r="M239" s="1727"/>
      <c r="N239" s="1728"/>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5">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1:G201"/>
    <mergeCell ref="N201:N203"/>
    <mergeCell ref="C202:F202"/>
    <mergeCell ref="C203:G203"/>
    <mergeCell ref="C204:N204"/>
    <mergeCell ref="C205:G205"/>
    <mergeCell ref="N205:N206"/>
    <mergeCell ref="C206:G206"/>
    <mergeCell ref="C196:G196"/>
    <mergeCell ref="N196:N198"/>
    <mergeCell ref="C197:G197"/>
    <mergeCell ref="C198:G198"/>
    <mergeCell ref="C199:G199"/>
    <mergeCell ref="C200:N200"/>
    <mergeCell ref="O216:P216"/>
    <mergeCell ref="B217:P217"/>
    <mergeCell ref="C207:G207"/>
    <mergeCell ref="C208:G208"/>
    <mergeCell ref="C209:G209"/>
    <mergeCell ref="C210:G210"/>
    <mergeCell ref="C211:N211"/>
    <mergeCell ref="C212:G212"/>
    <mergeCell ref="N212:N213"/>
    <mergeCell ref="C213:G213"/>
    <mergeCell ref="C218:G218"/>
    <mergeCell ref="H218:J218"/>
    <mergeCell ref="K218:K219"/>
    <mergeCell ref="L218:N219"/>
    <mergeCell ref="C219:G219"/>
    <mergeCell ref="H219:J219"/>
    <mergeCell ref="C214:G214"/>
    <mergeCell ref="C215:G215"/>
    <mergeCell ref="C216:G216"/>
    <mergeCell ref="H216:N216"/>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34">
    <cfRule type="expression" dxfId="663" priority="168">
      <formula>$H$141="Don't know"</formula>
    </cfRule>
    <cfRule type="expression" dxfId="662" priority="169">
      <formula>$H$141="No"</formula>
    </cfRule>
  </conditionalFormatting>
  <conditionalFormatting sqref="H122:H124 K122">
    <cfRule type="expression" dxfId="661" priority="166">
      <formula>$N$128="Don't know"</formula>
    </cfRule>
    <cfRule type="expression" dxfId="660" priority="167">
      <formula>$N$128="No"</formula>
    </cfRule>
  </conditionalFormatting>
  <conditionalFormatting sqref="H11:N11">
    <cfRule type="expression" dxfId="659" priority="163">
      <formula>$F$17="Not applicable"</formula>
    </cfRule>
    <cfRule type="expression" dxfId="658" priority="164">
      <formula>$F$17="Don't know"</formula>
    </cfRule>
    <cfRule type="expression" dxfId="657" priority="165">
      <formula>$F$17="No"</formula>
    </cfRule>
  </conditionalFormatting>
  <conditionalFormatting sqref="H12:N19">
    <cfRule type="expression" dxfId="656" priority="160">
      <formula>$F12="Not applicable"</formula>
    </cfRule>
    <cfRule type="expression" dxfId="655" priority="161">
      <formula>$F12="Don't know"</formula>
    </cfRule>
    <cfRule type="expression" dxfId="654" priority="162">
      <formula>$F12="No"</formula>
    </cfRule>
  </conditionalFormatting>
  <conditionalFormatting sqref="H11:N19 N20 F9:N9 F11:F19">
    <cfRule type="expression" dxfId="653" priority="159">
      <formula>$N$14="Don't know"</formula>
    </cfRule>
  </conditionalFormatting>
  <conditionalFormatting sqref="H11:N19 N20 F9:N9 F11:F19">
    <cfRule type="expression" dxfId="652" priority="158">
      <formula>$N$14="Not applicable"</formula>
    </cfRule>
  </conditionalFormatting>
  <conditionalFormatting sqref="H11:N19 N20 F9:N9 F11:F19">
    <cfRule type="expression" dxfId="651" priority="157">
      <formula>$N$14="No"</formula>
    </cfRule>
  </conditionalFormatting>
  <conditionalFormatting sqref="L21:L22">
    <cfRule type="expression" dxfId="650" priority="154">
      <formula>$N$14="No"</formula>
    </cfRule>
  </conditionalFormatting>
  <conditionalFormatting sqref="L21:L22">
    <cfRule type="expression" dxfId="649" priority="156">
      <formula>$N$14="Don't know"</formula>
    </cfRule>
  </conditionalFormatting>
  <conditionalFormatting sqref="L21:L22">
    <cfRule type="expression" dxfId="648" priority="155">
      <formula>$N$14="Not applicable"</formula>
    </cfRule>
  </conditionalFormatting>
  <conditionalFormatting sqref="I23:J23 H25 G61:H61 F68:J68 F70:J70 H87:N87 H90 H196:I196 H201:I203 H205:I210 H213:I214 H27:H29 L8 F11:F19 L21:L23 F23 F69 F71 G101:L113 F76:J76 J40:K41 O193:O215 G62 F75 H199:I199">
    <cfRule type="containsBlanks" dxfId="647" priority="153">
      <formula>LEN(TRIM(F8))=0</formula>
    </cfRule>
  </conditionalFormatting>
  <conditionalFormatting sqref="F9:N9">
    <cfRule type="containsBlanks" dxfId="646" priority="152">
      <formula>LEN(TRIM(F9))=0</formula>
    </cfRule>
  </conditionalFormatting>
  <conditionalFormatting sqref="O10 O58 O74 O86 O90 O98 O120 O133 O160 O167:O168 O229:O231 O56 O233:O234 O224:O225 O218:O219 O171 O137:O152 O20:O23 O25:O30 O238 J33:K34">
    <cfRule type="containsBlanks" dxfId="645" priority="151">
      <formula>LEN(TRIM(J10))=0</formula>
    </cfRule>
  </conditionalFormatting>
  <conditionalFormatting sqref="I61:J61">
    <cfRule type="containsBlanks" dxfId="644" priority="150">
      <formula>LEN(TRIM(I61))=0</formula>
    </cfRule>
  </conditionalFormatting>
  <conditionalFormatting sqref="H85:J85">
    <cfRule type="containsBlanks" dxfId="643" priority="149">
      <formula>LEN(TRIM(H85))=0</formula>
    </cfRule>
  </conditionalFormatting>
  <conditionalFormatting sqref="I170:L170 F187:N187 N189 K191:N191 G138 H122:H124 K122 H218:H219 H134:H135 K161 H167 H237:H238 F161:F163 K172:K184">
    <cfRule type="containsBlanks" dxfId="642" priority="148">
      <formula>LEN(TRIM(F122))=0</formula>
    </cfRule>
  </conditionalFormatting>
  <conditionalFormatting sqref="M170:N170">
    <cfRule type="containsBlanks" dxfId="641" priority="147">
      <formula>LEN(TRIM(M170))=0</formula>
    </cfRule>
  </conditionalFormatting>
  <conditionalFormatting sqref="O228">
    <cfRule type="containsBlanks" dxfId="640" priority="146">
      <formula>LEN(TRIM(O228))=0</formula>
    </cfRule>
  </conditionalFormatting>
  <conditionalFormatting sqref="G120">
    <cfRule type="containsBlanks" dxfId="639" priority="145">
      <formula>LEN(TRIM(G120))=0</formula>
    </cfRule>
  </conditionalFormatting>
  <conditionalFormatting sqref="J26">
    <cfRule type="containsBlanks" dxfId="638" priority="143">
      <formula>LEN(TRIM(J26))=0</formula>
    </cfRule>
  </conditionalFormatting>
  <conditionalFormatting sqref="J27">
    <cfRule type="containsBlanks" dxfId="637" priority="144">
      <formula>LEN(TRIM(J27))=0</formula>
    </cfRule>
  </conditionalFormatting>
  <conditionalFormatting sqref="O169">
    <cfRule type="containsBlanks" dxfId="636" priority="142">
      <formula>LEN(TRIM(O169))=0</formula>
    </cfRule>
  </conditionalFormatting>
  <conditionalFormatting sqref="J56">
    <cfRule type="containsBlanks" dxfId="635" priority="141">
      <formula>LEN(TRIM(J56))=0</formula>
    </cfRule>
  </conditionalFormatting>
  <conditionalFormatting sqref="F23">
    <cfRule type="expression" dxfId="634" priority="140">
      <formula>$N$14="Don't know"</formula>
    </cfRule>
  </conditionalFormatting>
  <conditionalFormatting sqref="F23">
    <cfRule type="expression" dxfId="633" priority="139">
      <formula>$N$14="Not applicable"</formula>
    </cfRule>
  </conditionalFormatting>
  <conditionalFormatting sqref="F23">
    <cfRule type="expression" dxfId="632" priority="138">
      <formula>$N$14="No"</formula>
    </cfRule>
  </conditionalFormatting>
  <conditionalFormatting sqref="L20">
    <cfRule type="containsBlanks" dxfId="631" priority="134">
      <formula>LEN(TRIM(L20))=0</formula>
    </cfRule>
    <cfRule type="expression" dxfId="630" priority="137">
      <formula>$M$14="Don't know"</formula>
    </cfRule>
  </conditionalFormatting>
  <conditionalFormatting sqref="L20">
    <cfRule type="expression" dxfId="629" priority="136">
      <formula>$M$14="Not applicable"</formula>
    </cfRule>
  </conditionalFormatting>
  <conditionalFormatting sqref="L20">
    <cfRule type="expression" dxfId="628" priority="135">
      <formula>$M$14="No"</formula>
    </cfRule>
  </conditionalFormatting>
  <conditionalFormatting sqref="L21">
    <cfRule type="expression" dxfId="627" priority="133">
      <formula>$N$14="Don't know"</formula>
    </cfRule>
  </conditionalFormatting>
  <conditionalFormatting sqref="L21">
    <cfRule type="expression" dxfId="626" priority="132">
      <formula>$N$14="Not applicable"</formula>
    </cfRule>
  </conditionalFormatting>
  <conditionalFormatting sqref="L21">
    <cfRule type="expression" dxfId="625" priority="131">
      <formula>$N$14="No"</formula>
    </cfRule>
  </conditionalFormatting>
  <conditionalFormatting sqref="L22">
    <cfRule type="expression" dxfId="624" priority="130">
      <formula>$N$14="Don't know"</formula>
    </cfRule>
  </conditionalFormatting>
  <conditionalFormatting sqref="L22">
    <cfRule type="expression" dxfId="623" priority="129">
      <formula>$N$14="Not applicable"</formula>
    </cfRule>
  </conditionalFormatting>
  <conditionalFormatting sqref="L22">
    <cfRule type="expression" dxfId="622" priority="128">
      <formula>$N$14="No"</formula>
    </cfRule>
  </conditionalFormatting>
  <conditionalFormatting sqref="L8">
    <cfRule type="expression" dxfId="621" priority="127">
      <formula>$N$14="Don't know"</formula>
    </cfRule>
  </conditionalFormatting>
  <conditionalFormatting sqref="L8">
    <cfRule type="expression" dxfId="620" priority="126">
      <formula>$N$14="Not applicable"</formula>
    </cfRule>
  </conditionalFormatting>
  <conditionalFormatting sqref="L8">
    <cfRule type="expression" dxfId="619" priority="125">
      <formula>$N$14="No"</formula>
    </cfRule>
  </conditionalFormatting>
  <conditionalFormatting sqref="N65">
    <cfRule type="containsBlanks" dxfId="618" priority="124">
      <formula>LEN(TRIM(N65))=0</formula>
    </cfRule>
  </conditionalFormatting>
  <conditionalFormatting sqref="H86:J86">
    <cfRule type="containsBlanks" dxfId="617" priority="123">
      <formula>LEN(TRIM(H86))=0</formula>
    </cfRule>
  </conditionalFormatting>
  <conditionalFormatting sqref="K186">
    <cfRule type="containsBlanks" dxfId="616" priority="122">
      <formula>LEN(TRIM(K186))=0</formula>
    </cfRule>
  </conditionalFormatting>
  <conditionalFormatting sqref="O8">
    <cfRule type="containsBlanks" dxfId="615" priority="121">
      <formula>LEN(TRIM(O8))=0</formula>
    </cfRule>
  </conditionalFormatting>
  <conditionalFormatting sqref="O65">
    <cfRule type="containsBlanks" dxfId="614" priority="120">
      <formula>LEN(TRIM(O65))=0</formula>
    </cfRule>
  </conditionalFormatting>
  <conditionalFormatting sqref="O221:O222">
    <cfRule type="containsBlanks" dxfId="613" priority="116">
      <formula>LEN(TRIM(O221))=0</formula>
    </cfRule>
  </conditionalFormatting>
  <conditionalFormatting sqref="O226:O227">
    <cfRule type="containsBlanks" dxfId="612" priority="115">
      <formula>LEN(TRIM(O226))=0</formula>
    </cfRule>
  </conditionalFormatting>
  <conditionalFormatting sqref="O156">
    <cfRule type="containsBlanks" dxfId="611" priority="119">
      <formula>LEN(TRIM(O156))=0</formula>
    </cfRule>
  </conditionalFormatting>
  <conditionalFormatting sqref="O165:O166">
    <cfRule type="containsBlanks" dxfId="610" priority="118">
      <formula>LEN(TRIM(O165))=0</formula>
    </cfRule>
  </conditionalFormatting>
  <conditionalFormatting sqref="O189:O190">
    <cfRule type="containsBlanks" dxfId="609" priority="117">
      <formula>LEN(TRIM(O189))=0</formula>
    </cfRule>
  </conditionalFormatting>
  <conditionalFormatting sqref="F11">
    <cfRule type="expression" dxfId="608" priority="114">
      <formula>$N$14="Don't know"</formula>
    </cfRule>
  </conditionalFormatting>
  <conditionalFormatting sqref="F11">
    <cfRule type="expression" dxfId="607" priority="113">
      <formula>$N$14="Not applicable"</formula>
    </cfRule>
  </conditionalFormatting>
  <conditionalFormatting sqref="F11">
    <cfRule type="expression" dxfId="606" priority="112">
      <formula>$N$14="No"</formula>
    </cfRule>
  </conditionalFormatting>
  <conditionalFormatting sqref="F12">
    <cfRule type="expression" dxfId="605" priority="111">
      <formula>$N$14="Don't know"</formula>
    </cfRule>
  </conditionalFormatting>
  <conditionalFormatting sqref="F12">
    <cfRule type="expression" dxfId="604" priority="110">
      <formula>$N$14="Not applicable"</formula>
    </cfRule>
  </conditionalFormatting>
  <conditionalFormatting sqref="F12">
    <cfRule type="expression" dxfId="603" priority="109">
      <formula>$N$14="No"</formula>
    </cfRule>
  </conditionalFormatting>
  <conditionalFormatting sqref="F13">
    <cfRule type="expression" dxfId="602" priority="108">
      <formula>$N$14="Don't know"</formula>
    </cfRule>
  </conditionalFormatting>
  <conditionalFormatting sqref="F13">
    <cfRule type="expression" dxfId="601" priority="107">
      <formula>$N$14="Not applicable"</formula>
    </cfRule>
  </conditionalFormatting>
  <conditionalFormatting sqref="F13">
    <cfRule type="expression" dxfId="600" priority="106">
      <formula>$N$14="No"</formula>
    </cfRule>
  </conditionalFormatting>
  <conditionalFormatting sqref="F14">
    <cfRule type="expression" dxfId="599" priority="105">
      <formula>$N$14="Don't know"</formula>
    </cfRule>
  </conditionalFormatting>
  <conditionalFormatting sqref="F14">
    <cfRule type="expression" dxfId="598" priority="104">
      <formula>$N$14="Not applicable"</formula>
    </cfRule>
  </conditionalFormatting>
  <conditionalFormatting sqref="F14">
    <cfRule type="expression" dxfId="597" priority="103">
      <formula>$N$14="No"</formula>
    </cfRule>
  </conditionalFormatting>
  <conditionalFormatting sqref="F15">
    <cfRule type="expression" dxfId="596" priority="102">
      <formula>$N$14="Don't know"</formula>
    </cfRule>
  </conditionalFormatting>
  <conditionalFormatting sqref="F15">
    <cfRule type="expression" dxfId="595" priority="101">
      <formula>$N$14="Not applicable"</formula>
    </cfRule>
  </conditionalFormatting>
  <conditionalFormatting sqref="F15">
    <cfRule type="expression" dxfId="594" priority="100">
      <formula>$N$14="No"</formula>
    </cfRule>
  </conditionalFormatting>
  <conditionalFormatting sqref="F16">
    <cfRule type="expression" dxfId="593" priority="99">
      <formula>$N$14="Don't know"</formula>
    </cfRule>
  </conditionalFormatting>
  <conditionalFormatting sqref="F16">
    <cfRule type="expression" dxfId="592" priority="98">
      <formula>$N$14="Not applicable"</formula>
    </cfRule>
  </conditionalFormatting>
  <conditionalFormatting sqref="F16">
    <cfRule type="expression" dxfId="591" priority="97">
      <formula>$N$14="No"</formula>
    </cfRule>
  </conditionalFormatting>
  <conditionalFormatting sqref="F17">
    <cfRule type="expression" dxfId="590" priority="96">
      <formula>$N$14="Don't know"</formula>
    </cfRule>
  </conditionalFormatting>
  <conditionalFormatting sqref="F17">
    <cfRule type="expression" dxfId="589" priority="95">
      <formula>$N$14="Not applicable"</formula>
    </cfRule>
  </conditionalFormatting>
  <conditionalFormatting sqref="F17">
    <cfRule type="expression" dxfId="588" priority="94">
      <formula>$N$14="No"</formula>
    </cfRule>
  </conditionalFormatting>
  <conditionalFormatting sqref="F18">
    <cfRule type="expression" dxfId="587" priority="93">
      <formula>$N$14="Don't know"</formula>
    </cfRule>
  </conditionalFormatting>
  <conditionalFormatting sqref="F18">
    <cfRule type="expression" dxfId="586" priority="92">
      <formula>$N$14="Not applicable"</formula>
    </cfRule>
  </conditionalFormatting>
  <conditionalFormatting sqref="F18">
    <cfRule type="expression" dxfId="585" priority="91">
      <formula>$N$14="No"</formula>
    </cfRule>
  </conditionalFormatting>
  <conditionalFormatting sqref="F19">
    <cfRule type="expression" dxfId="584" priority="90">
      <formula>$N$14="Don't know"</formula>
    </cfRule>
  </conditionalFormatting>
  <conditionalFormatting sqref="F19">
    <cfRule type="expression" dxfId="583" priority="89">
      <formula>$N$14="Not applicable"</formula>
    </cfRule>
  </conditionalFormatting>
  <conditionalFormatting sqref="F19">
    <cfRule type="expression" dxfId="582" priority="88">
      <formula>$N$14="No"</formula>
    </cfRule>
  </conditionalFormatting>
  <conditionalFormatting sqref="L21">
    <cfRule type="expression" dxfId="581" priority="87">
      <formula>$N$14="Don't know"</formula>
    </cfRule>
  </conditionalFormatting>
  <conditionalFormatting sqref="L21">
    <cfRule type="expression" dxfId="580" priority="86">
      <formula>$N$14="Not applicable"</formula>
    </cfRule>
  </conditionalFormatting>
  <conditionalFormatting sqref="L21">
    <cfRule type="expression" dxfId="579" priority="85">
      <formula>$N$14="No"</formula>
    </cfRule>
  </conditionalFormatting>
  <conditionalFormatting sqref="L21">
    <cfRule type="expression" dxfId="578" priority="84">
      <formula>$N$14="Don't know"</formula>
    </cfRule>
  </conditionalFormatting>
  <conditionalFormatting sqref="L21">
    <cfRule type="expression" dxfId="577" priority="83">
      <formula>$N$14="Not applicable"</formula>
    </cfRule>
  </conditionalFormatting>
  <conditionalFormatting sqref="L21">
    <cfRule type="expression" dxfId="576" priority="82">
      <formula>$N$14="No"</formula>
    </cfRule>
  </conditionalFormatting>
  <conditionalFormatting sqref="L22">
    <cfRule type="expression" dxfId="575" priority="81">
      <formula>$N$14="Don't know"</formula>
    </cfRule>
  </conditionalFormatting>
  <conditionalFormatting sqref="L22">
    <cfRule type="expression" dxfId="574" priority="80">
      <formula>$N$14="Not applicable"</formula>
    </cfRule>
  </conditionalFormatting>
  <conditionalFormatting sqref="L22">
    <cfRule type="expression" dxfId="573" priority="79">
      <formula>$N$14="No"</formula>
    </cfRule>
  </conditionalFormatting>
  <conditionalFormatting sqref="L22">
    <cfRule type="expression" dxfId="572" priority="78">
      <formula>$N$14="Don't know"</formula>
    </cfRule>
  </conditionalFormatting>
  <conditionalFormatting sqref="L22">
    <cfRule type="expression" dxfId="571" priority="77">
      <formula>$N$14="Not applicable"</formula>
    </cfRule>
  </conditionalFormatting>
  <conditionalFormatting sqref="L22">
    <cfRule type="expression" dxfId="570" priority="76">
      <formula>$N$14="No"</formula>
    </cfRule>
  </conditionalFormatting>
  <conditionalFormatting sqref="F23">
    <cfRule type="expression" dxfId="569" priority="75">
      <formula>$N$14="Don't know"</formula>
    </cfRule>
  </conditionalFormatting>
  <conditionalFormatting sqref="F23">
    <cfRule type="expression" dxfId="568" priority="74">
      <formula>$N$14="Not applicable"</formula>
    </cfRule>
  </conditionalFormatting>
  <conditionalFormatting sqref="F23">
    <cfRule type="expression" dxfId="567" priority="73">
      <formula>$N$14="No"</formula>
    </cfRule>
  </conditionalFormatting>
  <conditionalFormatting sqref="F23">
    <cfRule type="expression" dxfId="566" priority="72">
      <formula>$N$14="Don't know"</formula>
    </cfRule>
  </conditionalFormatting>
  <conditionalFormatting sqref="F23">
    <cfRule type="expression" dxfId="565" priority="71">
      <formula>$N$14="Not applicable"</formula>
    </cfRule>
  </conditionalFormatting>
  <conditionalFormatting sqref="F23">
    <cfRule type="expression" dxfId="564" priority="70">
      <formula>$N$14="No"</formula>
    </cfRule>
  </conditionalFormatting>
  <conditionalFormatting sqref="J25">
    <cfRule type="containsBlanks" dxfId="563" priority="69">
      <formula>LEN(TRIM(J25))=0</formula>
    </cfRule>
  </conditionalFormatting>
  <conditionalFormatting sqref="J58">
    <cfRule type="containsBlanks" dxfId="562" priority="68">
      <formula>LEN(TRIM(J58))=0</formula>
    </cfRule>
  </conditionalFormatting>
  <conditionalFormatting sqref="F68">
    <cfRule type="expression" dxfId="561" priority="65">
      <formula>$N$14="No"</formula>
    </cfRule>
  </conditionalFormatting>
  <conditionalFormatting sqref="F68">
    <cfRule type="expression" dxfId="560" priority="67">
      <formula>$N$14="Don't know"</formula>
    </cfRule>
  </conditionalFormatting>
  <conditionalFormatting sqref="F68">
    <cfRule type="expression" dxfId="559" priority="66">
      <formula>$N$14="Not applicable"</formula>
    </cfRule>
  </conditionalFormatting>
  <conditionalFormatting sqref="F68">
    <cfRule type="expression" dxfId="558" priority="64">
      <formula>$N$14="Don't know"</formula>
    </cfRule>
  </conditionalFormatting>
  <conditionalFormatting sqref="F68">
    <cfRule type="expression" dxfId="557" priority="63">
      <formula>$N$14="Not applicable"</formula>
    </cfRule>
  </conditionalFormatting>
  <conditionalFormatting sqref="F68">
    <cfRule type="expression" dxfId="556" priority="62">
      <formula>$N$14="No"</formula>
    </cfRule>
  </conditionalFormatting>
  <conditionalFormatting sqref="F68">
    <cfRule type="expression" dxfId="555" priority="61">
      <formula>$N$14="Don't know"</formula>
    </cfRule>
  </conditionalFormatting>
  <conditionalFormatting sqref="F68">
    <cfRule type="expression" dxfId="554" priority="60">
      <formula>$N$14="Not applicable"</formula>
    </cfRule>
  </conditionalFormatting>
  <conditionalFormatting sqref="F68">
    <cfRule type="expression" dxfId="553" priority="59">
      <formula>$N$14="No"</formula>
    </cfRule>
  </conditionalFormatting>
  <conditionalFormatting sqref="F68">
    <cfRule type="expression" dxfId="552" priority="58">
      <formula>$N$14="Don't know"</formula>
    </cfRule>
  </conditionalFormatting>
  <conditionalFormatting sqref="F68">
    <cfRule type="expression" dxfId="551" priority="57">
      <formula>$N$14="Not applicable"</formula>
    </cfRule>
  </conditionalFormatting>
  <conditionalFormatting sqref="F68">
    <cfRule type="expression" dxfId="550" priority="56">
      <formula>$N$14="No"</formula>
    </cfRule>
  </conditionalFormatting>
  <conditionalFormatting sqref="F70">
    <cfRule type="expression" dxfId="549" priority="53">
      <formula>$N$14="No"</formula>
    </cfRule>
  </conditionalFormatting>
  <conditionalFormatting sqref="F70">
    <cfRule type="expression" dxfId="548" priority="55">
      <formula>$N$14="Don't know"</formula>
    </cfRule>
  </conditionalFormatting>
  <conditionalFormatting sqref="F70">
    <cfRule type="expression" dxfId="547" priority="54">
      <formula>$N$14="Not applicable"</formula>
    </cfRule>
  </conditionalFormatting>
  <conditionalFormatting sqref="F70">
    <cfRule type="expression" dxfId="546" priority="52">
      <formula>$N$14="Don't know"</formula>
    </cfRule>
  </conditionalFormatting>
  <conditionalFormatting sqref="F70">
    <cfRule type="expression" dxfId="545" priority="51">
      <formula>$N$14="Not applicable"</formula>
    </cfRule>
  </conditionalFormatting>
  <conditionalFormatting sqref="F70">
    <cfRule type="expression" dxfId="544" priority="50">
      <formula>$N$14="No"</formula>
    </cfRule>
  </conditionalFormatting>
  <conditionalFormatting sqref="F70">
    <cfRule type="expression" dxfId="543" priority="49">
      <formula>$N$14="Don't know"</formula>
    </cfRule>
  </conditionalFormatting>
  <conditionalFormatting sqref="F70">
    <cfRule type="expression" dxfId="542" priority="48">
      <formula>$N$14="Not applicable"</formula>
    </cfRule>
  </conditionalFormatting>
  <conditionalFormatting sqref="F70">
    <cfRule type="expression" dxfId="541" priority="47">
      <formula>$N$14="No"</formula>
    </cfRule>
  </conditionalFormatting>
  <conditionalFormatting sqref="F70">
    <cfRule type="expression" dxfId="540" priority="46">
      <formula>$N$14="Don't know"</formula>
    </cfRule>
  </conditionalFormatting>
  <conditionalFormatting sqref="F70">
    <cfRule type="expression" dxfId="539" priority="45">
      <formula>$N$14="Not applicable"</formula>
    </cfRule>
  </conditionalFormatting>
  <conditionalFormatting sqref="F70">
    <cfRule type="expression" dxfId="538" priority="44">
      <formula>$N$14="No"</formula>
    </cfRule>
  </conditionalFormatting>
  <conditionalFormatting sqref="H126">
    <cfRule type="expression" dxfId="537" priority="42">
      <formula>$N$128="Don't know"</formula>
    </cfRule>
    <cfRule type="expression" dxfId="536" priority="43">
      <formula>$N$128="No"</formula>
    </cfRule>
  </conditionalFormatting>
  <conditionalFormatting sqref="H126">
    <cfRule type="containsBlanks" dxfId="535" priority="41">
      <formula>LEN(TRIM(H126))=0</formula>
    </cfRule>
  </conditionalFormatting>
  <conditionalFormatting sqref="H127">
    <cfRule type="expression" dxfId="534" priority="39">
      <formula>$N$128="Don't know"</formula>
    </cfRule>
    <cfRule type="expression" dxfId="533" priority="40">
      <formula>$N$128="No"</formula>
    </cfRule>
  </conditionalFormatting>
  <conditionalFormatting sqref="H127">
    <cfRule type="containsBlanks" dxfId="532" priority="38">
      <formula>LEN(TRIM(H127))=0</formula>
    </cfRule>
  </conditionalFormatting>
  <conditionalFormatting sqref="H128">
    <cfRule type="expression" dxfId="531" priority="36">
      <formula>$N$128="Don't know"</formula>
    </cfRule>
    <cfRule type="expression" dxfId="530" priority="37">
      <formula>$N$128="No"</formula>
    </cfRule>
  </conditionalFormatting>
  <conditionalFormatting sqref="H128">
    <cfRule type="containsBlanks" dxfId="529" priority="35">
      <formula>LEN(TRIM(H128))=0</formula>
    </cfRule>
  </conditionalFormatting>
  <conditionalFormatting sqref="H131">
    <cfRule type="expression" dxfId="528" priority="33">
      <formula>$N$128="Don't know"</formula>
    </cfRule>
    <cfRule type="expression" dxfId="527" priority="34">
      <formula>$N$128="No"</formula>
    </cfRule>
  </conditionalFormatting>
  <conditionalFormatting sqref="H131">
    <cfRule type="containsBlanks" dxfId="526" priority="32">
      <formula>LEN(TRIM(H131))=0</formula>
    </cfRule>
  </conditionalFormatting>
  <conditionalFormatting sqref="H133">
    <cfRule type="expression" dxfId="525" priority="30">
      <formula>$N$128="Don't know"</formula>
    </cfRule>
    <cfRule type="expression" dxfId="524" priority="31">
      <formula>$N$128="No"</formula>
    </cfRule>
  </conditionalFormatting>
  <conditionalFormatting sqref="H133">
    <cfRule type="containsBlanks" dxfId="523" priority="29">
      <formula>LEN(TRIM(H133))=0</formula>
    </cfRule>
  </conditionalFormatting>
  <conditionalFormatting sqref="G139">
    <cfRule type="containsBlanks" dxfId="522" priority="28">
      <formula>LEN(TRIM(G139))=0</formula>
    </cfRule>
  </conditionalFormatting>
  <conditionalFormatting sqref="G140">
    <cfRule type="containsBlanks" dxfId="521" priority="27">
      <formula>LEN(TRIM(G140))=0</formula>
    </cfRule>
  </conditionalFormatting>
  <conditionalFormatting sqref="G141">
    <cfRule type="containsBlanks" dxfId="520" priority="26">
      <formula>LEN(TRIM(G141))=0</formula>
    </cfRule>
  </conditionalFormatting>
  <conditionalFormatting sqref="G142">
    <cfRule type="containsBlanks" dxfId="519" priority="25">
      <formula>LEN(TRIM(G142))=0</formula>
    </cfRule>
  </conditionalFormatting>
  <conditionalFormatting sqref="G143:G150">
    <cfRule type="containsBlanks" dxfId="518" priority="24">
      <formula>LEN(TRIM(G143))=0</formula>
    </cfRule>
  </conditionalFormatting>
  <conditionalFormatting sqref="J138:J150">
    <cfRule type="containsBlanks" dxfId="517" priority="23">
      <formula>LEN(TRIM(J138))=0</formula>
    </cfRule>
  </conditionalFormatting>
  <conditionalFormatting sqref="F153:F155">
    <cfRule type="containsBlanks" dxfId="516" priority="22">
      <formula>LEN(TRIM(F153))=0</formula>
    </cfRule>
  </conditionalFormatting>
  <conditionalFormatting sqref="F157:F159">
    <cfRule type="containsBlanks" dxfId="515" priority="21">
      <formula>LEN(TRIM(F157))=0</formula>
    </cfRule>
  </conditionalFormatting>
  <conditionalFormatting sqref="H221">
    <cfRule type="containsBlanks" dxfId="514" priority="19">
      <formula>LEN(TRIM(H221))=0</formula>
    </cfRule>
  </conditionalFormatting>
  <conditionalFormatting sqref="H222">
    <cfRule type="containsBlanks" dxfId="513" priority="18">
      <formula>LEN(TRIM(H222))=0</formula>
    </cfRule>
  </conditionalFormatting>
  <conditionalFormatting sqref="H224">
    <cfRule type="containsBlanks" dxfId="512" priority="17">
      <formula>LEN(TRIM(H224))=0</formula>
    </cfRule>
  </conditionalFormatting>
  <conditionalFormatting sqref="H225">
    <cfRule type="containsBlanks" dxfId="511" priority="16">
      <formula>LEN(TRIM(H225))=0</formula>
    </cfRule>
  </conditionalFormatting>
  <conditionalFormatting sqref="H226">
    <cfRule type="containsBlanks" dxfId="510" priority="15">
      <formula>LEN(TRIM(H226))=0</formula>
    </cfRule>
  </conditionalFormatting>
  <conditionalFormatting sqref="H227">
    <cfRule type="containsBlanks" dxfId="509" priority="14">
      <formula>LEN(TRIM(H227))=0</formula>
    </cfRule>
  </conditionalFormatting>
  <conditionalFormatting sqref="H228">
    <cfRule type="containsBlanks" dxfId="508" priority="13">
      <formula>LEN(TRIM(H228))=0</formula>
    </cfRule>
  </conditionalFormatting>
  <conditionalFormatting sqref="H229">
    <cfRule type="containsBlanks" dxfId="507" priority="12">
      <formula>LEN(TRIM(H229))=0</formula>
    </cfRule>
  </conditionalFormatting>
  <conditionalFormatting sqref="H230">
    <cfRule type="containsBlanks" dxfId="506" priority="11">
      <formula>LEN(TRIM(H230))=0</formula>
    </cfRule>
  </conditionalFormatting>
  <conditionalFormatting sqref="H231">
    <cfRule type="containsBlanks" dxfId="505" priority="10">
      <formula>LEN(TRIM(H231))=0</formula>
    </cfRule>
  </conditionalFormatting>
  <conditionalFormatting sqref="H233">
    <cfRule type="containsBlanks" dxfId="504" priority="9">
      <formula>LEN(TRIM(H233))=0</formula>
    </cfRule>
  </conditionalFormatting>
  <conditionalFormatting sqref="H235">
    <cfRule type="containsBlanks" dxfId="503" priority="8">
      <formula>LEN(TRIM(H235))=0</formula>
    </cfRule>
  </conditionalFormatting>
  <conditionalFormatting sqref="J35:K35">
    <cfRule type="containsBlanks" dxfId="502" priority="7">
      <formula>LEN(TRIM(J35))=0</formula>
    </cfRule>
  </conditionalFormatting>
  <conditionalFormatting sqref="J37:K38">
    <cfRule type="containsBlanks" dxfId="501" priority="6">
      <formula>LEN(TRIM(J37))=0</formula>
    </cfRule>
  </conditionalFormatting>
  <conditionalFormatting sqref="J42:K42">
    <cfRule type="containsBlanks" dxfId="500" priority="5">
      <formula>LEN(TRIM(J42))=0</formula>
    </cfRule>
  </conditionalFormatting>
  <conditionalFormatting sqref="J43:K43">
    <cfRule type="containsBlanks" dxfId="499" priority="4">
      <formula>LEN(TRIM(J43))=0</formula>
    </cfRule>
  </conditionalFormatting>
  <conditionalFormatting sqref="J45:K51">
    <cfRule type="containsBlanks" dxfId="498" priority="3">
      <formula>LEN(TRIM(J45))=0</formula>
    </cfRule>
  </conditionalFormatting>
  <conditionalFormatting sqref="J53:K55">
    <cfRule type="containsBlanks" dxfId="497" priority="2">
      <formula>LEN(TRIM(J53))=0</formula>
    </cfRule>
  </conditionalFormatting>
  <conditionalFormatting sqref="H212:I212">
    <cfRule type="containsBlanks" dxfId="496" priority="1">
      <formula>LEN(TRIM(H212))=0</formula>
    </cfRule>
  </conditionalFormatting>
  <dataValidations count="8">
    <dataValidation type="list" allowBlank="1" showInputMessage="1" showErrorMessage="1" sqref="H238 L8 F11:F19 L21:L22 F23 G115:N117 H124:J124 H126:J127 L153:N155 L157:N159 G101:L113 F161:J163 F165:J165 H167:J167 K191:N191 H219:J219 H221:J222 H224:J231 H233:J233 H235:J235" xr:uid="{13F51A5C-39E3-4AF1-8152-EDE561A32A57}">
      <formula1>"Oui, Non, Ne sais pas, Ne s'applique pas"</formula1>
    </dataValidation>
    <dataValidation type="list" allowBlank="1" showInputMessage="1" showErrorMessage="1" error="Please choose from the dropdown list." sqref="L20" xr:uid="{6E8FB843-0D13-4C42-A173-A31AE953D525}">
      <formula1>"0 fois, 1 à 2 fois, 3 à 5 fois, 6 fois ou plus, Ne sais pas"</formula1>
    </dataValidation>
    <dataValidation type="list" allowBlank="1" showInputMessage="1" showErrorMessage="1" sqref="N65 H90 G120 H128:J128 H131:J131 H133:J133 F153:F155 F157:F159 K172:K184 N189 J56:K56 J58:K58 F68 F70 H85:J85" xr:uid="{ED62BE4C-73CF-4EA4-9C4A-67582AD55176}">
      <formula1>"Oui, Non, Ne sais pas"</formula1>
    </dataValidation>
    <dataValidation type="list" allowBlank="1" showErrorMessage="1" error="Please choose from the dropdown list." prompt="Please select from the dropdown list" sqref="H86:J86" xr:uid="{6DAAE238-F14A-4712-B976-D6AAE590BD03}">
      <formula1>"Le gouvernement (par exemple le central d'achat/ministère de santé, unité de logistique/ministère de santé unité d'approvisionnement), un agent tiers (par exemple FNUAP), le gouvernement et un agent tiers, autre, ne s’applique pas"</formula1>
    </dataValidation>
    <dataValidation type="date" allowBlank="1" showInputMessage="1" showErrorMessage="1" sqref="H27 J27" xr:uid="{0B639EC6-19E3-444B-9A7C-27186A2F5434}">
      <formula1>42005</formula1>
      <formula2>43100</formula2>
    </dataValidation>
    <dataValidation type="list" allowBlank="1" showInputMessage="1" showErrorMessage="1" sqref="H25 J25" xr:uid="{C6E76A5C-8B4E-41B5-9F3C-13D9D1756499}">
      <formula1>"janvier, février, mars, avril, mai, juin, juillet, août,septembre, octobre, novembre, décembre"</formula1>
    </dataValidation>
    <dataValidation type="list" allowBlank="1" showInputMessage="1" showErrorMessage="1" sqref="F75:F79" xr:uid="{9C676ECF-8A08-4BB0-9F98-2F190B0741C1}">
      <formula1>"En nature, En liquide, Ne sais pas, Ne s'applique pas"</formula1>
    </dataValidation>
    <dataValidation type="list" allowBlank="1" showInputMessage="1" showErrorMessage="1" sqref="G138:I150 J138:L151 H151:I151" xr:uid="{50945728-3A83-4E61-B227-70B99399D850}">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33F2D404-8FF8-4D75-BD33-8A82B751325A}"/>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6572C7-FF93-4E5B-8ADA-44E328DFCF22}">
          <x14:formula1>
            <xm:f>'\\projects.chemonics.net@SSL\DavWWWRoot\sites\3312\TechnicalImplementation\1340-1349 Monitoring and Evaluation\CS Indicators and Index\Validated Surveys\[CS Indicators_Togo_FR_2017_validated.xlsx]Data sources for dropdown list'!#REF!</xm:f>
          </x14:formula1>
          <xm:sqref>H29:J29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ED4A6-3722-44D7-BF73-1A74E5D639A2}">
  <sheetPr>
    <tabColor rgb="FF0070C0"/>
  </sheetPr>
  <dimension ref="A1:Q241"/>
  <sheetViews>
    <sheetView showGridLines="0" zoomScaleNormal="100" workbookViewId="0">
      <selection activeCell="B5" sqref="B5:N5"/>
    </sheetView>
  </sheetViews>
  <sheetFormatPr defaultColWidth="6.85546875" defaultRowHeight="15"/>
  <cols>
    <col min="1" max="1" width="2.42578125" style="282" customWidth="1"/>
    <col min="2" max="2" width="7.140625" style="282" customWidth="1"/>
    <col min="3" max="3" width="4.140625" style="282" customWidth="1"/>
    <col min="4" max="4" width="16" style="282" customWidth="1"/>
    <col min="5" max="5" width="49.5703125" style="282" customWidth="1"/>
    <col min="6" max="6" width="13.140625" style="282" customWidth="1"/>
    <col min="7" max="7" width="18.5703125" style="282" customWidth="1"/>
    <col min="8" max="8" width="18.85546875" style="282" customWidth="1"/>
    <col min="9" max="9" width="14.85546875" style="282" customWidth="1"/>
    <col min="10" max="10" width="20.140625" style="282" customWidth="1"/>
    <col min="11" max="11" width="18.42578125" style="282" customWidth="1"/>
    <col min="12" max="12" width="17.7109375" style="282" customWidth="1"/>
    <col min="13" max="13" width="28.7109375" style="282" customWidth="1"/>
    <col min="14" max="14" width="39" style="282" customWidth="1"/>
    <col min="15" max="15" width="47.28515625" style="282" customWidth="1"/>
    <col min="16" max="16" width="34" style="282" customWidth="1"/>
    <col min="17" max="16384" width="6.85546875" style="282"/>
  </cols>
  <sheetData>
    <row r="1" spans="2:16" ht="67.5" customHeight="1" thickBot="1">
      <c r="F1" s="640"/>
      <c r="G1" s="1415" t="s">
        <v>638</v>
      </c>
      <c r="H1" s="1416"/>
      <c r="I1" s="640"/>
      <c r="J1" s="640"/>
      <c r="K1" s="640"/>
      <c r="L1" s="640"/>
      <c r="M1" s="640"/>
      <c r="N1" s="640"/>
    </row>
    <row r="2" spans="2:16" ht="37.5" customHeight="1" thickBot="1">
      <c r="B2" s="565" t="s">
        <v>0</v>
      </c>
      <c r="C2" s="566"/>
      <c r="D2" s="566"/>
      <c r="E2" s="566"/>
      <c r="F2" s="567"/>
      <c r="G2" s="568"/>
      <c r="H2" s="567"/>
      <c r="I2" s="567"/>
      <c r="J2" s="567"/>
      <c r="K2" s="569"/>
      <c r="L2" s="569"/>
      <c r="M2" s="569"/>
      <c r="N2" s="570"/>
    </row>
    <row r="3" spans="2:16" ht="34.5" customHeight="1" thickBot="1">
      <c r="B3" s="565"/>
      <c r="C3" s="571"/>
      <c r="D3" s="6" t="s">
        <v>1</v>
      </c>
      <c r="E3" s="7" t="s">
        <v>38</v>
      </c>
      <c r="F3" s="572"/>
      <c r="G3" s="568"/>
      <c r="H3" s="567"/>
      <c r="I3" s="567"/>
      <c r="J3" s="567"/>
      <c r="K3" s="569"/>
      <c r="L3" s="569"/>
      <c r="M3" s="569"/>
      <c r="N3" s="570"/>
    </row>
    <row r="4" spans="2:16" ht="42" customHeight="1">
      <c r="B4" s="933" t="s">
        <v>3</v>
      </c>
      <c r="C4" s="933"/>
      <c r="D4" s="933"/>
      <c r="E4" s="933"/>
      <c r="F4" s="933"/>
      <c r="G4" s="933"/>
      <c r="H4" s="933"/>
      <c r="I4" s="933"/>
      <c r="J4" s="933"/>
      <c r="K4" s="933"/>
      <c r="L4" s="933"/>
      <c r="M4" s="933"/>
      <c r="N4" s="933"/>
    </row>
    <row r="5" spans="2:16" ht="13.5" customHeight="1" thickBot="1">
      <c r="B5" s="2727"/>
      <c r="C5" s="2728"/>
      <c r="D5" s="2728"/>
      <c r="E5" s="2728"/>
      <c r="F5" s="2728"/>
      <c r="G5" s="2728"/>
      <c r="H5" s="2728"/>
      <c r="I5" s="2728"/>
      <c r="J5" s="2728"/>
      <c r="K5" s="2728"/>
      <c r="L5" s="2728"/>
      <c r="M5" s="2728"/>
      <c r="N5" s="2728"/>
    </row>
    <row r="6" spans="2:16" ht="38.25" customHeight="1" thickBot="1">
      <c r="B6" s="2729"/>
      <c r="C6" s="2729"/>
      <c r="D6" s="2729"/>
      <c r="E6" s="2729"/>
      <c r="F6" s="2729"/>
      <c r="G6" s="2729"/>
      <c r="H6" s="2729"/>
      <c r="I6" s="2729"/>
      <c r="J6" s="2729"/>
      <c r="K6" s="2729"/>
      <c r="L6" s="2729"/>
      <c r="M6" s="573"/>
      <c r="N6" s="804"/>
      <c r="O6" s="238" t="s">
        <v>348</v>
      </c>
      <c r="P6" s="239" t="s">
        <v>2995</v>
      </c>
    </row>
    <row r="7" spans="2:16" ht="16.5" customHeight="1" thickBot="1">
      <c r="B7" s="2611" t="s">
        <v>41</v>
      </c>
      <c r="C7" s="2612"/>
      <c r="D7" s="2612"/>
      <c r="E7" s="2612"/>
      <c r="F7" s="2612"/>
      <c r="G7" s="2612"/>
      <c r="H7" s="2612"/>
      <c r="I7" s="2612"/>
      <c r="J7" s="2612"/>
      <c r="K7" s="2612"/>
      <c r="L7" s="2612"/>
      <c r="M7" s="2612"/>
      <c r="N7" s="2612"/>
      <c r="O7" s="2612"/>
      <c r="P7" s="2614"/>
    </row>
    <row r="8" spans="2:16" ht="46.5" customHeight="1">
      <c r="B8" s="240" t="s">
        <v>350</v>
      </c>
      <c r="C8" s="2720" t="s">
        <v>351</v>
      </c>
      <c r="D8" s="2720"/>
      <c r="E8" s="2720"/>
      <c r="F8" s="2720"/>
      <c r="G8" s="2720"/>
      <c r="H8" s="2720"/>
      <c r="I8" s="2720"/>
      <c r="J8" s="2720"/>
      <c r="K8" s="2721"/>
      <c r="L8" s="797" t="s">
        <v>49</v>
      </c>
      <c r="M8" s="241" t="s">
        <v>352</v>
      </c>
      <c r="N8" s="763"/>
      <c r="O8" s="1215" t="s">
        <v>880</v>
      </c>
      <c r="P8" s="1215"/>
    </row>
    <row r="9" spans="2:16" ht="21.75" customHeight="1">
      <c r="B9" s="248" t="s">
        <v>216</v>
      </c>
      <c r="C9" s="875" t="s">
        <v>353</v>
      </c>
      <c r="D9" s="875"/>
      <c r="E9" s="990"/>
      <c r="F9" s="2296" t="s">
        <v>2996</v>
      </c>
      <c r="G9" s="2297"/>
      <c r="H9" s="2297"/>
      <c r="I9" s="2297"/>
      <c r="J9" s="2297"/>
      <c r="K9" s="2297"/>
      <c r="L9" s="2297"/>
      <c r="M9" s="2297"/>
      <c r="N9" s="2297"/>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880</v>
      </c>
      <c r="P10" s="1003"/>
    </row>
    <row r="11" spans="2:16" ht="46.5" customHeight="1">
      <c r="B11" s="574" t="s">
        <v>216</v>
      </c>
      <c r="C11" s="978" t="s">
        <v>357</v>
      </c>
      <c r="D11" s="978"/>
      <c r="E11" s="2644"/>
      <c r="F11" s="797" t="s">
        <v>49</v>
      </c>
      <c r="G11" s="245" t="s">
        <v>358</v>
      </c>
      <c r="H11" s="1671" t="s">
        <v>2997</v>
      </c>
      <c r="I11" s="1672"/>
      <c r="J11" s="1672"/>
      <c r="K11" s="1672"/>
      <c r="L11" s="1672"/>
      <c r="M11" s="1672"/>
      <c r="N11" s="1672"/>
      <c r="O11" s="1004"/>
      <c r="P11" s="1004"/>
    </row>
    <row r="12" spans="2:16" ht="46.5" customHeight="1">
      <c r="B12" s="262" t="s">
        <v>218</v>
      </c>
      <c r="C12" s="875" t="s">
        <v>359</v>
      </c>
      <c r="D12" s="875"/>
      <c r="E12" s="990"/>
      <c r="F12" s="797" t="s">
        <v>49</v>
      </c>
      <c r="G12" s="739" t="s">
        <v>358</v>
      </c>
      <c r="H12" s="1671" t="s">
        <v>2998</v>
      </c>
      <c r="I12" s="1672"/>
      <c r="J12" s="1672"/>
      <c r="K12" s="1672"/>
      <c r="L12" s="1672"/>
      <c r="M12" s="1672"/>
      <c r="N12" s="1672"/>
      <c r="O12" s="1004"/>
      <c r="P12" s="1004"/>
    </row>
    <row r="13" spans="2:16" ht="46.5" customHeight="1">
      <c r="B13" s="262" t="s">
        <v>220</v>
      </c>
      <c r="C13" s="875" t="s">
        <v>360</v>
      </c>
      <c r="D13" s="875"/>
      <c r="E13" s="990"/>
      <c r="F13" s="797" t="s">
        <v>49</v>
      </c>
      <c r="G13" s="739" t="s">
        <v>358</v>
      </c>
      <c r="H13" s="1671" t="s">
        <v>2999</v>
      </c>
      <c r="I13" s="1672"/>
      <c r="J13" s="1672"/>
      <c r="K13" s="1672"/>
      <c r="L13" s="1672"/>
      <c r="M13" s="1672"/>
      <c r="N13" s="1672"/>
      <c r="O13" s="1004"/>
      <c r="P13" s="1004"/>
    </row>
    <row r="14" spans="2:16" ht="46.5" customHeight="1">
      <c r="B14" s="262" t="s">
        <v>222</v>
      </c>
      <c r="C14" s="875" t="s">
        <v>361</v>
      </c>
      <c r="D14" s="875"/>
      <c r="E14" s="990"/>
      <c r="F14" s="797" t="s">
        <v>49</v>
      </c>
      <c r="G14" s="739" t="s">
        <v>362</v>
      </c>
      <c r="H14" s="1671" t="s">
        <v>3000</v>
      </c>
      <c r="I14" s="1672"/>
      <c r="J14" s="1672"/>
      <c r="K14" s="1672"/>
      <c r="L14" s="1672"/>
      <c r="M14" s="1672"/>
      <c r="N14" s="1672"/>
      <c r="O14" s="1004"/>
      <c r="P14" s="1004"/>
    </row>
    <row r="15" spans="2:16" ht="46.5" customHeight="1">
      <c r="B15" s="262" t="s">
        <v>224</v>
      </c>
      <c r="C15" s="875" t="s">
        <v>54</v>
      </c>
      <c r="D15" s="875"/>
      <c r="E15" s="990"/>
      <c r="F15" s="797" t="s">
        <v>49</v>
      </c>
      <c r="G15" s="739" t="s">
        <v>363</v>
      </c>
      <c r="H15" s="1671" t="s">
        <v>78</v>
      </c>
      <c r="I15" s="1672"/>
      <c r="J15" s="1672"/>
      <c r="K15" s="1672"/>
      <c r="L15" s="1672"/>
      <c r="M15" s="1672"/>
      <c r="N15" s="1672"/>
      <c r="O15" s="1004"/>
      <c r="P15" s="1004"/>
    </row>
    <row r="16" spans="2:16" ht="46.5" customHeight="1">
      <c r="B16" s="262" t="s">
        <v>226</v>
      </c>
      <c r="C16" s="875" t="s">
        <v>364</v>
      </c>
      <c r="D16" s="875"/>
      <c r="E16" s="990"/>
      <c r="F16" s="797" t="s">
        <v>49</v>
      </c>
      <c r="G16" s="739" t="s">
        <v>365</v>
      </c>
      <c r="H16" s="1671" t="s">
        <v>3001</v>
      </c>
      <c r="I16" s="1672"/>
      <c r="J16" s="1672"/>
      <c r="K16" s="1672"/>
      <c r="L16" s="1672"/>
      <c r="M16" s="1672"/>
      <c r="N16" s="1672"/>
      <c r="O16" s="1004"/>
      <c r="P16" s="1004"/>
    </row>
    <row r="17" spans="2:16" ht="46.5" customHeight="1">
      <c r="B17" s="262" t="s">
        <v>228</v>
      </c>
      <c r="C17" s="978" t="s">
        <v>366</v>
      </c>
      <c r="D17" s="978"/>
      <c r="E17" s="978"/>
      <c r="F17" s="797" t="s">
        <v>49</v>
      </c>
      <c r="G17" s="739" t="s">
        <v>367</v>
      </c>
      <c r="H17" s="1671" t="s">
        <v>3002</v>
      </c>
      <c r="I17" s="1672"/>
      <c r="J17" s="1672"/>
      <c r="K17" s="1672"/>
      <c r="L17" s="1672"/>
      <c r="M17" s="1672"/>
      <c r="N17" s="1672"/>
      <c r="O17" s="1004"/>
      <c r="P17" s="1004"/>
    </row>
    <row r="18" spans="2:16" ht="46.5" customHeight="1">
      <c r="B18" s="262" t="s">
        <v>229</v>
      </c>
      <c r="C18" s="978" t="s">
        <v>368</v>
      </c>
      <c r="D18" s="978"/>
      <c r="E18" s="978"/>
      <c r="F18" s="797" t="s">
        <v>49</v>
      </c>
      <c r="G18" s="739" t="s">
        <v>367</v>
      </c>
      <c r="H18" s="1671" t="s">
        <v>3003</v>
      </c>
      <c r="I18" s="1672"/>
      <c r="J18" s="1672"/>
      <c r="K18" s="1672"/>
      <c r="L18" s="1672"/>
      <c r="M18" s="1672"/>
      <c r="N18" s="1672"/>
      <c r="O18" s="1004"/>
      <c r="P18" s="1004"/>
    </row>
    <row r="19" spans="2:16" ht="46.5" customHeight="1">
      <c r="B19" s="262" t="s">
        <v>230</v>
      </c>
      <c r="C19" s="978" t="s">
        <v>369</v>
      </c>
      <c r="D19" s="978"/>
      <c r="E19" s="978"/>
      <c r="F19" s="797" t="s">
        <v>49</v>
      </c>
      <c r="G19" s="739" t="s">
        <v>367</v>
      </c>
      <c r="H19" s="1671" t="s">
        <v>3004</v>
      </c>
      <c r="I19" s="1672"/>
      <c r="J19" s="1672"/>
      <c r="K19" s="1672"/>
      <c r="L19" s="1672"/>
      <c r="M19" s="1672"/>
      <c r="N19" s="1672"/>
      <c r="O19" s="1007"/>
      <c r="P19" s="1007"/>
    </row>
    <row r="20" spans="2:16" ht="36.4" customHeight="1">
      <c r="B20" s="242" t="s">
        <v>370</v>
      </c>
      <c r="C20" s="875" t="s">
        <v>371</v>
      </c>
      <c r="D20" s="875"/>
      <c r="E20" s="875"/>
      <c r="F20" s="875"/>
      <c r="G20" s="875"/>
      <c r="H20" s="875"/>
      <c r="I20" s="875"/>
      <c r="J20" s="875"/>
      <c r="K20" s="875"/>
      <c r="L20" s="745" t="s">
        <v>65</v>
      </c>
      <c r="M20" s="1359" t="s">
        <v>372</v>
      </c>
      <c r="N20" s="2722" t="s">
        <v>3005</v>
      </c>
      <c r="O20" s="246" t="s">
        <v>880</v>
      </c>
      <c r="P20" s="247"/>
    </row>
    <row r="21" spans="2:16" ht="34.5" customHeight="1">
      <c r="B21" s="242" t="s">
        <v>373</v>
      </c>
      <c r="C21" s="875" t="s">
        <v>374</v>
      </c>
      <c r="D21" s="875"/>
      <c r="E21" s="875"/>
      <c r="F21" s="875"/>
      <c r="G21" s="875"/>
      <c r="H21" s="875"/>
      <c r="I21" s="875"/>
      <c r="J21" s="875"/>
      <c r="K21" s="875"/>
      <c r="L21" s="797" t="s">
        <v>49</v>
      </c>
      <c r="M21" s="1360"/>
      <c r="N21" s="2723"/>
      <c r="O21" s="246" t="s">
        <v>880</v>
      </c>
      <c r="P21" s="247"/>
    </row>
    <row r="22" spans="2:16" ht="33.75" customHeight="1">
      <c r="B22" s="248" t="s">
        <v>216</v>
      </c>
      <c r="C22" s="875" t="s">
        <v>375</v>
      </c>
      <c r="D22" s="875"/>
      <c r="E22" s="875"/>
      <c r="F22" s="875"/>
      <c r="G22" s="875"/>
      <c r="H22" s="875"/>
      <c r="I22" s="875"/>
      <c r="J22" s="875"/>
      <c r="K22" s="875"/>
      <c r="L22" s="797" t="s">
        <v>49</v>
      </c>
      <c r="M22" s="1360"/>
      <c r="N22" s="2723"/>
      <c r="O22" s="246" t="s">
        <v>880</v>
      </c>
      <c r="P22" s="247"/>
    </row>
    <row r="23" spans="2:16" ht="42" customHeight="1" thickBot="1">
      <c r="B23" s="249" t="s">
        <v>376</v>
      </c>
      <c r="C23" s="921" t="s">
        <v>377</v>
      </c>
      <c r="D23" s="921"/>
      <c r="E23" s="956"/>
      <c r="F23" s="797" t="s">
        <v>49</v>
      </c>
      <c r="G23" s="2725" t="s">
        <v>378</v>
      </c>
      <c r="H23" s="2726"/>
      <c r="I23" s="1742" t="s">
        <v>98</v>
      </c>
      <c r="J23" s="1743"/>
      <c r="K23" s="575" t="s">
        <v>379</v>
      </c>
      <c r="L23" s="576" t="s">
        <v>3006</v>
      </c>
      <c r="M23" s="1361"/>
      <c r="N23" s="2724"/>
      <c r="O23" s="252" t="s">
        <v>789</v>
      </c>
      <c r="P23" s="253"/>
    </row>
    <row r="24" spans="2:16" ht="16.5" customHeight="1" thickBot="1">
      <c r="B24" s="2611" t="s">
        <v>100</v>
      </c>
      <c r="C24" s="2612"/>
      <c r="D24" s="2612"/>
      <c r="E24" s="2612"/>
      <c r="F24" s="2612"/>
      <c r="G24" s="2612"/>
      <c r="H24" s="2612"/>
      <c r="I24" s="2612"/>
      <c r="J24" s="2612"/>
      <c r="K24" s="2612"/>
      <c r="L24" s="2612"/>
      <c r="M24" s="2612"/>
      <c r="N24" s="2612"/>
      <c r="O24" s="2612"/>
      <c r="P24" s="2614"/>
    </row>
    <row r="25" spans="2:16" ht="21" customHeight="1">
      <c r="B25" s="254" t="s">
        <v>380</v>
      </c>
      <c r="C25" s="2720" t="s">
        <v>381</v>
      </c>
      <c r="D25" s="2720"/>
      <c r="E25" s="2720"/>
      <c r="F25" s="2721"/>
      <c r="G25" s="577" t="s">
        <v>382</v>
      </c>
      <c r="H25" s="256" t="s">
        <v>891</v>
      </c>
      <c r="I25" s="578" t="s">
        <v>383</v>
      </c>
      <c r="J25" s="256" t="s">
        <v>892</v>
      </c>
      <c r="K25" s="1342" t="s">
        <v>384</v>
      </c>
      <c r="L25" s="1795"/>
      <c r="M25" s="1796"/>
      <c r="N25" s="1797"/>
      <c r="O25" s="258" t="s">
        <v>894</v>
      </c>
      <c r="P25" s="738"/>
    </row>
    <row r="26" spans="2:16" ht="59.25" customHeight="1">
      <c r="B26" s="242" t="s">
        <v>385</v>
      </c>
      <c r="C26" s="875" t="s">
        <v>386</v>
      </c>
      <c r="D26" s="875"/>
      <c r="E26" s="875"/>
      <c r="F26" s="875"/>
      <c r="G26" s="875"/>
      <c r="H26" s="875"/>
      <c r="I26" s="990"/>
      <c r="J26" s="579">
        <v>12244474</v>
      </c>
      <c r="K26" s="1343"/>
      <c r="L26" s="1798"/>
      <c r="M26" s="1799"/>
      <c r="N26" s="1800"/>
      <c r="O26" s="810" t="s">
        <v>722</v>
      </c>
      <c r="P26" s="247"/>
    </row>
    <row r="27" spans="2:16" ht="36.75" customHeight="1">
      <c r="B27" s="242" t="s">
        <v>387</v>
      </c>
      <c r="C27" s="875" t="s">
        <v>388</v>
      </c>
      <c r="D27" s="875"/>
      <c r="E27" s="875"/>
      <c r="F27" s="990"/>
      <c r="G27" s="259" t="s">
        <v>389</v>
      </c>
      <c r="H27" s="260">
        <v>42552</v>
      </c>
      <c r="I27" s="261" t="s">
        <v>390</v>
      </c>
      <c r="J27" s="260">
        <v>42887</v>
      </c>
      <c r="K27" s="1343"/>
      <c r="L27" s="1798"/>
      <c r="M27" s="1799"/>
      <c r="N27" s="1800"/>
      <c r="O27" s="810" t="s">
        <v>722</v>
      </c>
      <c r="P27" s="247"/>
    </row>
    <row r="28" spans="2:16" ht="35.25" customHeight="1">
      <c r="B28" s="262" t="s">
        <v>216</v>
      </c>
      <c r="C28" s="875" t="s">
        <v>391</v>
      </c>
      <c r="D28" s="875"/>
      <c r="E28" s="875"/>
      <c r="F28" s="875"/>
      <c r="G28" s="990"/>
      <c r="H28" s="1645" t="s">
        <v>3007</v>
      </c>
      <c r="I28" s="1186"/>
      <c r="J28" s="1646"/>
      <c r="K28" s="1343"/>
      <c r="L28" s="1798"/>
      <c r="M28" s="1799"/>
      <c r="N28" s="1800"/>
      <c r="O28" s="810" t="s">
        <v>722</v>
      </c>
      <c r="P28" s="247"/>
    </row>
    <row r="29" spans="2:16" ht="34.5" customHeight="1">
      <c r="B29" s="262" t="s">
        <v>218</v>
      </c>
      <c r="C29" s="875" t="s">
        <v>392</v>
      </c>
      <c r="D29" s="875"/>
      <c r="E29" s="875"/>
      <c r="F29" s="875"/>
      <c r="G29" s="990"/>
      <c r="H29" s="2375" t="s">
        <v>836</v>
      </c>
      <c r="I29" s="2376"/>
      <c r="J29" s="2649"/>
      <c r="K29" s="1344"/>
      <c r="L29" s="1801"/>
      <c r="M29" s="1802"/>
      <c r="N29" s="1803"/>
      <c r="O29" s="810" t="s">
        <v>1433</v>
      </c>
      <c r="P29" s="247"/>
    </row>
    <row r="30" spans="2:16" ht="68.25" customHeight="1">
      <c r="B30" s="262" t="s">
        <v>220</v>
      </c>
      <c r="C30" s="875" t="s">
        <v>393</v>
      </c>
      <c r="D30" s="875"/>
      <c r="E30" s="875"/>
      <c r="F30" s="875"/>
      <c r="G30" s="875"/>
      <c r="H30" s="875"/>
      <c r="I30" s="875"/>
      <c r="J30" s="875"/>
      <c r="K30" s="875"/>
      <c r="L30" s="875"/>
      <c r="M30" s="875"/>
      <c r="N30" s="876"/>
      <c r="O30" s="1325" t="s">
        <v>897</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875" t="s">
        <v>656</v>
      </c>
      <c r="D33" s="875"/>
      <c r="E33" s="875"/>
      <c r="F33" s="875"/>
      <c r="G33" s="875"/>
      <c r="H33" s="875"/>
      <c r="I33" s="990"/>
      <c r="J33" s="392" t="s">
        <v>60</v>
      </c>
      <c r="K33" s="580" t="s">
        <v>60</v>
      </c>
      <c r="L33" s="1706" t="s">
        <v>71</v>
      </c>
      <c r="M33" s="1707"/>
      <c r="N33" s="1708"/>
      <c r="O33" s="1335"/>
      <c r="P33" s="1335"/>
    </row>
    <row r="34" spans="2:16" ht="26.25" customHeight="1">
      <c r="B34" s="248"/>
      <c r="C34" s="875" t="s">
        <v>399</v>
      </c>
      <c r="D34" s="875"/>
      <c r="E34" s="875"/>
      <c r="F34" s="875"/>
      <c r="G34" s="875"/>
      <c r="H34" s="875"/>
      <c r="I34" s="990"/>
      <c r="J34" s="581">
        <v>3978051</v>
      </c>
      <c r="K34" s="582">
        <v>3249942</v>
      </c>
      <c r="L34" s="1322">
        <f t="shared" ref="L34:L53" si="0">ABS(J34-K34)/J34</f>
        <v>0.18303159009273637</v>
      </c>
      <c r="M34" s="1323"/>
      <c r="N34" s="1324"/>
      <c r="O34" s="1335"/>
      <c r="P34" s="1335"/>
    </row>
    <row r="35" spans="2:16" ht="31.5" customHeight="1">
      <c r="B35" s="248"/>
      <c r="C35" s="875" t="s">
        <v>250</v>
      </c>
      <c r="D35" s="875"/>
      <c r="E35" s="875"/>
      <c r="F35" s="197" t="s">
        <v>400</v>
      </c>
      <c r="G35" s="1337"/>
      <c r="H35" s="1338"/>
      <c r="I35" s="1339"/>
      <c r="J35" s="392" t="s">
        <v>60</v>
      </c>
      <c r="K35" s="580" t="s">
        <v>60</v>
      </c>
      <c r="L35" s="1706" t="s">
        <v>71</v>
      </c>
      <c r="M35" s="1707"/>
      <c r="N35" s="1708"/>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875" t="s">
        <v>402</v>
      </c>
      <c r="D37" s="875"/>
      <c r="E37" s="875"/>
      <c r="F37" s="875"/>
      <c r="G37" s="875"/>
      <c r="H37" s="875"/>
      <c r="I37" s="990"/>
      <c r="J37" s="581">
        <v>310352</v>
      </c>
      <c r="K37" s="582">
        <v>436014</v>
      </c>
      <c r="L37" s="1322">
        <f>ABS(J37-K37)/J37</f>
        <v>0.40490153116461308</v>
      </c>
      <c r="M37" s="1323"/>
      <c r="N37" s="1324"/>
      <c r="O37" s="1335"/>
      <c r="P37" s="1335"/>
    </row>
    <row r="38" spans="2:16" ht="27.75" customHeight="1">
      <c r="B38" s="248"/>
      <c r="C38" s="875" t="s">
        <v>403</v>
      </c>
      <c r="D38" s="875"/>
      <c r="E38" s="875"/>
      <c r="F38" s="197" t="s">
        <v>400</v>
      </c>
      <c r="G38" s="1337"/>
      <c r="H38" s="1338"/>
      <c r="I38" s="1339"/>
      <c r="J38" s="392" t="s">
        <v>60</v>
      </c>
      <c r="K38" s="580" t="s">
        <v>60</v>
      </c>
      <c r="L38" s="1706" t="s">
        <v>71</v>
      </c>
      <c r="M38" s="1707"/>
      <c r="N38" s="1708"/>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30" customHeight="1">
      <c r="B40" s="248"/>
      <c r="C40" s="875" t="s">
        <v>598</v>
      </c>
      <c r="D40" s="875"/>
      <c r="E40" s="875"/>
      <c r="F40" s="875"/>
      <c r="G40" s="875"/>
      <c r="H40" s="875"/>
      <c r="I40" s="990"/>
      <c r="J40" s="392" t="s">
        <v>60</v>
      </c>
      <c r="K40" s="580" t="s">
        <v>60</v>
      </c>
      <c r="L40" s="1706" t="s">
        <v>71</v>
      </c>
      <c r="M40" s="1707"/>
      <c r="N40" s="1708"/>
      <c r="O40" s="1335"/>
      <c r="P40" s="1335"/>
    </row>
    <row r="41" spans="2:16" ht="21" customHeight="1">
      <c r="B41" s="248"/>
      <c r="C41" s="875" t="s">
        <v>406</v>
      </c>
      <c r="D41" s="875"/>
      <c r="E41" s="875"/>
      <c r="F41" s="875"/>
      <c r="G41" s="875"/>
      <c r="H41" s="875"/>
      <c r="I41" s="990"/>
      <c r="J41" s="581">
        <v>930490</v>
      </c>
      <c r="K41" s="582">
        <v>3308976</v>
      </c>
      <c r="L41" s="1322">
        <f t="shared" si="0"/>
        <v>2.5561650313275801</v>
      </c>
      <c r="M41" s="1323"/>
      <c r="N41" s="1324"/>
      <c r="O41" s="1335"/>
      <c r="P41" s="1335"/>
    </row>
    <row r="42" spans="2:16" ht="21" customHeight="1">
      <c r="B42" s="248"/>
      <c r="C42" s="875" t="s">
        <v>407</v>
      </c>
      <c r="D42" s="875"/>
      <c r="E42" s="875"/>
      <c r="F42" s="875"/>
      <c r="G42" s="875"/>
      <c r="H42" s="875"/>
      <c r="I42" s="990"/>
      <c r="J42" s="392" t="s">
        <v>60</v>
      </c>
      <c r="K42" s="580" t="s">
        <v>60</v>
      </c>
      <c r="L42" s="1706" t="s">
        <v>71</v>
      </c>
      <c r="M42" s="1707"/>
      <c r="N42" s="1708"/>
      <c r="O42" s="1335"/>
      <c r="P42" s="1335"/>
    </row>
    <row r="43" spans="2:16" ht="32.25" customHeight="1">
      <c r="B43" s="248"/>
      <c r="C43" s="875" t="s">
        <v>408</v>
      </c>
      <c r="D43" s="875"/>
      <c r="E43" s="875"/>
      <c r="F43" s="197" t="s">
        <v>400</v>
      </c>
      <c r="G43" s="1337" t="s">
        <v>3008</v>
      </c>
      <c r="H43" s="1338"/>
      <c r="I43" s="1339"/>
      <c r="J43" s="392" t="s">
        <v>60</v>
      </c>
      <c r="K43" s="580" t="s">
        <v>60</v>
      </c>
      <c r="L43" s="1706" t="s">
        <v>71</v>
      </c>
      <c r="M43" s="1707"/>
      <c r="N43" s="1708"/>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875" t="s">
        <v>410</v>
      </c>
      <c r="D45" s="875"/>
      <c r="E45" s="875"/>
      <c r="F45" s="875"/>
      <c r="G45" s="875"/>
      <c r="H45" s="875"/>
      <c r="I45" s="990"/>
      <c r="J45" s="581">
        <v>219000</v>
      </c>
      <c r="K45" s="582">
        <v>270161</v>
      </c>
      <c r="L45" s="1322">
        <f t="shared" si="0"/>
        <v>0.23361187214611873</v>
      </c>
      <c r="M45" s="1323"/>
      <c r="N45" s="1324"/>
      <c r="O45" s="1335"/>
      <c r="P45" s="1335"/>
    </row>
    <row r="46" spans="2:16" ht="21" customHeight="1">
      <c r="B46" s="248"/>
      <c r="C46" s="875" t="s">
        <v>411</v>
      </c>
      <c r="D46" s="875"/>
      <c r="E46" s="875"/>
      <c r="F46" s="875"/>
      <c r="G46" s="875"/>
      <c r="H46" s="875"/>
      <c r="I46" s="990"/>
      <c r="J46" s="581">
        <v>449050</v>
      </c>
      <c r="K46" s="582">
        <v>403516</v>
      </c>
      <c r="L46" s="1322">
        <f t="shared" si="0"/>
        <v>0.1014007348847567</v>
      </c>
      <c r="M46" s="1323"/>
      <c r="N46" s="1324"/>
      <c r="O46" s="1335"/>
      <c r="P46" s="1335"/>
    </row>
    <row r="47" spans="2:16" ht="30" customHeight="1">
      <c r="B47" s="248"/>
      <c r="C47" s="875" t="s">
        <v>412</v>
      </c>
      <c r="D47" s="875"/>
      <c r="E47" s="875"/>
      <c r="F47" s="197" t="s">
        <v>400</v>
      </c>
      <c r="G47" s="1337"/>
      <c r="H47" s="1338"/>
      <c r="I47" s="1339"/>
      <c r="J47" s="392" t="s">
        <v>60</v>
      </c>
      <c r="K47" s="580" t="s">
        <v>60</v>
      </c>
      <c r="L47" s="1706" t="s">
        <v>71</v>
      </c>
      <c r="M47" s="1707"/>
      <c r="N47" s="1708"/>
      <c r="O47" s="1335"/>
      <c r="P47" s="1335"/>
    </row>
    <row r="48" spans="2:16" ht="21" customHeight="1">
      <c r="B48" s="248" t="s">
        <v>413</v>
      </c>
      <c r="C48" s="875" t="s">
        <v>414</v>
      </c>
      <c r="D48" s="875"/>
      <c r="E48" s="875"/>
      <c r="F48" s="875"/>
      <c r="G48" s="875"/>
      <c r="H48" s="875"/>
      <c r="I48" s="990"/>
      <c r="J48" s="581">
        <v>183559</v>
      </c>
      <c r="K48" s="582">
        <v>175408</v>
      </c>
      <c r="L48" s="1322">
        <f t="shared" si="0"/>
        <v>4.4405341062001863E-2</v>
      </c>
      <c r="M48" s="1323"/>
      <c r="N48" s="1324"/>
      <c r="O48" s="1335"/>
      <c r="P48" s="1335"/>
    </row>
    <row r="49" spans="2:17" ht="21" customHeight="1">
      <c r="B49" s="248" t="s">
        <v>415</v>
      </c>
      <c r="C49" s="875" t="s">
        <v>416</v>
      </c>
      <c r="D49" s="875"/>
      <c r="E49" s="875"/>
      <c r="F49" s="875"/>
      <c r="G49" s="875"/>
      <c r="H49" s="875"/>
      <c r="I49" s="990"/>
      <c r="J49" s="392" t="s">
        <v>60</v>
      </c>
      <c r="K49" s="580" t="s">
        <v>60</v>
      </c>
      <c r="L49" s="1706" t="s">
        <v>71</v>
      </c>
      <c r="M49" s="1707"/>
      <c r="N49" s="1708"/>
      <c r="O49" s="1335"/>
      <c r="P49" s="1335"/>
    </row>
    <row r="50" spans="2:17" ht="21" customHeight="1">
      <c r="B50" s="248" t="s">
        <v>417</v>
      </c>
      <c r="C50" s="875" t="s">
        <v>133</v>
      </c>
      <c r="D50" s="875"/>
      <c r="E50" s="875"/>
      <c r="F50" s="875"/>
      <c r="G50" s="875"/>
      <c r="H50" s="875"/>
      <c r="I50" s="990"/>
      <c r="J50" s="583">
        <v>233330000</v>
      </c>
      <c r="K50" s="582">
        <v>262869984</v>
      </c>
      <c r="L50" s="1322">
        <f t="shared" si="0"/>
        <v>0.1266017400248575</v>
      </c>
      <c r="M50" s="1323"/>
      <c r="N50" s="1324"/>
      <c r="O50" s="1335"/>
      <c r="P50" s="1335"/>
    </row>
    <row r="51" spans="2:17" ht="21" customHeight="1">
      <c r="B51" s="248" t="s">
        <v>418</v>
      </c>
      <c r="C51" s="875" t="s">
        <v>134</v>
      </c>
      <c r="D51" s="875"/>
      <c r="E51" s="875"/>
      <c r="F51" s="875"/>
      <c r="G51" s="875"/>
      <c r="H51" s="875"/>
      <c r="I51" s="990"/>
      <c r="J51" s="581">
        <v>1894000</v>
      </c>
      <c r="K51" s="582">
        <v>1200000</v>
      </c>
      <c r="L51" s="1322">
        <f t="shared" si="0"/>
        <v>0.36642027455121434</v>
      </c>
      <c r="M51" s="1323"/>
      <c r="N51" s="1324"/>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875" t="s">
        <v>263</v>
      </c>
      <c r="D53" s="875"/>
      <c r="E53" s="875"/>
      <c r="F53" s="875"/>
      <c r="G53" s="875"/>
      <c r="H53" s="875"/>
      <c r="I53" s="990"/>
      <c r="J53" s="581">
        <v>186600</v>
      </c>
      <c r="K53" s="582">
        <v>188687</v>
      </c>
      <c r="L53" s="1322">
        <f t="shared" si="0"/>
        <v>1.1184351554126474E-2</v>
      </c>
      <c r="M53" s="1323"/>
      <c r="N53" s="1324"/>
      <c r="O53" s="1335"/>
      <c r="P53" s="1335"/>
    </row>
    <row r="54" spans="2:17" ht="21" customHeight="1">
      <c r="B54" s="248"/>
      <c r="C54" s="875" t="s">
        <v>264</v>
      </c>
      <c r="D54" s="875"/>
      <c r="E54" s="875"/>
      <c r="F54" s="875"/>
      <c r="G54" s="875"/>
      <c r="H54" s="875"/>
      <c r="I54" s="990"/>
      <c r="J54" s="392" t="s">
        <v>60</v>
      </c>
      <c r="K54" s="580" t="s">
        <v>60</v>
      </c>
      <c r="L54" s="1706" t="s">
        <v>71</v>
      </c>
      <c r="M54" s="1707"/>
      <c r="N54" s="1708"/>
      <c r="O54" s="1335"/>
      <c r="P54" s="1335"/>
    </row>
    <row r="55" spans="2:17" ht="21" customHeight="1">
      <c r="B55" s="248" t="s">
        <v>420</v>
      </c>
      <c r="C55" s="875" t="s">
        <v>421</v>
      </c>
      <c r="D55" s="875"/>
      <c r="E55" s="875"/>
      <c r="F55" s="875"/>
      <c r="G55" s="875"/>
      <c r="H55" s="875"/>
      <c r="I55" s="990"/>
      <c r="J55" s="392" t="s">
        <v>60</v>
      </c>
      <c r="K55" s="580" t="s">
        <v>60</v>
      </c>
      <c r="L55" s="1706" t="s">
        <v>71</v>
      </c>
      <c r="M55" s="1707"/>
      <c r="N55" s="1708"/>
      <c r="O55" s="1336"/>
      <c r="P55" s="1336"/>
    </row>
    <row r="56" spans="2:17" ht="46.5" customHeight="1" thickBot="1">
      <c r="B56" s="265" t="s">
        <v>422</v>
      </c>
      <c r="C56" s="1309" t="s">
        <v>423</v>
      </c>
      <c r="D56" s="1309"/>
      <c r="E56" s="1309"/>
      <c r="F56" s="1309"/>
      <c r="G56" s="1309"/>
      <c r="H56" s="1309"/>
      <c r="I56" s="1309"/>
      <c r="J56" s="1310" t="s">
        <v>49</v>
      </c>
      <c r="K56" s="1311"/>
      <c r="L56" s="266" t="s">
        <v>424</v>
      </c>
      <c r="M56" s="1704" t="s">
        <v>3009</v>
      </c>
      <c r="N56" s="1705"/>
      <c r="O56" s="253" t="s">
        <v>840</v>
      </c>
      <c r="P56" s="253"/>
    </row>
    <row r="57" spans="2:17" ht="46.5" customHeight="1">
      <c r="B57" s="2565" t="s">
        <v>425</v>
      </c>
      <c r="C57" s="2566"/>
      <c r="D57" s="2566"/>
      <c r="E57" s="2566"/>
      <c r="F57" s="2566"/>
      <c r="G57" s="2566"/>
      <c r="H57" s="2566"/>
      <c r="I57" s="2566"/>
      <c r="J57" s="2566"/>
      <c r="K57" s="2566"/>
      <c r="L57" s="2566"/>
      <c r="M57" s="2566"/>
      <c r="N57" s="2566"/>
      <c r="O57" s="2566"/>
      <c r="P57" s="2567"/>
    </row>
    <row r="58" spans="2:17" ht="94.5" customHeight="1" thickBot="1">
      <c r="B58" s="584" t="s">
        <v>426</v>
      </c>
      <c r="C58" s="1836" t="s">
        <v>427</v>
      </c>
      <c r="D58" s="1836"/>
      <c r="E58" s="1836"/>
      <c r="F58" s="1836"/>
      <c r="G58" s="1836"/>
      <c r="H58" s="1836"/>
      <c r="I58" s="1836"/>
      <c r="J58" s="1310" t="s">
        <v>49</v>
      </c>
      <c r="K58" s="1311"/>
      <c r="L58" s="266" t="s">
        <v>424</v>
      </c>
      <c r="M58" s="1704"/>
      <c r="N58" s="1705"/>
      <c r="O58" s="268" t="s">
        <v>841</v>
      </c>
      <c r="P58" s="732"/>
    </row>
    <row r="59" spans="2:17" ht="26.25" customHeight="1">
      <c r="B59" s="2717" t="s">
        <v>428</v>
      </c>
      <c r="C59" s="2718"/>
      <c r="D59" s="2718"/>
      <c r="E59" s="2718"/>
      <c r="F59" s="2718"/>
      <c r="G59" s="2718"/>
      <c r="H59" s="2718"/>
      <c r="I59" s="2718"/>
      <c r="J59" s="2718"/>
      <c r="K59" s="2718"/>
      <c r="L59" s="2718"/>
      <c r="M59" s="2718"/>
      <c r="N59" s="2718"/>
      <c r="O59" s="2718"/>
      <c r="P59" s="2719"/>
    </row>
    <row r="60" spans="2:17" ht="42" customHeight="1">
      <c r="B60" s="269" t="s">
        <v>429</v>
      </c>
      <c r="C60" s="1302" t="s">
        <v>430</v>
      </c>
      <c r="D60" s="1302"/>
      <c r="E60" s="1302"/>
      <c r="F60" s="1303"/>
      <c r="G60" s="585" t="s">
        <v>431</v>
      </c>
      <c r="H60" s="586" t="s">
        <v>432</v>
      </c>
      <c r="I60" s="2689" t="s">
        <v>433</v>
      </c>
      <c r="J60" s="2714"/>
      <c r="K60" s="2689" t="s">
        <v>384</v>
      </c>
      <c r="L60" s="2690"/>
      <c r="M60" s="2690"/>
      <c r="N60" s="2691"/>
      <c r="O60" s="1183"/>
      <c r="P60" s="1183"/>
    </row>
    <row r="61" spans="2:17" ht="49.5" customHeight="1">
      <c r="B61" s="262" t="s">
        <v>216</v>
      </c>
      <c r="C61" s="1307" t="s">
        <v>434</v>
      </c>
      <c r="D61" s="1307"/>
      <c r="E61" s="1307"/>
      <c r="F61" s="1308"/>
      <c r="G61" s="273">
        <f>8000000000/3650</f>
        <v>2191780.8219178081</v>
      </c>
      <c r="H61" s="273" t="s">
        <v>2074</v>
      </c>
      <c r="I61" s="1209" t="s">
        <v>3010</v>
      </c>
      <c r="J61" s="1210"/>
      <c r="K61" s="1275"/>
      <c r="L61" s="1276"/>
      <c r="M61" s="1276"/>
      <c r="N61" s="1277"/>
      <c r="O61" s="1184"/>
      <c r="P61" s="1184"/>
    </row>
    <row r="62" spans="2:17" ht="54" customHeight="1">
      <c r="B62" s="262" t="s">
        <v>218</v>
      </c>
      <c r="C62" s="1307" t="s">
        <v>435</v>
      </c>
      <c r="D62" s="1307"/>
      <c r="E62" s="1307"/>
      <c r="F62" s="1308"/>
      <c r="G62" s="337">
        <v>0</v>
      </c>
      <c r="H62" s="273" t="s">
        <v>2074</v>
      </c>
      <c r="I62" s="1209" t="s">
        <v>3010</v>
      </c>
      <c r="J62" s="1210"/>
      <c r="K62" s="1275" t="s">
        <v>3011</v>
      </c>
      <c r="L62" s="1276"/>
      <c r="M62" s="1276"/>
      <c r="N62" s="1277"/>
      <c r="O62" s="1184"/>
      <c r="P62" s="1184"/>
    </row>
    <row r="63" spans="2:17" ht="54" customHeight="1" thickBot="1">
      <c r="B63" s="248" t="s">
        <v>220</v>
      </c>
      <c r="C63" s="921" t="s">
        <v>436</v>
      </c>
      <c r="D63" s="921"/>
      <c r="E63" s="921"/>
      <c r="F63" s="956"/>
      <c r="G63" s="465">
        <f>G61+G62</f>
        <v>2191780.8219178081</v>
      </c>
      <c r="H63" s="587"/>
      <c r="I63" s="1904"/>
      <c r="J63" s="1905"/>
      <c r="K63" s="1904"/>
      <c r="L63" s="2708"/>
      <c r="M63" s="2708"/>
      <c r="N63" s="2709"/>
      <c r="O63" s="1200"/>
      <c r="P63" s="1200"/>
      <c r="Q63" s="58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2715" t="s">
        <v>439</v>
      </c>
      <c r="D65" s="2715"/>
      <c r="E65" s="2715"/>
      <c r="F65" s="2715"/>
      <c r="G65" s="2715"/>
      <c r="H65" s="2715"/>
      <c r="I65" s="2715"/>
      <c r="J65" s="2715"/>
      <c r="K65" s="2715"/>
      <c r="L65" s="2715"/>
      <c r="M65" s="2716"/>
      <c r="N65" s="277" t="s">
        <v>50</v>
      </c>
      <c r="O65" s="268" t="s">
        <v>745</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586" t="s">
        <v>443</v>
      </c>
      <c r="G67" s="2689" t="s">
        <v>444</v>
      </c>
      <c r="H67" s="2714"/>
      <c r="I67" s="2689" t="s">
        <v>445</v>
      </c>
      <c r="J67" s="2714"/>
      <c r="K67" s="2689" t="s">
        <v>384</v>
      </c>
      <c r="L67" s="2690"/>
      <c r="M67" s="2690"/>
      <c r="N67" s="2691"/>
      <c r="O67" s="1183"/>
      <c r="P67" s="1183"/>
    </row>
    <row r="68" spans="2:16" ht="57" customHeight="1">
      <c r="B68" s="262" t="s">
        <v>216</v>
      </c>
      <c r="C68" s="1290" t="s">
        <v>446</v>
      </c>
      <c r="D68" s="1290"/>
      <c r="E68" s="1291"/>
      <c r="F68" s="746" t="s">
        <v>50</v>
      </c>
      <c r="G68" s="1251">
        <v>0</v>
      </c>
      <c r="H68" s="1252"/>
      <c r="I68" s="1209" t="s">
        <v>2074</v>
      </c>
      <c r="J68" s="1210"/>
      <c r="K68" s="1275"/>
      <c r="L68" s="1276"/>
      <c r="M68" s="1276"/>
      <c r="N68" s="1277"/>
      <c r="O68" s="1184"/>
      <c r="P68" s="1184"/>
    </row>
    <row r="69" spans="2:16" ht="65.25" customHeight="1">
      <c r="B69" s="589"/>
      <c r="C69" s="1290" t="s">
        <v>447</v>
      </c>
      <c r="D69" s="1290"/>
      <c r="E69" s="1291"/>
      <c r="F69" s="1032" t="s">
        <v>60</v>
      </c>
      <c r="G69" s="1033"/>
      <c r="H69" s="1033"/>
      <c r="I69" s="1033"/>
      <c r="J69" s="1033"/>
      <c r="K69" s="1275"/>
      <c r="L69" s="1276"/>
      <c r="M69" s="1276"/>
      <c r="N69" s="1277"/>
      <c r="O69" s="1184"/>
      <c r="P69" s="1184"/>
    </row>
    <row r="70" spans="2:16" ht="65.25" customHeight="1">
      <c r="B70" s="262" t="s">
        <v>218</v>
      </c>
      <c r="C70" s="1290" t="s">
        <v>448</v>
      </c>
      <c r="D70" s="1290"/>
      <c r="E70" s="1291"/>
      <c r="F70" s="746" t="s">
        <v>50</v>
      </c>
      <c r="G70" s="1251">
        <v>0</v>
      </c>
      <c r="H70" s="1252"/>
      <c r="I70" s="1209" t="s">
        <v>2074</v>
      </c>
      <c r="J70" s="1210"/>
      <c r="K70" s="1275"/>
      <c r="L70" s="1276"/>
      <c r="M70" s="1276"/>
      <c r="N70" s="1277"/>
      <c r="O70" s="1184"/>
      <c r="P70" s="1184"/>
    </row>
    <row r="71" spans="2:16" ht="35.25" customHeight="1">
      <c r="B71" s="589"/>
      <c r="C71" s="1290" t="s">
        <v>449</v>
      </c>
      <c r="D71" s="1290"/>
      <c r="E71" s="1291"/>
      <c r="F71" s="1032" t="s">
        <v>60</v>
      </c>
      <c r="G71" s="1033"/>
      <c r="H71" s="1033"/>
      <c r="I71" s="1033"/>
      <c r="J71" s="1033"/>
      <c r="K71" s="1275"/>
      <c r="L71" s="1276"/>
      <c r="M71" s="1276"/>
      <c r="N71" s="1277"/>
      <c r="O71" s="1184"/>
      <c r="P71" s="1184"/>
    </row>
    <row r="72" spans="2:16" ht="51" customHeight="1" thickBot="1">
      <c r="B72" s="279" t="s">
        <v>220</v>
      </c>
      <c r="C72" s="1292" t="s">
        <v>450</v>
      </c>
      <c r="D72" s="1292"/>
      <c r="E72" s="1293"/>
      <c r="F72" s="590"/>
      <c r="G72" s="1262">
        <f>G68+G70</f>
        <v>0</v>
      </c>
      <c r="H72" s="1263"/>
      <c r="I72" s="1904"/>
      <c r="J72" s="1905"/>
      <c r="K72" s="1904"/>
      <c r="L72" s="2708"/>
      <c r="M72" s="2708"/>
      <c r="N72" s="2709"/>
      <c r="O72" s="1200"/>
      <c r="P72" s="1200"/>
    </row>
    <row r="73" spans="2:16" ht="56.25" customHeight="1">
      <c r="B73" s="1296" t="s">
        <v>451</v>
      </c>
      <c r="C73" s="1297"/>
      <c r="D73" s="1297"/>
      <c r="E73" s="1297"/>
      <c r="F73" s="1297"/>
      <c r="G73" s="1297"/>
      <c r="H73" s="1297"/>
      <c r="I73" s="1297"/>
      <c r="J73" s="1297"/>
      <c r="K73" s="1297"/>
      <c r="L73" s="1297"/>
      <c r="M73" s="1297"/>
      <c r="N73" s="1297"/>
      <c r="O73" s="1297"/>
      <c r="P73" s="1298"/>
    </row>
    <row r="74" spans="2:16" ht="42.75" customHeight="1">
      <c r="B74" s="254" t="s">
        <v>452</v>
      </c>
      <c r="C74" s="864" t="s">
        <v>453</v>
      </c>
      <c r="D74" s="978"/>
      <c r="E74" s="1088"/>
      <c r="F74" s="591" t="s">
        <v>454</v>
      </c>
      <c r="G74" s="2690" t="s">
        <v>455</v>
      </c>
      <c r="H74" s="2714"/>
      <c r="I74" s="2689" t="s">
        <v>456</v>
      </c>
      <c r="J74" s="2714"/>
      <c r="K74" s="2689" t="s">
        <v>457</v>
      </c>
      <c r="L74" s="2690"/>
      <c r="M74" s="2690"/>
      <c r="N74" s="2691"/>
      <c r="O74" s="246" t="s">
        <v>755</v>
      </c>
      <c r="P74" s="247" t="s">
        <v>1471</v>
      </c>
    </row>
    <row r="75" spans="2:16" ht="32.25" customHeight="1">
      <c r="B75" s="262" t="s">
        <v>216</v>
      </c>
      <c r="C75" s="875" t="s">
        <v>118</v>
      </c>
      <c r="D75" s="875"/>
      <c r="E75" s="990"/>
      <c r="F75" s="746" t="s">
        <v>659</v>
      </c>
      <c r="G75" s="1251">
        <v>2200000</v>
      </c>
      <c r="H75" s="1252"/>
      <c r="I75" s="1209" t="s">
        <v>2074</v>
      </c>
      <c r="J75" s="1210"/>
      <c r="K75" s="1211" t="s">
        <v>3012</v>
      </c>
      <c r="L75" s="1212"/>
      <c r="M75" s="1212"/>
      <c r="N75" s="1213"/>
      <c r="O75" s="1183"/>
      <c r="P75" s="1183"/>
    </row>
    <row r="76" spans="2:16" ht="32.25" customHeight="1">
      <c r="B76" s="262" t="s">
        <v>218</v>
      </c>
      <c r="C76" s="875" t="s">
        <v>54</v>
      </c>
      <c r="D76" s="875"/>
      <c r="E76" s="990"/>
      <c r="F76" s="746" t="s">
        <v>659</v>
      </c>
      <c r="G76" s="1251">
        <v>4490167</v>
      </c>
      <c r="H76" s="1252"/>
      <c r="I76" s="1209" t="s">
        <v>2074</v>
      </c>
      <c r="J76" s="1210"/>
      <c r="K76" s="1211" t="s">
        <v>3013</v>
      </c>
      <c r="L76" s="1212"/>
      <c r="M76" s="1212"/>
      <c r="N76" s="1213"/>
      <c r="O76" s="1184"/>
      <c r="P76" s="1184"/>
    </row>
    <row r="77" spans="2:16" ht="32.25" customHeight="1">
      <c r="B77" s="262" t="s">
        <v>220</v>
      </c>
      <c r="C77" s="875" t="s">
        <v>120</v>
      </c>
      <c r="D77" s="875"/>
      <c r="E77" s="990"/>
      <c r="F77" s="746" t="s">
        <v>659</v>
      </c>
      <c r="G77" s="1251">
        <v>11834984.304</v>
      </c>
      <c r="H77" s="1252"/>
      <c r="I77" s="1209" t="s">
        <v>2074</v>
      </c>
      <c r="J77" s="1210"/>
      <c r="K77" s="1211" t="s">
        <v>3014</v>
      </c>
      <c r="L77" s="1212"/>
      <c r="M77" s="1212"/>
      <c r="N77" s="1213"/>
      <c r="O77" s="1184"/>
      <c r="P77" s="1184"/>
    </row>
    <row r="78" spans="2:16" ht="32.25" customHeight="1">
      <c r="B78" s="262" t="s">
        <v>222</v>
      </c>
      <c r="C78" s="875" t="s">
        <v>121</v>
      </c>
      <c r="D78" s="875"/>
      <c r="E78" s="990"/>
      <c r="F78" s="746" t="s">
        <v>663</v>
      </c>
      <c r="G78" s="1251">
        <v>0</v>
      </c>
      <c r="H78" s="1252"/>
      <c r="I78" s="1251" t="s">
        <v>60</v>
      </c>
      <c r="J78" s="1252"/>
      <c r="K78" s="1251"/>
      <c r="L78" s="1282"/>
      <c r="M78" s="1282"/>
      <c r="N78" s="1283"/>
      <c r="O78" s="1184"/>
      <c r="P78" s="1184"/>
    </row>
    <row r="79" spans="2:16" ht="32.25" customHeight="1">
      <c r="B79" s="262" t="s">
        <v>224</v>
      </c>
      <c r="C79" s="875" t="s">
        <v>122</v>
      </c>
      <c r="D79" s="875"/>
      <c r="E79" s="990"/>
      <c r="F79" s="746" t="s">
        <v>663</v>
      </c>
      <c r="G79" s="1251">
        <v>0</v>
      </c>
      <c r="H79" s="1252"/>
      <c r="I79" s="1209" t="s">
        <v>60</v>
      </c>
      <c r="J79" s="1210"/>
      <c r="K79" s="1211"/>
      <c r="L79" s="1212"/>
      <c r="M79" s="1212"/>
      <c r="N79" s="1213"/>
      <c r="O79" s="1184"/>
      <c r="P79" s="1184"/>
    </row>
    <row r="80" spans="2:16" ht="53.25" customHeight="1" thickBot="1">
      <c r="B80" s="248" t="s">
        <v>226</v>
      </c>
      <c r="C80" s="921" t="s">
        <v>458</v>
      </c>
      <c r="D80" s="921"/>
      <c r="E80" s="956"/>
      <c r="F80" s="592"/>
      <c r="G80" s="2706">
        <f>G75+G76+G77+G78+G79</f>
        <v>18525151.303999998</v>
      </c>
      <c r="H80" s="2707"/>
      <c r="I80" s="1904"/>
      <c r="J80" s="1905"/>
      <c r="K80" s="1904"/>
      <c r="L80" s="2708"/>
      <c r="M80" s="2708"/>
      <c r="N80" s="2709"/>
      <c r="O80" s="1200"/>
      <c r="P80" s="1200"/>
    </row>
    <row r="81" spans="1:16" ht="54.75" customHeight="1">
      <c r="A81" s="593"/>
      <c r="B81" s="1296" t="s">
        <v>459</v>
      </c>
      <c r="C81" s="1297"/>
      <c r="D81" s="1297"/>
      <c r="E81" s="1297"/>
      <c r="F81" s="1297"/>
      <c r="G81" s="1297"/>
      <c r="H81" s="1297"/>
      <c r="I81" s="1297"/>
      <c r="J81" s="1297"/>
      <c r="K81" s="1297"/>
      <c r="L81" s="1297"/>
      <c r="M81" s="1297"/>
      <c r="N81" s="1297"/>
      <c r="O81" s="1297"/>
      <c r="P81" s="1298"/>
    </row>
    <row r="82" spans="1:16" ht="78.75" customHeight="1">
      <c r="B82" s="284" t="s">
        <v>460</v>
      </c>
      <c r="C82" s="2710" t="s">
        <v>461</v>
      </c>
      <c r="D82" s="2710"/>
      <c r="E82" s="2710"/>
      <c r="F82" s="2710"/>
      <c r="G82" s="2711"/>
      <c r="H82" s="1255">
        <f>G72/(G72+G80)</f>
        <v>0</v>
      </c>
      <c r="I82" s="1256"/>
      <c r="J82" s="1257"/>
      <c r="K82" s="2712" t="s">
        <v>3015</v>
      </c>
      <c r="L82" s="2713"/>
      <c r="M82" s="2713"/>
      <c r="N82" s="2713"/>
      <c r="O82" s="246" t="s">
        <v>848</v>
      </c>
      <c r="P82" s="247" t="s">
        <v>745</v>
      </c>
    </row>
    <row r="83" spans="1:16" ht="75" customHeight="1">
      <c r="B83" s="285" t="s">
        <v>463</v>
      </c>
      <c r="C83" s="2702" t="s">
        <v>464</v>
      </c>
      <c r="D83" s="2702"/>
      <c r="E83" s="2702"/>
      <c r="F83" s="2702"/>
      <c r="G83" s="2703"/>
      <c r="H83" s="1255" t="e">
        <f>G68/G72</f>
        <v>#DIV/0!</v>
      </c>
      <c r="I83" s="1256"/>
      <c r="J83" s="1257"/>
      <c r="K83" s="1389" t="s">
        <v>465</v>
      </c>
      <c r="L83" s="1390"/>
      <c r="M83" s="1390"/>
      <c r="N83" s="1390"/>
      <c r="O83" s="246" t="s">
        <v>849</v>
      </c>
      <c r="P83" s="247"/>
    </row>
    <row r="84" spans="1:16" ht="103.5" customHeight="1">
      <c r="B84" s="286" t="s">
        <v>466</v>
      </c>
      <c r="C84" s="875" t="s">
        <v>467</v>
      </c>
      <c r="D84" s="875"/>
      <c r="E84" s="2704"/>
      <c r="F84" s="2704"/>
      <c r="G84" s="2705"/>
      <c r="H84" s="1255">
        <f>(G72+G80)/J26</f>
        <v>1.5129397395102475</v>
      </c>
      <c r="I84" s="1256"/>
      <c r="J84" s="1257"/>
      <c r="K84" s="1389" t="s">
        <v>352</v>
      </c>
      <c r="L84" s="1390"/>
      <c r="M84" s="1390"/>
      <c r="N84" s="1390"/>
      <c r="O84" s="246" t="s">
        <v>468</v>
      </c>
      <c r="P84" s="247" t="s">
        <v>468</v>
      </c>
    </row>
    <row r="85" spans="1:16" ht="48" customHeight="1">
      <c r="B85" s="287" t="s">
        <v>469</v>
      </c>
      <c r="C85" s="2698" t="s">
        <v>470</v>
      </c>
      <c r="D85" s="2698"/>
      <c r="E85" s="2698"/>
      <c r="F85" s="2698"/>
      <c r="G85" s="2699"/>
      <c r="H85" s="1032" t="s">
        <v>50</v>
      </c>
      <c r="I85" s="1033"/>
      <c r="J85" s="1199"/>
      <c r="K85" s="2700" t="s">
        <v>465</v>
      </c>
      <c r="L85" s="2701"/>
      <c r="M85" s="2701"/>
      <c r="N85" s="2701"/>
      <c r="O85" s="246" t="s">
        <v>468</v>
      </c>
      <c r="P85" s="247" t="s">
        <v>468</v>
      </c>
    </row>
    <row r="86" spans="1:16" ht="39" customHeight="1">
      <c r="B86" s="242" t="s">
        <v>471</v>
      </c>
      <c r="C86" s="875" t="s">
        <v>472</v>
      </c>
      <c r="D86" s="875"/>
      <c r="E86" s="875"/>
      <c r="F86" s="875"/>
      <c r="G86" s="990"/>
      <c r="H86" s="1032" t="s">
        <v>663</v>
      </c>
      <c r="I86" s="1033"/>
      <c r="J86" s="1033"/>
      <c r="K86" s="2700" t="s">
        <v>465</v>
      </c>
      <c r="L86" s="2701"/>
      <c r="M86" s="2701"/>
      <c r="N86" s="2701"/>
      <c r="O86" s="1003" t="s">
        <v>1476</v>
      </c>
      <c r="P86" s="1003"/>
    </row>
    <row r="87" spans="1:16" ht="23.25" customHeight="1">
      <c r="B87" s="262" t="s">
        <v>216</v>
      </c>
      <c r="C87" s="875" t="s">
        <v>473</v>
      </c>
      <c r="D87" s="875"/>
      <c r="E87" s="875"/>
      <c r="F87" s="875"/>
      <c r="G87" s="875"/>
      <c r="H87" s="1671" t="s">
        <v>663</v>
      </c>
      <c r="I87" s="1672"/>
      <c r="J87" s="1672"/>
      <c r="K87" s="1672"/>
      <c r="L87" s="1672"/>
      <c r="M87" s="1672"/>
      <c r="N87" s="1672"/>
      <c r="O87" s="1007"/>
      <c r="P87" s="1007"/>
    </row>
    <row r="88" spans="1:16" ht="44.25" customHeight="1">
      <c r="B88" s="249" t="s">
        <v>474</v>
      </c>
      <c r="C88" s="921" t="s">
        <v>475</v>
      </c>
      <c r="D88" s="921"/>
      <c r="E88" s="956"/>
      <c r="F88" s="2645" t="s">
        <v>3016</v>
      </c>
      <c r="G88" s="2310"/>
      <c r="H88" s="2310"/>
      <c r="I88" s="2310"/>
      <c r="J88" s="2310"/>
      <c r="K88" s="2310"/>
      <c r="L88" s="2310"/>
      <c r="M88" s="2310"/>
      <c r="N88" s="2310"/>
      <c r="O88" s="2696"/>
      <c r="P88" s="2697"/>
    </row>
    <row r="89" spans="1:16" ht="42" customHeight="1">
      <c r="B89" s="2548" t="s">
        <v>476</v>
      </c>
      <c r="C89" s="2549"/>
      <c r="D89" s="2549"/>
      <c r="E89" s="2549"/>
      <c r="F89" s="2549"/>
      <c r="G89" s="2549"/>
      <c r="H89" s="2549"/>
      <c r="I89" s="2549"/>
      <c r="J89" s="2549"/>
      <c r="K89" s="2549"/>
      <c r="L89" s="2549"/>
      <c r="M89" s="2549"/>
      <c r="N89" s="2549"/>
      <c r="O89" s="2549"/>
      <c r="P89" s="2550"/>
    </row>
    <row r="90" spans="1:16" ht="34.5" customHeight="1">
      <c r="B90" s="288" t="s">
        <v>477</v>
      </c>
      <c r="C90" s="2685" t="s">
        <v>478</v>
      </c>
      <c r="D90" s="875"/>
      <c r="E90" s="875"/>
      <c r="F90" s="875"/>
      <c r="G90" s="990"/>
      <c r="H90" s="594" t="s">
        <v>49</v>
      </c>
      <c r="I90" s="1226" t="s">
        <v>424</v>
      </c>
      <c r="J90" s="1227"/>
      <c r="K90" s="1418"/>
      <c r="L90" s="1419"/>
      <c r="M90" s="1419"/>
      <c r="N90" s="1420"/>
      <c r="O90" s="246" t="s">
        <v>841</v>
      </c>
      <c r="P90" s="247"/>
    </row>
    <row r="91" spans="1:16" ht="30.75" customHeight="1">
      <c r="B91" s="1228" t="s">
        <v>479</v>
      </c>
      <c r="C91" s="1229"/>
      <c r="D91" s="1229"/>
      <c r="E91" s="1230"/>
      <c r="F91" s="2686" t="s">
        <v>480</v>
      </c>
      <c r="G91" s="2687"/>
      <c r="H91" s="2688"/>
      <c r="I91" s="2689" t="s">
        <v>481</v>
      </c>
      <c r="J91" s="2690"/>
      <c r="K91" s="2689" t="s">
        <v>384</v>
      </c>
      <c r="L91" s="2690"/>
      <c r="M91" s="2690"/>
      <c r="N91" s="2691"/>
      <c r="O91" s="1183"/>
      <c r="P91" s="1183"/>
    </row>
    <row r="92" spans="1:16" ht="21" customHeight="1">
      <c r="B92" s="1231"/>
      <c r="C92" s="1232"/>
      <c r="D92" s="1232"/>
      <c r="E92" s="1233"/>
      <c r="F92" s="1418" t="s">
        <v>3017</v>
      </c>
      <c r="G92" s="1419"/>
      <c r="H92" s="1420"/>
      <c r="I92" s="2694">
        <f>8000000000/3650</f>
        <v>2191780.8219178081</v>
      </c>
      <c r="J92" s="2695"/>
      <c r="K92" s="1418"/>
      <c r="L92" s="1419"/>
      <c r="M92" s="1419"/>
      <c r="N92" s="1420"/>
      <c r="O92" s="1184"/>
      <c r="P92" s="1184"/>
    </row>
    <row r="93" spans="1:16" ht="21" customHeight="1">
      <c r="B93" s="1231"/>
      <c r="C93" s="1232"/>
      <c r="D93" s="1232"/>
      <c r="E93" s="1233"/>
      <c r="F93" s="1418" t="s">
        <v>3018</v>
      </c>
      <c r="G93" s="1419"/>
      <c r="H93" s="1420"/>
      <c r="I93" s="2694">
        <v>11000000</v>
      </c>
      <c r="J93" s="2695"/>
      <c r="K93" s="1418"/>
      <c r="L93" s="1419"/>
      <c r="M93" s="1419"/>
      <c r="N93" s="1420"/>
      <c r="O93" s="1184"/>
      <c r="P93" s="1184"/>
    </row>
    <row r="94" spans="1:16" ht="21" customHeight="1">
      <c r="B94" s="1231"/>
      <c r="C94" s="1232"/>
      <c r="D94" s="1232"/>
      <c r="E94" s="1233"/>
      <c r="F94" s="1418"/>
      <c r="G94" s="1419"/>
      <c r="H94" s="1420"/>
      <c r="I94" s="2692"/>
      <c r="J94" s="2693"/>
      <c r="K94" s="1418"/>
      <c r="L94" s="1419"/>
      <c r="M94" s="1419"/>
      <c r="N94" s="1420"/>
      <c r="O94" s="1184"/>
      <c r="P94" s="1184"/>
    </row>
    <row r="95" spans="1:16" ht="21" customHeight="1">
      <c r="B95" s="1231"/>
      <c r="C95" s="1232"/>
      <c r="D95" s="1232"/>
      <c r="E95" s="1233"/>
      <c r="F95" s="1418"/>
      <c r="G95" s="1419"/>
      <c r="H95" s="1420"/>
      <c r="I95" s="2692"/>
      <c r="J95" s="2693"/>
      <c r="K95" s="1418"/>
      <c r="L95" s="1419"/>
      <c r="M95" s="1419"/>
      <c r="N95" s="1420"/>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2611" t="s">
        <v>124</v>
      </c>
      <c r="C97" s="2612"/>
      <c r="D97" s="2612"/>
      <c r="E97" s="2612"/>
      <c r="F97" s="2612"/>
      <c r="G97" s="2612"/>
      <c r="H97" s="2612"/>
      <c r="I97" s="2612"/>
      <c r="J97" s="2612"/>
      <c r="K97" s="2612"/>
      <c r="L97" s="2612"/>
      <c r="M97" s="2612"/>
      <c r="N97" s="2612"/>
      <c r="O97" s="2612"/>
      <c r="P97" s="2614"/>
    </row>
    <row r="98" spans="2:16" ht="39.75" customHeight="1">
      <c r="B98" s="290" t="s">
        <v>482</v>
      </c>
      <c r="C98" s="2684" t="s">
        <v>483</v>
      </c>
      <c r="D98" s="2684"/>
      <c r="E98" s="2684"/>
      <c r="F98" s="2684"/>
      <c r="G98" s="2684"/>
      <c r="H98" s="2684"/>
      <c r="I98" s="2684"/>
      <c r="J98" s="2684"/>
      <c r="K98" s="2684"/>
      <c r="L98" s="2684"/>
      <c r="M98" s="2684"/>
      <c r="N98" s="268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595" t="s">
        <v>216</v>
      </c>
      <c r="C101" s="2640" t="s">
        <v>488</v>
      </c>
      <c r="D101" s="2640"/>
      <c r="E101" s="2640"/>
      <c r="F101" s="2641"/>
      <c r="G101" s="1032" t="s">
        <v>49</v>
      </c>
      <c r="H101" s="1199"/>
      <c r="I101" s="1032" t="s">
        <v>49</v>
      </c>
      <c r="J101" s="1199"/>
      <c r="K101" s="745" t="s">
        <v>49</v>
      </c>
      <c r="L101" s="1032" t="s">
        <v>49</v>
      </c>
      <c r="M101" s="1033"/>
      <c r="N101" s="1116"/>
      <c r="O101" s="1183"/>
      <c r="P101" s="1183"/>
    </row>
    <row r="102" spans="2:16" ht="42" customHeight="1">
      <c r="B102" s="595" t="s">
        <v>218</v>
      </c>
      <c r="C102" s="2640" t="s">
        <v>668</v>
      </c>
      <c r="D102" s="2640"/>
      <c r="E102" s="2640"/>
      <c r="F102" s="2641"/>
      <c r="G102" s="1032" t="s">
        <v>49</v>
      </c>
      <c r="H102" s="1199"/>
      <c r="I102" s="1032" t="s">
        <v>49</v>
      </c>
      <c r="J102" s="1199"/>
      <c r="K102" s="745" t="s">
        <v>49</v>
      </c>
      <c r="L102" s="1032" t="s">
        <v>49</v>
      </c>
      <c r="M102" s="1033"/>
      <c r="N102" s="1116"/>
      <c r="O102" s="1184"/>
      <c r="P102" s="1184"/>
    </row>
    <row r="103" spans="2:16" ht="41.25" customHeight="1">
      <c r="B103" s="595" t="s">
        <v>490</v>
      </c>
      <c r="C103" s="2640" t="s">
        <v>669</v>
      </c>
      <c r="D103" s="2640"/>
      <c r="E103" s="2640"/>
      <c r="F103" s="2641"/>
      <c r="G103" s="1032" t="s">
        <v>49</v>
      </c>
      <c r="H103" s="1199"/>
      <c r="I103" s="1032" t="s">
        <v>49</v>
      </c>
      <c r="J103" s="1199"/>
      <c r="K103" s="745" t="s">
        <v>49</v>
      </c>
      <c r="L103" s="1032" t="s">
        <v>49</v>
      </c>
      <c r="M103" s="1033"/>
      <c r="N103" s="1116"/>
      <c r="O103" s="1184"/>
      <c r="P103" s="1184"/>
    </row>
    <row r="104" spans="2:16" ht="30" customHeight="1">
      <c r="B104" s="595" t="s">
        <v>492</v>
      </c>
      <c r="C104" s="2640" t="s">
        <v>493</v>
      </c>
      <c r="D104" s="2640"/>
      <c r="E104" s="2640"/>
      <c r="F104" s="2641"/>
      <c r="G104" s="1032" t="s">
        <v>49</v>
      </c>
      <c r="H104" s="1199"/>
      <c r="I104" s="1032" t="s">
        <v>49</v>
      </c>
      <c r="J104" s="1199"/>
      <c r="K104" s="745" t="s">
        <v>49</v>
      </c>
      <c r="L104" s="1032" t="s">
        <v>49</v>
      </c>
      <c r="M104" s="1033"/>
      <c r="N104" s="1116"/>
      <c r="O104" s="1184"/>
      <c r="P104" s="1184"/>
    </row>
    <row r="105" spans="2:16" ht="60.4" customHeight="1">
      <c r="B105" s="595" t="s">
        <v>494</v>
      </c>
      <c r="C105" s="2640" t="s">
        <v>495</v>
      </c>
      <c r="D105" s="2640"/>
      <c r="E105" s="2640"/>
      <c r="F105" s="2641"/>
      <c r="G105" s="1032" t="s">
        <v>49</v>
      </c>
      <c r="H105" s="1199"/>
      <c r="I105" s="1032" t="s">
        <v>50</v>
      </c>
      <c r="J105" s="1199"/>
      <c r="K105" s="745" t="s">
        <v>49</v>
      </c>
      <c r="L105" s="1032" t="s">
        <v>49</v>
      </c>
      <c r="M105" s="1033"/>
      <c r="N105" s="1116"/>
      <c r="O105" s="1184"/>
      <c r="P105" s="1184"/>
    </row>
    <row r="106" spans="2:16" ht="24.75" customHeight="1">
      <c r="B106" s="595" t="s">
        <v>226</v>
      </c>
      <c r="C106" s="2640" t="s">
        <v>133</v>
      </c>
      <c r="D106" s="2640"/>
      <c r="E106" s="2640"/>
      <c r="F106" s="2641"/>
      <c r="G106" s="1032" t="s">
        <v>49</v>
      </c>
      <c r="H106" s="1199"/>
      <c r="I106" s="1032" t="s">
        <v>49</v>
      </c>
      <c r="J106" s="1199"/>
      <c r="K106" s="745" t="s">
        <v>49</v>
      </c>
      <c r="L106" s="1032" t="s">
        <v>49</v>
      </c>
      <c r="M106" s="1033"/>
      <c r="N106" s="1116"/>
      <c r="O106" s="1184"/>
      <c r="P106" s="1184"/>
    </row>
    <row r="107" spans="2:16" ht="24.75" customHeight="1">
      <c r="B107" s="595" t="s">
        <v>228</v>
      </c>
      <c r="C107" s="2640" t="s">
        <v>134</v>
      </c>
      <c r="D107" s="2640"/>
      <c r="E107" s="2640"/>
      <c r="F107" s="2641"/>
      <c r="G107" s="1032" t="s">
        <v>49</v>
      </c>
      <c r="H107" s="1199"/>
      <c r="I107" s="1032" t="s">
        <v>49</v>
      </c>
      <c r="J107" s="1199"/>
      <c r="K107" s="745" t="s">
        <v>49</v>
      </c>
      <c r="L107" s="1032" t="s">
        <v>49</v>
      </c>
      <c r="M107" s="1033"/>
      <c r="N107" s="1116"/>
      <c r="O107" s="1184"/>
      <c r="P107" s="1184"/>
    </row>
    <row r="108" spans="2:16" ht="27.75" customHeight="1">
      <c r="B108" s="595" t="s">
        <v>229</v>
      </c>
      <c r="C108" s="2640" t="s">
        <v>496</v>
      </c>
      <c r="D108" s="2640"/>
      <c r="E108" s="2640"/>
      <c r="F108" s="2641"/>
      <c r="G108" s="1032" t="s">
        <v>49</v>
      </c>
      <c r="H108" s="1199"/>
      <c r="I108" s="1032" t="s">
        <v>49</v>
      </c>
      <c r="J108" s="1199"/>
      <c r="K108" s="745" t="s">
        <v>49</v>
      </c>
      <c r="L108" s="1032" t="s">
        <v>49</v>
      </c>
      <c r="M108" s="1033"/>
      <c r="N108" s="1116"/>
      <c r="O108" s="1184"/>
      <c r="P108" s="1184"/>
    </row>
    <row r="109" spans="2:16" ht="54" customHeight="1">
      <c r="B109" s="595" t="s">
        <v>230</v>
      </c>
      <c r="C109" s="2640" t="s">
        <v>497</v>
      </c>
      <c r="D109" s="2640"/>
      <c r="E109" s="2640"/>
      <c r="F109" s="2641"/>
      <c r="G109" s="1032" t="s">
        <v>49</v>
      </c>
      <c r="H109" s="1199"/>
      <c r="I109" s="1032" t="s">
        <v>49</v>
      </c>
      <c r="J109" s="1199"/>
      <c r="K109" s="745" t="s">
        <v>49</v>
      </c>
      <c r="L109" s="1032" t="s">
        <v>50</v>
      </c>
      <c r="M109" s="1033"/>
      <c r="N109" s="1116"/>
      <c r="O109" s="1184"/>
      <c r="P109" s="1184"/>
    </row>
    <row r="110" spans="2:16" ht="47.65" customHeight="1">
      <c r="B110" s="595" t="s">
        <v>231</v>
      </c>
      <c r="C110" s="2640" t="s">
        <v>498</v>
      </c>
      <c r="D110" s="2640"/>
      <c r="E110" s="2640"/>
      <c r="F110" s="2641"/>
      <c r="G110" s="1032" t="s">
        <v>49</v>
      </c>
      <c r="H110" s="1199"/>
      <c r="I110" s="1032" t="s">
        <v>49</v>
      </c>
      <c r="J110" s="1199"/>
      <c r="K110" s="745" t="s">
        <v>49</v>
      </c>
      <c r="L110" s="1032" t="s">
        <v>50</v>
      </c>
      <c r="M110" s="1033"/>
      <c r="N110" s="1116"/>
      <c r="O110" s="1184"/>
      <c r="P110" s="1184"/>
    </row>
    <row r="111" spans="2:16" ht="38.65" customHeight="1">
      <c r="B111" s="595" t="s">
        <v>233</v>
      </c>
      <c r="C111" s="2640" t="s">
        <v>499</v>
      </c>
      <c r="D111" s="2640"/>
      <c r="E111" s="2640"/>
      <c r="F111" s="2641"/>
      <c r="G111" s="1032" t="s">
        <v>49</v>
      </c>
      <c r="H111" s="1199"/>
      <c r="I111" s="1032" t="s">
        <v>50</v>
      </c>
      <c r="J111" s="1199"/>
      <c r="K111" s="745" t="s">
        <v>49</v>
      </c>
      <c r="L111" s="1032" t="s">
        <v>50</v>
      </c>
      <c r="M111" s="1033"/>
      <c r="N111" s="1116"/>
      <c r="O111" s="1184"/>
      <c r="P111" s="1184"/>
    </row>
    <row r="112" spans="2:16" ht="58.15" customHeight="1">
      <c r="B112" s="595" t="s">
        <v>500</v>
      </c>
      <c r="C112" s="2640" t="s">
        <v>501</v>
      </c>
      <c r="D112" s="2640"/>
      <c r="E112" s="2640"/>
      <c r="F112" s="2641"/>
      <c r="G112" s="1032" t="s">
        <v>49</v>
      </c>
      <c r="H112" s="1199"/>
      <c r="I112" s="1032" t="s">
        <v>50</v>
      </c>
      <c r="J112" s="1199"/>
      <c r="K112" s="745" t="s">
        <v>49</v>
      </c>
      <c r="L112" s="1032" t="s">
        <v>49</v>
      </c>
      <c r="M112" s="1033"/>
      <c r="N112" s="1116"/>
      <c r="O112" s="1184"/>
      <c r="P112" s="1184"/>
    </row>
    <row r="113" spans="2:16" ht="29.65" customHeight="1">
      <c r="B113" s="595" t="s">
        <v>236</v>
      </c>
      <c r="C113" s="2640" t="s">
        <v>502</v>
      </c>
      <c r="D113" s="2640"/>
      <c r="E113" s="2640"/>
      <c r="F113" s="2641"/>
      <c r="G113" s="1032" t="s">
        <v>49</v>
      </c>
      <c r="H113" s="1199"/>
      <c r="I113" s="1032" t="s">
        <v>49</v>
      </c>
      <c r="J113" s="1199"/>
      <c r="K113" s="745" t="s">
        <v>49</v>
      </c>
      <c r="L113" s="1032" t="s">
        <v>49</v>
      </c>
      <c r="M113" s="1033"/>
      <c r="N113" s="1116"/>
      <c r="O113" s="1184"/>
      <c r="P113" s="1184"/>
    </row>
    <row r="114" spans="2:16" ht="32.25" customHeight="1">
      <c r="B114" s="596" t="s">
        <v>503</v>
      </c>
      <c r="C114" s="2640" t="s">
        <v>504</v>
      </c>
      <c r="D114" s="2640"/>
      <c r="E114" s="2640"/>
      <c r="F114" s="2640"/>
      <c r="G114" s="2640"/>
      <c r="H114" s="2640"/>
      <c r="I114" s="2640"/>
      <c r="J114" s="2640"/>
      <c r="K114" s="2640"/>
      <c r="L114" s="2640"/>
      <c r="M114" s="2640"/>
      <c r="N114" s="2683"/>
      <c r="O114" s="1184"/>
      <c r="P114" s="1184"/>
    </row>
    <row r="115" spans="2:16" ht="32.25" customHeight="1">
      <c r="B115" s="596" t="s">
        <v>230</v>
      </c>
      <c r="C115" s="2640" t="s">
        <v>505</v>
      </c>
      <c r="D115" s="2640"/>
      <c r="E115" s="2682"/>
      <c r="F115" s="2682"/>
      <c r="G115" s="1032"/>
      <c r="H115" s="1199"/>
      <c r="I115" s="1032"/>
      <c r="J115" s="1199"/>
      <c r="K115" s="745"/>
      <c r="L115" s="1032"/>
      <c r="M115" s="1033"/>
      <c r="N115" s="1116"/>
      <c r="O115" s="1184"/>
      <c r="P115" s="1184"/>
    </row>
    <row r="116" spans="2:16" ht="32.25" customHeight="1">
      <c r="B116" s="596" t="s">
        <v>401</v>
      </c>
      <c r="C116" s="2640" t="s">
        <v>505</v>
      </c>
      <c r="D116" s="2640"/>
      <c r="E116" s="2682"/>
      <c r="F116" s="2682"/>
      <c r="G116" s="1032"/>
      <c r="H116" s="1199"/>
      <c r="I116" s="1032"/>
      <c r="J116" s="1199"/>
      <c r="K116" s="745"/>
      <c r="L116" s="1032"/>
      <c r="M116" s="1033"/>
      <c r="N116" s="1116"/>
      <c r="O116" s="1184"/>
      <c r="P116" s="1184"/>
    </row>
    <row r="117" spans="2:16" ht="32.25" customHeight="1">
      <c r="B117" s="596" t="s">
        <v>404</v>
      </c>
      <c r="C117" s="2640" t="s">
        <v>505</v>
      </c>
      <c r="D117" s="2640"/>
      <c r="E117" s="2682"/>
      <c r="F117" s="2682"/>
      <c r="G117" s="1032"/>
      <c r="H117" s="1199"/>
      <c r="I117" s="1032"/>
      <c r="J117" s="1199"/>
      <c r="K117" s="745"/>
      <c r="L117" s="1032"/>
      <c r="M117" s="1033"/>
      <c r="N117" s="1116"/>
      <c r="O117" s="1184"/>
      <c r="P117" s="1184"/>
    </row>
    <row r="118" spans="2:16" ht="39.75" customHeight="1" thickBot="1">
      <c r="B118" s="1086" t="s">
        <v>506</v>
      </c>
      <c r="C118" s="921"/>
      <c r="D118" s="921"/>
      <c r="E118" s="921"/>
      <c r="F118" s="956"/>
      <c r="G118" s="1186"/>
      <c r="H118" s="1186"/>
      <c r="I118" s="1186"/>
      <c r="J118" s="1186"/>
      <c r="K118" s="1186"/>
      <c r="L118" s="1186"/>
      <c r="M118" s="1186"/>
      <c r="N118" s="1186"/>
      <c r="O118" s="1200"/>
      <c r="P118" s="1200"/>
    </row>
    <row r="119" spans="2:16" ht="18" customHeight="1" thickBot="1">
      <c r="B119" s="2678" t="s">
        <v>147</v>
      </c>
      <c r="C119" s="2679"/>
      <c r="D119" s="2679"/>
      <c r="E119" s="2679"/>
      <c r="F119" s="2679"/>
      <c r="G119" s="2679"/>
      <c r="H119" s="2679"/>
      <c r="I119" s="2679"/>
      <c r="J119" s="2679"/>
      <c r="K119" s="2679"/>
      <c r="L119" s="2679"/>
      <c r="M119" s="2679"/>
      <c r="N119" s="2679"/>
      <c r="O119" s="2679"/>
      <c r="P119" s="2680"/>
    </row>
    <row r="120" spans="2:16" ht="48.75" customHeight="1">
      <c r="B120" s="254" t="s">
        <v>507</v>
      </c>
      <c r="C120" s="2681" t="s">
        <v>508</v>
      </c>
      <c r="D120" s="2681"/>
      <c r="E120" s="2681"/>
      <c r="F120" s="2681"/>
      <c r="G120" s="763" t="s">
        <v>49</v>
      </c>
      <c r="H120" s="1192" t="s">
        <v>509</v>
      </c>
      <c r="I120" s="1193"/>
      <c r="J120" s="1751"/>
      <c r="K120" s="1752"/>
      <c r="L120" s="1752"/>
      <c r="M120" s="1752"/>
      <c r="N120" s="1753"/>
      <c r="O120" s="293" t="s">
        <v>778</v>
      </c>
      <c r="P120" s="734"/>
    </row>
    <row r="121" spans="2:16" ht="15" customHeight="1">
      <c r="B121" s="2675" t="s">
        <v>510</v>
      </c>
      <c r="C121" s="2549"/>
      <c r="D121" s="2549"/>
      <c r="E121" s="2549"/>
      <c r="F121" s="2549"/>
      <c r="G121" s="2549"/>
      <c r="H121" s="2549"/>
      <c r="I121" s="2549"/>
      <c r="J121" s="2549"/>
      <c r="K121" s="2549"/>
      <c r="L121" s="2549"/>
      <c r="M121" s="2549"/>
      <c r="N121" s="2549"/>
      <c r="O121" s="2549"/>
      <c r="P121" s="2550"/>
    </row>
    <row r="122" spans="2:16" ht="19.5" customHeight="1">
      <c r="B122" s="262" t="s">
        <v>511</v>
      </c>
      <c r="C122" s="875" t="s">
        <v>512</v>
      </c>
      <c r="D122" s="875"/>
      <c r="E122" s="875"/>
      <c r="F122" s="875"/>
      <c r="G122" s="875"/>
      <c r="H122" s="968" t="s">
        <v>3019</v>
      </c>
      <c r="I122" s="969"/>
      <c r="J122" s="969"/>
      <c r="K122" s="1179" t="s">
        <v>424</v>
      </c>
      <c r="L122" s="1186"/>
      <c r="M122" s="1186"/>
      <c r="N122" s="1187"/>
      <c r="O122" s="1183"/>
      <c r="P122" s="1183"/>
    </row>
    <row r="123" spans="2:16" ht="19.5" customHeight="1">
      <c r="B123" s="262" t="s">
        <v>218</v>
      </c>
      <c r="C123" s="875" t="s">
        <v>513</v>
      </c>
      <c r="D123" s="875"/>
      <c r="E123" s="875"/>
      <c r="F123" s="875"/>
      <c r="G123" s="875"/>
      <c r="H123" s="968" t="s">
        <v>857</v>
      </c>
      <c r="I123" s="969"/>
      <c r="J123" s="969"/>
      <c r="K123" s="1179"/>
      <c r="L123" s="2676"/>
      <c r="M123" s="2676"/>
      <c r="N123" s="2677"/>
      <c r="O123" s="1184"/>
      <c r="P123" s="1184"/>
    </row>
    <row r="124" spans="2:16" ht="19.5" customHeight="1">
      <c r="B124" s="262" t="s">
        <v>220</v>
      </c>
      <c r="C124" s="875" t="s">
        <v>514</v>
      </c>
      <c r="D124" s="875"/>
      <c r="E124" s="875"/>
      <c r="F124" s="875"/>
      <c r="G124" s="875"/>
      <c r="H124" s="968" t="s">
        <v>49</v>
      </c>
      <c r="I124" s="969"/>
      <c r="J124" s="969"/>
      <c r="K124" s="1179"/>
      <c r="L124" s="1188"/>
      <c r="M124" s="1188"/>
      <c r="N124" s="1189"/>
      <c r="O124" s="1184"/>
      <c r="P124" s="1184"/>
    </row>
    <row r="125" spans="2:16" ht="24" customHeight="1">
      <c r="B125" s="262" t="s">
        <v>222</v>
      </c>
      <c r="C125" s="875" t="s">
        <v>515</v>
      </c>
      <c r="D125" s="875"/>
      <c r="E125" s="875"/>
      <c r="F125" s="875"/>
      <c r="G125" s="875"/>
      <c r="H125" s="875"/>
      <c r="I125" s="875"/>
      <c r="J125" s="875"/>
      <c r="K125" s="1179"/>
      <c r="L125" s="938"/>
      <c r="M125" s="1058"/>
      <c r="N125" s="2670"/>
      <c r="O125" s="1184"/>
      <c r="P125" s="1184"/>
    </row>
    <row r="126" spans="2:16" ht="20.25" customHeight="1">
      <c r="B126" s="262"/>
      <c r="C126" s="724" t="s">
        <v>230</v>
      </c>
      <c r="D126" s="875" t="s">
        <v>516</v>
      </c>
      <c r="E126" s="875"/>
      <c r="F126" s="875"/>
      <c r="G126" s="990"/>
      <c r="H126" s="968" t="s">
        <v>49</v>
      </c>
      <c r="I126" s="969"/>
      <c r="J126" s="969"/>
      <c r="K126" s="1179"/>
      <c r="L126" s="2671"/>
      <c r="M126" s="2672"/>
      <c r="N126" s="2673"/>
      <c r="O126" s="1184"/>
      <c r="P126" s="1184"/>
    </row>
    <row r="127" spans="2:16" ht="34.5" customHeight="1">
      <c r="B127" s="262"/>
      <c r="C127" s="724" t="s">
        <v>401</v>
      </c>
      <c r="D127" s="875" t="s">
        <v>517</v>
      </c>
      <c r="E127" s="875"/>
      <c r="F127" s="875"/>
      <c r="G127" s="990"/>
      <c r="H127" s="968" t="s">
        <v>49</v>
      </c>
      <c r="I127" s="969"/>
      <c r="J127" s="969"/>
      <c r="K127" s="1179"/>
      <c r="L127" s="939"/>
      <c r="M127" s="1059"/>
      <c r="N127" s="2674"/>
      <c r="O127" s="1185"/>
      <c r="P127" s="1185"/>
    </row>
    <row r="128" spans="2:16" ht="34.5" customHeight="1">
      <c r="B128" s="242" t="s">
        <v>518</v>
      </c>
      <c r="C128" s="875" t="s">
        <v>519</v>
      </c>
      <c r="D128" s="875"/>
      <c r="E128" s="875"/>
      <c r="F128" s="875"/>
      <c r="G128" s="990"/>
      <c r="H128" s="968" t="s">
        <v>49</v>
      </c>
      <c r="I128" s="969"/>
      <c r="J128" s="969"/>
      <c r="K128" s="1179"/>
      <c r="L128" s="1078"/>
      <c r="M128" s="1139"/>
      <c r="N128" s="1079"/>
      <c r="O128" s="1003" t="s">
        <v>780</v>
      </c>
      <c r="P128" s="1003"/>
    </row>
    <row r="129" spans="1:16" ht="25.5" customHeight="1">
      <c r="B129" s="262" t="s">
        <v>216</v>
      </c>
      <c r="C129" s="875" t="s">
        <v>520</v>
      </c>
      <c r="D129" s="875"/>
      <c r="E129" s="875"/>
      <c r="F129" s="875"/>
      <c r="G129" s="990"/>
      <c r="H129" s="1032" t="s">
        <v>3020</v>
      </c>
      <c r="I129" s="1033"/>
      <c r="J129" s="1033"/>
      <c r="K129" s="1179"/>
      <c r="L129" s="1080"/>
      <c r="M129" s="2669"/>
      <c r="N129" s="1081"/>
      <c r="O129" s="1004"/>
      <c r="P129" s="1004"/>
    </row>
    <row r="130" spans="1:16" ht="23.25" customHeight="1">
      <c r="B130" s="262" t="s">
        <v>218</v>
      </c>
      <c r="C130" s="875" t="s">
        <v>521</v>
      </c>
      <c r="D130" s="875"/>
      <c r="E130" s="875"/>
      <c r="F130" s="875"/>
      <c r="G130" s="990"/>
      <c r="H130" s="1032" t="s">
        <v>3021</v>
      </c>
      <c r="I130" s="1033"/>
      <c r="J130" s="1033"/>
      <c r="K130" s="1179"/>
      <c r="L130" s="1082"/>
      <c r="M130" s="1140"/>
      <c r="N130" s="1083"/>
      <c r="O130" s="1007"/>
      <c r="P130" s="1007"/>
    </row>
    <row r="131" spans="1:16" ht="49.5" customHeight="1">
      <c r="B131" s="242" t="s">
        <v>522</v>
      </c>
      <c r="C131" s="875" t="s">
        <v>523</v>
      </c>
      <c r="D131" s="875"/>
      <c r="E131" s="875"/>
      <c r="F131" s="875"/>
      <c r="G131" s="875"/>
      <c r="H131" s="968" t="s">
        <v>50</v>
      </c>
      <c r="I131" s="969"/>
      <c r="J131" s="969"/>
      <c r="K131" s="1179"/>
      <c r="L131" s="1186"/>
      <c r="M131" s="1186"/>
      <c r="N131" s="1187"/>
      <c r="O131" s="1003" t="s">
        <v>3022</v>
      </c>
      <c r="P131" s="1003" t="s">
        <v>3022</v>
      </c>
    </row>
    <row r="132" spans="1:16" ht="47.25" customHeight="1">
      <c r="B132" s="262" t="s">
        <v>216</v>
      </c>
      <c r="C132" s="875" t="s">
        <v>524</v>
      </c>
      <c r="D132" s="875"/>
      <c r="E132" s="875"/>
      <c r="F132" s="875"/>
      <c r="G132" s="990"/>
      <c r="H132" s="968" t="s">
        <v>663</v>
      </c>
      <c r="I132" s="969"/>
      <c r="J132" s="969"/>
      <c r="K132" s="1179"/>
      <c r="L132" s="1188"/>
      <c r="M132" s="1188"/>
      <c r="N132" s="1189"/>
      <c r="O132" s="1007"/>
      <c r="P132" s="1007"/>
    </row>
    <row r="133" spans="1:16" ht="62.25" customHeight="1">
      <c r="B133" s="242" t="s">
        <v>525</v>
      </c>
      <c r="C133" s="875" t="s">
        <v>526</v>
      </c>
      <c r="D133" s="875"/>
      <c r="E133" s="875"/>
      <c r="F133" s="875"/>
      <c r="G133" s="875"/>
      <c r="H133" s="968" t="s">
        <v>49</v>
      </c>
      <c r="I133" s="969"/>
      <c r="J133" s="969"/>
      <c r="K133" s="1179"/>
      <c r="L133" s="1139"/>
      <c r="M133" s="1139"/>
      <c r="N133" s="1079"/>
      <c r="O133" s="1003" t="s">
        <v>782</v>
      </c>
      <c r="P133" s="1003"/>
    </row>
    <row r="134" spans="1:16" ht="51.75" customHeight="1">
      <c r="A134" s="545"/>
      <c r="B134" s="248" t="s">
        <v>216</v>
      </c>
      <c r="C134" s="921" t="s">
        <v>524</v>
      </c>
      <c r="D134" s="921"/>
      <c r="E134" s="921"/>
      <c r="F134" s="921"/>
      <c r="G134" s="956"/>
      <c r="H134" s="968" t="s">
        <v>3023</v>
      </c>
      <c r="I134" s="969"/>
      <c r="J134" s="969"/>
      <c r="K134" s="1179"/>
      <c r="L134" s="1140"/>
      <c r="M134" s="1140"/>
      <c r="N134" s="1083"/>
      <c r="O134" s="1004"/>
      <c r="P134" s="1004"/>
    </row>
    <row r="135" spans="1:16" ht="71.25" customHeight="1" thickBot="1">
      <c r="B135" s="296" t="s">
        <v>527</v>
      </c>
      <c r="C135" s="1836" t="s">
        <v>528</v>
      </c>
      <c r="D135" s="1836"/>
      <c r="E135" s="1836"/>
      <c r="F135" s="1836"/>
      <c r="G135" s="2667"/>
      <c r="H135" s="1154" t="s">
        <v>3024</v>
      </c>
      <c r="I135" s="1155"/>
      <c r="J135" s="1155"/>
      <c r="K135" s="1180"/>
      <c r="L135" s="1155"/>
      <c r="M135" s="1155"/>
      <c r="N135" s="2668"/>
      <c r="O135" s="1005"/>
      <c r="P135" s="1005"/>
    </row>
    <row r="136" spans="1:16" ht="49.5" customHeight="1">
      <c r="B136" s="2533" t="s">
        <v>529</v>
      </c>
      <c r="C136" s="2534"/>
      <c r="D136" s="2534"/>
      <c r="E136" s="2534"/>
      <c r="F136" s="2534"/>
      <c r="G136" s="2534"/>
      <c r="H136" s="2534"/>
      <c r="I136" s="2534"/>
      <c r="J136" s="2534"/>
      <c r="K136" s="2535"/>
      <c r="L136" s="2534"/>
      <c r="M136" s="2534"/>
      <c r="N136" s="2534"/>
      <c r="O136" s="2534"/>
      <c r="P136" s="2536"/>
    </row>
    <row r="137" spans="1:16" ht="36.75" customHeight="1">
      <c r="B137" s="297" t="s">
        <v>530</v>
      </c>
      <c r="C137" s="1145" t="s">
        <v>531</v>
      </c>
      <c r="D137" s="1145"/>
      <c r="E137" s="1145"/>
      <c r="F137" s="1146"/>
      <c r="G137" s="2664" t="s">
        <v>532</v>
      </c>
      <c r="H137" s="2665"/>
      <c r="I137" s="2666"/>
      <c r="J137" s="2664" t="s">
        <v>533</v>
      </c>
      <c r="K137" s="2665"/>
      <c r="L137" s="2666"/>
      <c r="M137" s="1150" t="s">
        <v>384</v>
      </c>
      <c r="N137" s="1151"/>
      <c r="O137" s="1137" t="s">
        <v>862</v>
      </c>
      <c r="P137" s="1137"/>
    </row>
    <row r="138" spans="1:16" ht="110.85" customHeight="1">
      <c r="B138" s="597" t="s">
        <v>511</v>
      </c>
      <c r="C138" s="2640" t="s">
        <v>488</v>
      </c>
      <c r="D138" s="2640"/>
      <c r="E138" s="2640"/>
      <c r="F138" s="2641"/>
      <c r="G138" s="1132" t="s">
        <v>790</v>
      </c>
      <c r="H138" s="1134"/>
      <c r="I138" s="1133"/>
      <c r="J138" s="1132" t="s">
        <v>790</v>
      </c>
      <c r="K138" s="1134"/>
      <c r="L138" s="1133"/>
      <c r="M138" s="1132"/>
      <c r="N138" s="1431"/>
      <c r="O138" s="1043"/>
      <c r="P138" s="1043"/>
    </row>
    <row r="139" spans="1:16" ht="110.85" customHeight="1">
      <c r="B139" s="597" t="s">
        <v>218</v>
      </c>
      <c r="C139" s="2640" t="s">
        <v>668</v>
      </c>
      <c r="D139" s="2640"/>
      <c r="E139" s="2640"/>
      <c r="F139" s="2641"/>
      <c r="G139" s="1132" t="s">
        <v>790</v>
      </c>
      <c r="H139" s="1134"/>
      <c r="I139" s="1133"/>
      <c r="J139" s="1132" t="s">
        <v>790</v>
      </c>
      <c r="K139" s="1134"/>
      <c r="L139" s="1133"/>
      <c r="M139" s="1132"/>
      <c r="N139" s="1431"/>
      <c r="O139" s="1043"/>
      <c r="P139" s="1043"/>
    </row>
    <row r="140" spans="1:16" ht="110.85" customHeight="1">
      <c r="B140" s="597" t="s">
        <v>220</v>
      </c>
      <c r="C140" s="2640" t="s">
        <v>669</v>
      </c>
      <c r="D140" s="2640"/>
      <c r="E140" s="2640"/>
      <c r="F140" s="2641"/>
      <c r="G140" s="1132" t="s">
        <v>790</v>
      </c>
      <c r="H140" s="1134"/>
      <c r="I140" s="1133"/>
      <c r="J140" s="1132" t="s">
        <v>790</v>
      </c>
      <c r="K140" s="1134"/>
      <c r="L140" s="1133"/>
      <c r="M140" s="1132"/>
      <c r="N140" s="1431"/>
      <c r="O140" s="1043"/>
      <c r="P140" s="1043"/>
    </row>
    <row r="141" spans="1:16" ht="110.85" customHeight="1">
      <c r="B141" s="597" t="s">
        <v>222</v>
      </c>
      <c r="C141" s="2640" t="s">
        <v>493</v>
      </c>
      <c r="D141" s="2640"/>
      <c r="E141" s="2640"/>
      <c r="F141" s="2641"/>
      <c r="G141" s="1132" t="s">
        <v>681</v>
      </c>
      <c r="H141" s="1134"/>
      <c r="I141" s="1133"/>
      <c r="J141" s="1132" t="s">
        <v>681</v>
      </c>
      <c r="K141" s="1134"/>
      <c r="L141" s="1133"/>
      <c r="M141" s="1132"/>
      <c r="N141" s="1431"/>
      <c r="O141" s="1043"/>
      <c r="P141" s="1043"/>
    </row>
    <row r="142" spans="1:16" ht="110.85" customHeight="1">
      <c r="B142" s="597" t="s">
        <v>224</v>
      </c>
      <c r="C142" s="2640" t="s">
        <v>534</v>
      </c>
      <c r="D142" s="2640"/>
      <c r="E142" s="2640"/>
      <c r="F142" s="2641"/>
      <c r="G142" s="1132" t="s">
        <v>663</v>
      </c>
      <c r="H142" s="1134"/>
      <c r="I142" s="1133"/>
      <c r="J142" s="1132" t="s">
        <v>681</v>
      </c>
      <c r="K142" s="1134"/>
      <c r="L142" s="1133"/>
      <c r="M142" s="1132"/>
      <c r="N142" s="1431"/>
      <c r="O142" s="1043"/>
      <c r="P142" s="1043"/>
    </row>
    <row r="143" spans="1:16" ht="83.25" customHeight="1">
      <c r="B143" s="597" t="s">
        <v>226</v>
      </c>
      <c r="C143" s="2640" t="s">
        <v>133</v>
      </c>
      <c r="D143" s="2640"/>
      <c r="E143" s="2640"/>
      <c r="F143" s="2641"/>
      <c r="G143" s="1132" t="s">
        <v>679</v>
      </c>
      <c r="H143" s="1134"/>
      <c r="I143" s="1133"/>
      <c r="J143" s="1132" t="s">
        <v>679</v>
      </c>
      <c r="K143" s="1134"/>
      <c r="L143" s="1133"/>
      <c r="M143" s="1132"/>
      <c r="N143" s="1431"/>
      <c r="O143" s="1043"/>
      <c r="P143" s="1043"/>
    </row>
    <row r="144" spans="1:16" ht="78" customHeight="1">
      <c r="B144" s="597" t="s">
        <v>228</v>
      </c>
      <c r="C144" s="2640" t="s">
        <v>134</v>
      </c>
      <c r="D144" s="2640"/>
      <c r="E144" s="2640"/>
      <c r="F144" s="2641"/>
      <c r="G144" s="1132" t="s">
        <v>790</v>
      </c>
      <c r="H144" s="1134"/>
      <c r="I144" s="1133"/>
      <c r="J144" s="1132" t="s">
        <v>790</v>
      </c>
      <c r="K144" s="1134"/>
      <c r="L144" s="1133"/>
      <c r="M144" s="1132"/>
      <c r="N144" s="1431"/>
      <c r="O144" s="1043"/>
      <c r="P144" s="1043"/>
    </row>
    <row r="145" spans="1:16" ht="83.25" customHeight="1">
      <c r="B145" s="597" t="s">
        <v>229</v>
      </c>
      <c r="C145" s="2640" t="s">
        <v>535</v>
      </c>
      <c r="D145" s="2640"/>
      <c r="E145" s="2640"/>
      <c r="F145" s="2641"/>
      <c r="G145" s="1132" t="s">
        <v>790</v>
      </c>
      <c r="H145" s="1134"/>
      <c r="I145" s="1133"/>
      <c r="J145" s="1132" t="s">
        <v>790</v>
      </c>
      <c r="K145" s="1134"/>
      <c r="L145" s="1133"/>
      <c r="M145" s="1134"/>
      <c r="N145" s="1431"/>
      <c r="O145" s="1044"/>
      <c r="P145" s="1044"/>
    </row>
    <row r="146" spans="1:16" ht="79.5" customHeight="1">
      <c r="B146" s="597" t="s">
        <v>230</v>
      </c>
      <c r="C146" s="2640" t="s">
        <v>497</v>
      </c>
      <c r="D146" s="2640"/>
      <c r="E146" s="2640"/>
      <c r="F146" s="2641"/>
      <c r="G146" s="1132" t="s">
        <v>683</v>
      </c>
      <c r="H146" s="1134"/>
      <c r="I146" s="1133"/>
      <c r="J146" s="1132" t="s">
        <v>683</v>
      </c>
      <c r="K146" s="1134"/>
      <c r="L146" s="1133"/>
      <c r="M146" s="1134"/>
      <c r="N146" s="1431"/>
      <c r="O146" s="1044"/>
      <c r="P146" s="1044"/>
    </row>
    <row r="147" spans="1:16" ht="72" customHeight="1">
      <c r="B147" s="500" t="s">
        <v>231</v>
      </c>
      <c r="C147" s="2640" t="s">
        <v>498</v>
      </c>
      <c r="D147" s="2640"/>
      <c r="E147" s="2640"/>
      <c r="F147" s="2641"/>
      <c r="G147" s="1132" t="s">
        <v>683</v>
      </c>
      <c r="H147" s="1134"/>
      <c r="I147" s="1133"/>
      <c r="J147" s="1132" t="s">
        <v>683</v>
      </c>
      <c r="K147" s="1134"/>
      <c r="L147" s="1133"/>
      <c r="M147" s="1134"/>
      <c r="N147" s="1431"/>
      <c r="O147" s="1044"/>
      <c r="P147" s="1044"/>
    </row>
    <row r="148" spans="1:16" ht="78" customHeight="1">
      <c r="B148" s="500" t="s">
        <v>233</v>
      </c>
      <c r="C148" s="2640" t="s">
        <v>499</v>
      </c>
      <c r="D148" s="2640"/>
      <c r="E148" s="2640"/>
      <c r="F148" s="2641"/>
      <c r="G148" s="1132" t="s">
        <v>663</v>
      </c>
      <c r="H148" s="1134"/>
      <c r="I148" s="1133"/>
      <c r="J148" s="1132" t="s">
        <v>790</v>
      </c>
      <c r="K148" s="1134"/>
      <c r="L148" s="1133"/>
      <c r="M148" s="1134"/>
      <c r="N148" s="1431"/>
      <c r="O148" s="1044"/>
      <c r="P148" s="1044"/>
    </row>
    <row r="149" spans="1:16" ht="71.25" customHeight="1">
      <c r="B149" s="500" t="s">
        <v>500</v>
      </c>
      <c r="C149" s="2640" t="s">
        <v>501</v>
      </c>
      <c r="D149" s="2640"/>
      <c r="E149" s="2640"/>
      <c r="F149" s="2641"/>
      <c r="G149" s="1132" t="s">
        <v>663</v>
      </c>
      <c r="H149" s="1134"/>
      <c r="I149" s="1133"/>
      <c r="J149" s="1132" t="s">
        <v>790</v>
      </c>
      <c r="K149" s="1134"/>
      <c r="L149" s="1133"/>
      <c r="M149" s="1134"/>
      <c r="N149" s="1431"/>
      <c r="O149" s="1044"/>
      <c r="P149" s="1044"/>
    </row>
    <row r="150" spans="1:16" ht="78" customHeight="1">
      <c r="B150" s="500" t="s">
        <v>236</v>
      </c>
      <c r="C150" s="2640" t="s">
        <v>502</v>
      </c>
      <c r="D150" s="2640"/>
      <c r="E150" s="2640"/>
      <c r="F150" s="2641"/>
      <c r="G150" s="1132" t="s">
        <v>679</v>
      </c>
      <c r="H150" s="1134"/>
      <c r="I150" s="1133"/>
      <c r="J150" s="1132" t="s">
        <v>679</v>
      </c>
      <c r="K150" s="1134"/>
      <c r="L150" s="1133"/>
      <c r="M150" s="1134"/>
      <c r="N150" s="1431"/>
      <c r="O150" s="1044"/>
      <c r="P150" s="1044"/>
    </row>
    <row r="151" spans="1:16" ht="110.85" customHeight="1">
      <c r="B151" s="500" t="s">
        <v>503</v>
      </c>
      <c r="C151" s="2640" t="s">
        <v>536</v>
      </c>
      <c r="D151" s="2640"/>
      <c r="E151" s="2640"/>
      <c r="F151" s="300" t="s">
        <v>537</v>
      </c>
      <c r="G151" s="301"/>
      <c r="H151" s="1132"/>
      <c r="I151" s="1133"/>
      <c r="J151" s="1132"/>
      <c r="K151" s="1134"/>
      <c r="L151" s="1133"/>
      <c r="M151" s="1134"/>
      <c r="N151" s="1431"/>
      <c r="O151" s="1044"/>
      <c r="P151" s="1044"/>
    </row>
    <row r="152" spans="1:16" ht="118.9" customHeight="1">
      <c r="A152" s="593"/>
      <c r="B152" s="743" t="s">
        <v>538</v>
      </c>
      <c r="C152" s="875" t="s">
        <v>539</v>
      </c>
      <c r="D152" s="875"/>
      <c r="E152" s="990"/>
      <c r="F152" s="125" t="s">
        <v>540</v>
      </c>
      <c r="G152" s="1126" t="s">
        <v>541</v>
      </c>
      <c r="H152" s="1127"/>
      <c r="I152" s="1127"/>
      <c r="J152" s="1127"/>
      <c r="K152" s="1128"/>
      <c r="L152" s="1129" t="s">
        <v>542</v>
      </c>
      <c r="M152" s="1130"/>
      <c r="N152" s="1131"/>
      <c r="O152" s="1003" t="s">
        <v>1484</v>
      </c>
      <c r="P152" s="1003" t="s">
        <v>1448</v>
      </c>
    </row>
    <row r="153" spans="1:16" ht="34.5" customHeight="1">
      <c r="A153" s="593"/>
      <c r="B153" s="598" t="s">
        <v>216</v>
      </c>
      <c r="C153" s="875" t="s">
        <v>198</v>
      </c>
      <c r="D153" s="875"/>
      <c r="E153" s="990"/>
      <c r="F153" s="746" t="s">
        <v>50</v>
      </c>
      <c r="G153" s="2656"/>
      <c r="H153" s="2657"/>
      <c r="I153" s="2657"/>
      <c r="J153" s="2657"/>
      <c r="K153" s="2658"/>
      <c r="L153" s="1032" t="s">
        <v>663</v>
      </c>
      <c r="M153" s="1033"/>
      <c r="N153" s="1116"/>
      <c r="O153" s="1004"/>
      <c r="P153" s="1004"/>
    </row>
    <row r="154" spans="1:16" ht="34.5" customHeight="1">
      <c r="A154" s="593"/>
      <c r="B154" s="599" t="s">
        <v>218</v>
      </c>
      <c r="C154" s="875" t="s">
        <v>200</v>
      </c>
      <c r="D154" s="875"/>
      <c r="E154" s="990"/>
      <c r="F154" s="746" t="s">
        <v>49</v>
      </c>
      <c r="G154" s="2656" t="s">
        <v>3025</v>
      </c>
      <c r="H154" s="2657"/>
      <c r="I154" s="2657"/>
      <c r="J154" s="2657"/>
      <c r="K154" s="2658"/>
      <c r="L154" s="1032" t="s">
        <v>49</v>
      </c>
      <c r="M154" s="1033"/>
      <c r="N154" s="1116"/>
      <c r="O154" s="1004"/>
      <c r="P154" s="1004"/>
    </row>
    <row r="155" spans="1:16" ht="34.5" customHeight="1">
      <c r="A155" s="593"/>
      <c r="B155" s="600" t="s">
        <v>220</v>
      </c>
      <c r="C155" s="875" t="s">
        <v>122</v>
      </c>
      <c r="D155" s="875"/>
      <c r="E155" s="990"/>
      <c r="F155" s="746" t="s">
        <v>49</v>
      </c>
      <c r="G155" s="2659" t="s">
        <v>3026</v>
      </c>
      <c r="H155" s="2660"/>
      <c r="I155" s="2660"/>
      <c r="J155" s="2660"/>
      <c r="K155" s="2661"/>
      <c r="L155" s="1032" t="s">
        <v>49</v>
      </c>
      <c r="M155" s="1033"/>
      <c r="N155" s="1116"/>
      <c r="O155" s="1007"/>
      <c r="P155" s="1007"/>
    </row>
    <row r="156" spans="1:16" ht="78.75" customHeight="1">
      <c r="A156" s="593"/>
      <c r="B156" s="743" t="s">
        <v>543</v>
      </c>
      <c r="C156" s="875" t="s">
        <v>544</v>
      </c>
      <c r="D156" s="875"/>
      <c r="E156" s="990"/>
      <c r="F156" s="125" t="s">
        <v>540</v>
      </c>
      <c r="G156" s="1126" t="s">
        <v>541</v>
      </c>
      <c r="H156" s="1127"/>
      <c r="I156" s="1127"/>
      <c r="J156" s="1127"/>
      <c r="K156" s="1128"/>
      <c r="L156" s="1129" t="s">
        <v>542</v>
      </c>
      <c r="M156" s="1130"/>
      <c r="N156" s="1131"/>
      <c r="O156" s="1003" t="s">
        <v>2707</v>
      </c>
      <c r="P156" s="1003"/>
    </row>
    <row r="157" spans="1:16" ht="34.5" customHeight="1">
      <c r="B157" s="574" t="s">
        <v>216</v>
      </c>
      <c r="C157" s="978" t="s">
        <v>198</v>
      </c>
      <c r="D157" s="978"/>
      <c r="E157" s="978"/>
      <c r="F157" s="304" t="s">
        <v>50</v>
      </c>
      <c r="G157" s="2296"/>
      <c r="H157" s="2297"/>
      <c r="I157" s="2297"/>
      <c r="J157" s="2297"/>
      <c r="K157" s="2655"/>
      <c r="L157" s="1032" t="s">
        <v>663</v>
      </c>
      <c r="M157" s="1033"/>
      <c r="N157" s="1116"/>
      <c r="O157" s="1004"/>
      <c r="P157" s="1004"/>
    </row>
    <row r="158" spans="1:16" ht="34.5" customHeight="1">
      <c r="B158" s="262" t="s">
        <v>218</v>
      </c>
      <c r="C158" s="875" t="s">
        <v>200</v>
      </c>
      <c r="D158" s="875"/>
      <c r="E158" s="875"/>
      <c r="F158" s="304" t="s">
        <v>50</v>
      </c>
      <c r="G158" s="2296"/>
      <c r="H158" s="2297"/>
      <c r="I158" s="2297"/>
      <c r="J158" s="2297"/>
      <c r="K158" s="2655"/>
      <c r="L158" s="1032" t="s">
        <v>663</v>
      </c>
      <c r="M158" s="1033"/>
      <c r="N158" s="1116"/>
      <c r="O158" s="1004"/>
      <c r="P158" s="1004"/>
    </row>
    <row r="159" spans="1:16" ht="34.5" customHeight="1">
      <c r="B159" s="248" t="s">
        <v>220</v>
      </c>
      <c r="C159" s="921" t="s">
        <v>122</v>
      </c>
      <c r="D159" s="921"/>
      <c r="E159" s="921"/>
      <c r="F159" s="304"/>
      <c r="G159" s="2662"/>
      <c r="H159" s="1384"/>
      <c r="I159" s="1384"/>
      <c r="J159" s="1384"/>
      <c r="K159" s="2663"/>
      <c r="L159" s="1032"/>
      <c r="M159" s="1033"/>
      <c r="N159" s="1116"/>
      <c r="O159" s="1007"/>
      <c r="P159" s="1007"/>
    </row>
    <row r="160" spans="1:16" ht="30">
      <c r="B160" s="242" t="s">
        <v>545</v>
      </c>
      <c r="C160" s="875" t="s">
        <v>546</v>
      </c>
      <c r="D160" s="875"/>
      <c r="E160" s="875"/>
      <c r="F160" s="875"/>
      <c r="G160" s="875"/>
      <c r="H160" s="875"/>
      <c r="I160" s="875"/>
      <c r="J160" s="875"/>
      <c r="K160" s="875"/>
      <c r="L160" s="875"/>
      <c r="M160" s="875"/>
      <c r="N160" s="875"/>
      <c r="O160" s="1003" t="s">
        <v>867</v>
      </c>
      <c r="P160" s="1003"/>
    </row>
    <row r="161" spans="2:16" ht="21.75" customHeight="1">
      <c r="B161" s="262" t="s">
        <v>216</v>
      </c>
      <c r="C161" s="875" t="s">
        <v>547</v>
      </c>
      <c r="D161" s="875"/>
      <c r="E161" s="990"/>
      <c r="F161" s="1421" t="s">
        <v>50</v>
      </c>
      <c r="G161" s="1422"/>
      <c r="H161" s="1422"/>
      <c r="I161" s="1422"/>
      <c r="J161" s="1849"/>
      <c r="K161" s="1103" t="s">
        <v>424</v>
      </c>
      <c r="L161" s="2650"/>
      <c r="M161" s="1432"/>
      <c r="N161" s="1433"/>
      <c r="O161" s="1004"/>
      <c r="P161" s="1004"/>
    </row>
    <row r="162" spans="2:16" ht="27.4" customHeight="1">
      <c r="B162" s="262" t="s">
        <v>218</v>
      </c>
      <c r="C162" s="875" t="s">
        <v>548</v>
      </c>
      <c r="D162" s="875"/>
      <c r="E162" s="990"/>
      <c r="F162" s="1421" t="s">
        <v>50</v>
      </c>
      <c r="G162" s="1422"/>
      <c r="H162" s="1422"/>
      <c r="I162" s="1422"/>
      <c r="J162" s="1849"/>
      <c r="K162" s="1103"/>
      <c r="L162" s="2651"/>
      <c r="M162" s="2652"/>
      <c r="N162" s="2653"/>
      <c r="O162" s="1004"/>
      <c r="P162" s="1004"/>
    </row>
    <row r="163" spans="2:16" ht="34.15" customHeight="1">
      <c r="B163" s="262" t="s">
        <v>220</v>
      </c>
      <c r="C163" s="875" t="s">
        <v>549</v>
      </c>
      <c r="D163" s="875"/>
      <c r="E163" s="990"/>
      <c r="F163" s="1421" t="s">
        <v>663</v>
      </c>
      <c r="G163" s="1422"/>
      <c r="H163" s="1422"/>
      <c r="I163" s="1422"/>
      <c r="J163" s="1849"/>
      <c r="K163" s="1103"/>
      <c r="L163" s="2651"/>
      <c r="M163" s="2652"/>
      <c r="N163" s="2653"/>
      <c r="O163" s="1004"/>
      <c r="P163" s="1004"/>
    </row>
    <row r="164" spans="2:16" ht="33" customHeight="1">
      <c r="B164" s="242"/>
      <c r="C164" s="875" t="s">
        <v>550</v>
      </c>
      <c r="D164" s="875"/>
      <c r="E164" s="990"/>
      <c r="F164" s="1032" t="s">
        <v>663</v>
      </c>
      <c r="G164" s="1033"/>
      <c r="H164" s="1033"/>
      <c r="I164" s="1033"/>
      <c r="J164" s="1199"/>
      <c r="K164" s="1103"/>
      <c r="L164" s="2651"/>
      <c r="M164" s="2652"/>
      <c r="N164" s="2653"/>
      <c r="O164" s="1007"/>
      <c r="P164" s="1007"/>
    </row>
    <row r="165" spans="2:16" ht="33" customHeight="1">
      <c r="B165" s="262" t="s">
        <v>222</v>
      </c>
      <c r="C165" s="875" t="s">
        <v>551</v>
      </c>
      <c r="D165" s="875"/>
      <c r="E165" s="990"/>
      <c r="F165" s="1378"/>
      <c r="G165" s="1379"/>
      <c r="H165" s="1379"/>
      <c r="I165" s="1379"/>
      <c r="J165" s="1380"/>
      <c r="K165" s="1103"/>
      <c r="L165" s="2651"/>
      <c r="M165" s="2652"/>
      <c r="N165" s="2652"/>
      <c r="O165" s="1003" t="s">
        <v>789</v>
      </c>
      <c r="P165" s="1003"/>
    </row>
    <row r="166" spans="2:16" ht="33" customHeight="1">
      <c r="B166" s="242"/>
      <c r="C166" s="875" t="s">
        <v>552</v>
      </c>
      <c r="D166" s="875"/>
      <c r="E166" s="990"/>
      <c r="F166" s="1381"/>
      <c r="G166" s="1382"/>
      <c r="H166" s="1382"/>
      <c r="I166" s="1382"/>
      <c r="J166" s="1383"/>
      <c r="K166" s="1103"/>
      <c r="L166" s="2651"/>
      <c r="M166" s="2652"/>
      <c r="N166" s="2652"/>
      <c r="O166" s="1007"/>
      <c r="P166" s="1007"/>
    </row>
    <row r="167" spans="2:16" ht="36.75" customHeight="1">
      <c r="B167" s="269" t="s">
        <v>553</v>
      </c>
      <c r="C167" s="1093" t="s">
        <v>554</v>
      </c>
      <c r="D167" s="1093"/>
      <c r="E167" s="1093"/>
      <c r="F167" s="1093"/>
      <c r="G167" s="1093"/>
      <c r="H167" s="968" t="s">
        <v>663</v>
      </c>
      <c r="I167" s="969"/>
      <c r="J167" s="1430"/>
      <c r="K167" s="1103"/>
      <c r="L167" s="2651"/>
      <c r="M167" s="2652"/>
      <c r="N167" s="2653"/>
      <c r="O167" s="1004" t="s">
        <v>789</v>
      </c>
      <c r="P167" s="1004"/>
    </row>
    <row r="168" spans="2:16" ht="27" customHeight="1">
      <c r="B168" s="248" t="s">
        <v>216</v>
      </c>
      <c r="C168" s="875" t="s">
        <v>555</v>
      </c>
      <c r="D168" s="875"/>
      <c r="E168" s="875"/>
      <c r="F168" s="875"/>
      <c r="G168" s="875"/>
      <c r="H168" s="2375"/>
      <c r="I168" s="2376"/>
      <c r="J168" s="2649"/>
      <c r="K168" s="1103"/>
      <c r="L168" s="2654"/>
      <c r="M168" s="1434"/>
      <c r="N168" s="1435"/>
      <c r="O168" s="1007"/>
      <c r="P168" s="1007"/>
    </row>
    <row r="169" spans="2:16" ht="30.75" customHeight="1">
      <c r="B169" s="1086" t="s">
        <v>556</v>
      </c>
      <c r="C169" s="921" t="s">
        <v>684</v>
      </c>
      <c r="D169" s="921"/>
      <c r="E169" s="921"/>
      <c r="F169" s="921"/>
      <c r="G169" s="921"/>
      <c r="H169" s="956"/>
      <c r="I169" s="753" t="s">
        <v>558</v>
      </c>
      <c r="J169" s="753" t="s">
        <v>559</v>
      </c>
      <c r="K169" s="753" t="s">
        <v>560</v>
      </c>
      <c r="L169" s="753" t="s">
        <v>561</v>
      </c>
      <c r="M169" s="2646" t="s">
        <v>562</v>
      </c>
      <c r="N169" s="2647"/>
      <c r="O169" s="1003" t="s">
        <v>685</v>
      </c>
      <c r="P169" s="1003"/>
    </row>
    <row r="170" spans="2:16" ht="23.25" customHeight="1">
      <c r="B170" s="1087"/>
      <c r="C170" s="978"/>
      <c r="D170" s="978"/>
      <c r="E170" s="978"/>
      <c r="F170" s="978"/>
      <c r="G170" s="978"/>
      <c r="H170" s="1088"/>
      <c r="I170" s="801">
        <v>48.8</v>
      </c>
      <c r="J170" s="801">
        <v>45.5</v>
      </c>
      <c r="K170" s="801">
        <v>35.9</v>
      </c>
      <c r="L170" s="801">
        <v>32.200000000000003</v>
      </c>
      <c r="M170" s="2375">
        <v>24.4</v>
      </c>
      <c r="N170" s="2648"/>
      <c r="O170" s="1007"/>
      <c r="P170" s="1007"/>
    </row>
    <row r="171" spans="2:16" ht="24" customHeight="1">
      <c r="B171" s="242" t="s">
        <v>563</v>
      </c>
      <c r="C171" s="875" t="s">
        <v>564</v>
      </c>
      <c r="D171" s="875"/>
      <c r="E171" s="875"/>
      <c r="F171" s="875"/>
      <c r="G171" s="875"/>
      <c r="H171" s="978"/>
      <c r="I171" s="978"/>
      <c r="J171" s="978"/>
      <c r="K171" s="978"/>
      <c r="L171" s="978"/>
      <c r="M171" s="978"/>
      <c r="N171" s="978"/>
      <c r="O171" s="960" t="s">
        <v>871</v>
      </c>
      <c r="P171" s="960"/>
    </row>
    <row r="172" spans="2:16" ht="31.5" customHeight="1">
      <c r="B172" s="601" t="s">
        <v>216</v>
      </c>
      <c r="C172" s="2640" t="s">
        <v>488</v>
      </c>
      <c r="D172" s="2640"/>
      <c r="E172" s="2640"/>
      <c r="F172" s="2640"/>
      <c r="G172" s="2640"/>
      <c r="H172" s="2640"/>
      <c r="I172" s="2640"/>
      <c r="J172" s="2641"/>
      <c r="K172" s="745" t="s">
        <v>49</v>
      </c>
      <c r="L172" s="1075" t="s">
        <v>424</v>
      </c>
      <c r="M172" s="1078"/>
      <c r="N172" s="1079"/>
      <c r="O172" s="1044"/>
      <c r="P172" s="1044"/>
    </row>
    <row r="173" spans="2:16" ht="29.25" customHeight="1">
      <c r="B173" s="601" t="s">
        <v>218</v>
      </c>
      <c r="C173" s="2640" t="s">
        <v>668</v>
      </c>
      <c r="D173" s="2640"/>
      <c r="E173" s="2640"/>
      <c r="F173" s="2640"/>
      <c r="G173" s="2640"/>
      <c r="H173" s="2640"/>
      <c r="I173" s="2640"/>
      <c r="J173" s="2641"/>
      <c r="K173" s="745" t="s">
        <v>49</v>
      </c>
      <c r="L173" s="1076"/>
      <c r="M173" s="1080"/>
      <c r="N173" s="1081"/>
      <c r="O173" s="1044"/>
      <c r="P173" s="1044"/>
    </row>
    <row r="174" spans="2:16" ht="32.25" customHeight="1">
      <c r="B174" s="601" t="s">
        <v>220</v>
      </c>
      <c r="C174" s="2640" t="s">
        <v>686</v>
      </c>
      <c r="D174" s="2640"/>
      <c r="E174" s="2640"/>
      <c r="F174" s="2640"/>
      <c r="G174" s="2640"/>
      <c r="H174" s="2640"/>
      <c r="I174" s="2640"/>
      <c r="J174" s="2641"/>
      <c r="K174" s="745" t="s">
        <v>49</v>
      </c>
      <c r="L174" s="1076"/>
      <c r="M174" s="1080"/>
      <c r="N174" s="1081"/>
      <c r="O174" s="1044"/>
      <c r="P174" s="1044"/>
    </row>
    <row r="175" spans="2:16" ht="21.75" customHeight="1">
      <c r="B175" s="601" t="s">
        <v>222</v>
      </c>
      <c r="C175" s="2640" t="s">
        <v>493</v>
      </c>
      <c r="D175" s="2640"/>
      <c r="E175" s="2640"/>
      <c r="F175" s="2640"/>
      <c r="G175" s="2640"/>
      <c r="H175" s="2640"/>
      <c r="I175" s="2640"/>
      <c r="J175" s="2641"/>
      <c r="K175" s="745" t="s">
        <v>49</v>
      </c>
      <c r="L175" s="1076"/>
      <c r="M175" s="1080"/>
      <c r="N175" s="1081"/>
      <c r="O175" s="1044"/>
      <c r="P175" s="1044"/>
    </row>
    <row r="176" spans="2:16" ht="21.75" customHeight="1">
      <c r="B176" s="601" t="s">
        <v>224</v>
      </c>
      <c r="C176" s="2640" t="s">
        <v>566</v>
      </c>
      <c r="D176" s="2640"/>
      <c r="E176" s="2640"/>
      <c r="F176" s="2640"/>
      <c r="G176" s="2640"/>
      <c r="H176" s="2640"/>
      <c r="I176" s="2640"/>
      <c r="J176" s="2641"/>
      <c r="K176" s="745" t="s">
        <v>49</v>
      </c>
      <c r="L176" s="1076"/>
      <c r="M176" s="1080"/>
      <c r="N176" s="1081"/>
      <c r="O176" s="1044"/>
      <c r="P176" s="1044"/>
    </row>
    <row r="177" spans="2:16" ht="21.75" customHeight="1">
      <c r="B177" s="601" t="s">
        <v>226</v>
      </c>
      <c r="C177" s="2640" t="s">
        <v>567</v>
      </c>
      <c r="D177" s="2640"/>
      <c r="E177" s="2640"/>
      <c r="F177" s="2640"/>
      <c r="G177" s="2640"/>
      <c r="H177" s="2640"/>
      <c r="I177" s="2640"/>
      <c r="J177" s="2641"/>
      <c r="K177" s="745" t="s">
        <v>50</v>
      </c>
      <c r="L177" s="1076"/>
      <c r="M177" s="1080"/>
      <c r="N177" s="1081"/>
      <c r="O177" s="1044"/>
      <c r="P177" s="1044"/>
    </row>
    <row r="178" spans="2:16" ht="21.75" customHeight="1">
      <c r="B178" s="601" t="s">
        <v>228</v>
      </c>
      <c r="C178" s="2640" t="s">
        <v>133</v>
      </c>
      <c r="D178" s="2640"/>
      <c r="E178" s="2640"/>
      <c r="F178" s="2640"/>
      <c r="G178" s="2640"/>
      <c r="H178" s="2640"/>
      <c r="I178" s="2640"/>
      <c r="J178" s="2641"/>
      <c r="K178" s="745" t="s">
        <v>49</v>
      </c>
      <c r="L178" s="1076"/>
      <c r="M178" s="1080"/>
      <c r="N178" s="1081"/>
      <c r="O178" s="1044"/>
      <c r="P178" s="1044"/>
    </row>
    <row r="179" spans="2:16" ht="21.75" customHeight="1">
      <c r="B179" s="601" t="s">
        <v>229</v>
      </c>
      <c r="C179" s="2640" t="s">
        <v>134</v>
      </c>
      <c r="D179" s="2640"/>
      <c r="E179" s="2640"/>
      <c r="F179" s="2640"/>
      <c r="G179" s="2640"/>
      <c r="H179" s="2640"/>
      <c r="I179" s="2640"/>
      <c r="J179" s="2641"/>
      <c r="K179" s="745" t="s">
        <v>49</v>
      </c>
      <c r="L179" s="1076"/>
      <c r="M179" s="1080"/>
      <c r="N179" s="1081"/>
      <c r="O179" s="1044"/>
      <c r="P179" s="1044"/>
    </row>
    <row r="180" spans="2:16" ht="21.75" customHeight="1">
      <c r="B180" s="601" t="s">
        <v>230</v>
      </c>
      <c r="C180" s="2640" t="s">
        <v>568</v>
      </c>
      <c r="D180" s="2640"/>
      <c r="E180" s="2640"/>
      <c r="F180" s="2640"/>
      <c r="G180" s="2640"/>
      <c r="H180" s="2640"/>
      <c r="I180" s="2640"/>
      <c r="J180" s="2641"/>
      <c r="K180" s="745" t="s">
        <v>49</v>
      </c>
      <c r="L180" s="1076"/>
      <c r="M180" s="1080"/>
      <c r="N180" s="1081"/>
      <c r="O180" s="1044"/>
      <c r="P180" s="1044"/>
    </row>
    <row r="181" spans="2:16" ht="21.75" customHeight="1">
      <c r="B181" s="601" t="s">
        <v>231</v>
      </c>
      <c r="C181" s="2640" t="s">
        <v>499</v>
      </c>
      <c r="D181" s="2640"/>
      <c r="E181" s="2640"/>
      <c r="F181" s="2640"/>
      <c r="G181" s="2640"/>
      <c r="H181" s="2640"/>
      <c r="I181" s="2640"/>
      <c r="J181" s="2641"/>
      <c r="K181" s="745" t="s">
        <v>50</v>
      </c>
      <c r="L181" s="1076"/>
      <c r="M181" s="1080"/>
      <c r="N181" s="1081"/>
      <c r="O181" s="1044"/>
      <c r="P181" s="1044"/>
    </row>
    <row r="182" spans="2:16" ht="21.75" customHeight="1">
      <c r="B182" s="601" t="s">
        <v>233</v>
      </c>
      <c r="C182" s="2640" t="s">
        <v>569</v>
      </c>
      <c r="D182" s="2640"/>
      <c r="E182" s="2640"/>
      <c r="F182" s="2640"/>
      <c r="G182" s="2640"/>
      <c r="H182" s="2640"/>
      <c r="I182" s="2640"/>
      <c r="J182" s="2641"/>
      <c r="K182" s="745" t="s">
        <v>50</v>
      </c>
      <c r="L182" s="1076"/>
      <c r="M182" s="1080"/>
      <c r="N182" s="1081"/>
      <c r="O182" s="1044"/>
      <c r="P182" s="1044"/>
    </row>
    <row r="183" spans="2:16" ht="21.75" customHeight="1">
      <c r="B183" s="601" t="s">
        <v>234</v>
      </c>
      <c r="C183" s="2640" t="s">
        <v>502</v>
      </c>
      <c r="D183" s="2640"/>
      <c r="E183" s="2640"/>
      <c r="F183" s="2640"/>
      <c r="G183" s="2640"/>
      <c r="H183" s="2640"/>
      <c r="I183" s="2640"/>
      <c r="J183" s="2641"/>
      <c r="K183" s="745" t="s">
        <v>49</v>
      </c>
      <c r="L183" s="1076"/>
      <c r="M183" s="1080"/>
      <c r="N183" s="1081"/>
      <c r="O183" s="1044"/>
      <c r="P183" s="1044"/>
    </row>
    <row r="184" spans="2:16" ht="21.75" customHeight="1">
      <c r="B184" s="601" t="s">
        <v>236</v>
      </c>
      <c r="C184" s="875" t="s">
        <v>570</v>
      </c>
      <c r="D184" s="875"/>
      <c r="E184" s="875"/>
      <c r="F184" s="875"/>
      <c r="G184" s="875"/>
      <c r="H184" s="875"/>
      <c r="I184" s="875"/>
      <c r="J184" s="990"/>
      <c r="K184" s="745" t="s">
        <v>50</v>
      </c>
      <c r="L184" s="1076"/>
      <c r="M184" s="1080"/>
      <c r="N184" s="1081"/>
      <c r="O184" s="1044"/>
      <c r="P184" s="1044"/>
    </row>
    <row r="185" spans="2:16" ht="34.5" customHeight="1">
      <c r="B185" s="601"/>
      <c r="C185" s="1093" t="s">
        <v>571</v>
      </c>
      <c r="D185" s="1093"/>
      <c r="E185" s="1093"/>
      <c r="F185" s="1337"/>
      <c r="G185" s="1338"/>
      <c r="H185" s="1338"/>
      <c r="I185" s="1338"/>
      <c r="J185" s="1338"/>
      <c r="K185" s="1339"/>
      <c r="L185" s="1076"/>
      <c r="M185" s="1080"/>
      <c r="N185" s="1081"/>
      <c r="O185" s="1044"/>
      <c r="P185" s="1044"/>
    </row>
    <row r="186" spans="2:16" ht="23.25" customHeight="1">
      <c r="B186" s="602" t="s">
        <v>572</v>
      </c>
      <c r="C186" s="2642" t="s">
        <v>573</v>
      </c>
      <c r="D186" s="2642"/>
      <c r="E186" s="2642"/>
      <c r="F186" s="2643"/>
      <c r="G186" s="2643"/>
      <c r="H186" s="2643"/>
      <c r="I186" s="2643"/>
      <c r="J186" s="2644"/>
      <c r="K186" s="811">
        <v>2016</v>
      </c>
      <c r="L186" s="1077"/>
      <c r="M186" s="1082"/>
      <c r="N186" s="1083"/>
      <c r="O186" s="1044"/>
      <c r="P186" s="1044"/>
    </row>
    <row r="187" spans="2:16" ht="23.25" customHeight="1">
      <c r="B187" s="242" t="s">
        <v>574</v>
      </c>
      <c r="C187" s="875" t="s">
        <v>575</v>
      </c>
      <c r="D187" s="875"/>
      <c r="E187" s="990"/>
      <c r="F187" s="1671" t="s">
        <v>3027</v>
      </c>
      <c r="G187" s="1672"/>
      <c r="H187" s="1672"/>
      <c r="I187" s="1672"/>
      <c r="J187" s="1672"/>
      <c r="K187" s="1672"/>
      <c r="L187" s="1672"/>
      <c r="M187" s="1672"/>
      <c r="N187" s="1672"/>
      <c r="O187" s="1044"/>
      <c r="P187" s="1044"/>
    </row>
    <row r="188" spans="2:16" ht="23.25" customHeight="1">
      <c r="B188" s="249" t="s">
        <v>576</v>
      </c>
      <c r="C188" s="921" t="s">
        <v>577</v>
      </c>
      <c r="D188" s="921"/>
      <c r="E188" s="956"/>
      <c r="F188" s="2645" t="s">
        <v>3028</v>
      </c>
      <c r="G188" s="2310"/>
      <c r="H188" s="2310"/>
      <c r="I188" s="2310"/>
      <c r="J188" s="2310"/>
      <c r="K188" s="2310"/>
      <c r="L188" s="2310"/>
      <c r="M188" s="2310"/>
      <c r="N188" s="2310"/>
      <c r="O188" s="976"/>
      <c r="P188" s="976"/>
    </row>
    <row r="189" spans="2:16" ht="44.25" customHeight="1">
      <c r="B189" s="242" t="s">
        <v>578</v>
      </c>
      <c r="C189" s="875" t="s">
        <v>579</v>
      </c>
      <c r="D189" s="875"/>
      <c r="E189" s="875"/>
      <c r="F189" s="875"/>
      <c r="G189" s="875"/>
      <c r="H189" s="875"/>
      <c r="I189" s="875"/>
      <c r="J189" s="875"/>
      <c r="K189" s="875"/>
      <c r="L189" s="875"/>
      <c r="M189" s="724"/>
      <c r="N189" s="132" t="s">
        <v>49</v>
      </c>
      <c r="O189" s="1058" t="s">
        <v>688</v>
      </c>
      <c r="P189" s="1060"/>
    </row>
    <row r="190" spans="2:16" ht="36.75" customHeight="1">
      <c r="B190" s="248" t="s">
        <v>216</v>
      </c>
      <c r="C190" s="875" t="s">
        <v>580</v>
      </c>
      <c r="D190" s="875"/>
      <c r="E190" s="875"/>
      <c r="F190" s="875"/>
      <c r="G190" s="875"/>
      <c r="H190" s="875"/>
      <c r="I190" s="875"/>
      <c r="J190" s="875"/>
      <c r="K190" s="1600" t="s">
        <v>3029</v>
      </c>
      <c r="L190" s="1601"/>
      <c r="M190" s="1601"/>
      <c r="N190" s="1602"/>
      <c r="O190" s="1059"/>
      <c r="P190" s="1061"/>
    </row>
    <row r="191" spans="2:16" ht="30" customHeight="1" thickBot="1">
      <c r="B191" s="603" t="s">
        <v>581</v>
      </c>
      <c r="C191" s="875" t="s">
        <v>582</v>
      </c>
      <c r="D191" s="875"/>
      <c r="E191" s="875"/>
      <c r="F191" s="875"/>
      <c r="G191" s="875"/>
      <c r="H191" s="875"/>
      <c r="I191" s="875"/>
      <c r="J191" s="990"/>
      <c r="K191" s="1032" t="s">
        <v>49</v>
      </c>
      <c r="L191" s="1033"/>
      <c r="M191" s="1033"/>
      <c r="N191" s="1033"/>
      <c r="O191" s="733" t="s">
        <v>805</v>
      </c>
      <c r="P191" s="733"/>
    </row>
    <row r="192" spans="2:16" ht="21.75" customHeight="1" thickBot="1">
      <c r="B192" s="2611" t="s">
        <v>242</v>
      </c>
      <c r="C192" s="2612"/>
      <c r="D192" s="2612"/>
      <c r="E192" s="2612"/>
      <c r="F192" s="2612"/>
      <c r="G192" s="2612"/>
      <c r="H192" s="2612"/>
      <c r="I192" s="2612"/>
      <c r="J192" s="2612"/>
      <c r="K192" s="2612"/>
      <c r="L192" s="2612"/>
      <c r="M192" s="2612"/>
      <c r="N192" s="2612"/>
      <c r="O192" s="2612"/>
      <c r="P192" s="2614"/>
    </row>
    <row r="193" spans="2:16" ht="48" customHeight="1">
      <c r="B193" s="1034" t="s">
        <v>583</v>
      </c>
      <c r="C193" s="2630" t="s">
        <v>584</v>
      </c>
      <c r="D193" s="2630"/>
      <c r="E193" s="2630"/>
      <c r="F193" s="2630"/>
      <c r="G193" s="2631"/>
      <c r="H193" s="1038" t="s">
        <v>585</v>
      </c>
      <c r="I193" s="1039"/>
      <c r="J193" s="1040"/>
      <c r="K193" s="1038" t="s">
        <v>690</v>
      </c>
      <c r="L193" s="1039"/>
      <c r="M193" s="1039"/>
      <c r="N193" s="1041"/>
      <c r="O193" s="1042" t="s">
        <v>2358</v>
      </c>
      <c r="P193" s="1042"/>
    </row>
    <row r="194" spans="2:16" ht="126.75" customHeight="1">
      <c r="B194" s="1035"/>
      <c r="C194" s="978"/>
      <c r="D194" s="978"/>
      <c r="E194" s="978"/>
      <c r="F194" s="978"/>
      <c r="G194" s="1088"/>
      <c r="H194" s="604" t="s">
        <v>587</v>
      </c>
      <c r="I194" s="605" t="s">
        <v>588</v>
      </c>
      <c r="J194" s="605" t="s">
        <v>589</v>
      </c>
      <c r="K194" s="604" t="s">
        <v>590</v>
      </c>
      <c r="L194" s="604" t="s">
        <v>591</v>
      </c>
      <c r="M194" s="606" t="s">
        <v>592</v>
      </c>
      <c r="N194" s="314" t="s">
        <v>384</v>
      </c>
      <c r="O194" s="1043"/>
      <c r="P194" s="1043"/>
    </row>
    <row r="195" spans="2:16" ht="21" customHeight="1">
      <c r="B195" s="607" t="s">
        <v>216</v>
      </c>
      <c r="C195" s="2632" t="s">
        <v>593</v>
      </c>
      <c r="D195" s="2632"/>
      <c r="E195" s="2632"/>
      <c r="F195" s="2632"/>
      <c r="G195" s="2632"/>
      <c r="H195" s="2632"/>
      <c r="I195" s="2632"/>
      <c r="J195" s="2632"/>
      <c r="K195" s="2632"/>
      <c r="L195" s="2632"/>
      <c r="M195" s="2632"/>
      <c r="N195" s="2633"/>
      <c r="O195" s="1043"/>
      <c r="P195" s="1043"/>
    </row>
    <row r="196" spans="2:16" ht="24.75" customHeight="1">
      <c r="B196" s="574" t="s">
        <v>230</v>
      </c>
      <c r="C196" s="1307" t="s">
        <v>248</v>
      </c>
      <c r="D196" s="1307"/>
      <c r="E196" s="1307"/>
      <c r="F196" s="1307"/>
      <c r="G196" s="1308"/>
      <c r="H196" s="608" t="s">
        <v>71</v>
      </c>
      <c r="I196" s="609" t="s">
        <v>71</v>
      </c>
      <c r="J196" s="610" t="s">
        <v>71</v>
      </c>
      <c r="K196" s="608" t="s">
        <v>71</v>
      </c>
      <c r="L196" s="609" t="s">
        <v>71</v>
      </c>
      <c r="M196" s="610" t="s">
        <v>71</v>
      </c>
      <c r="N196" s="2636" t="s">
        <v>3030</v>
      </c>
      <c r="O196" s="1044"/>
      <c r="P196" s="1044"/>
    </row>
    <row r="197" spans="2:16" ht="24.75" customHeight="1">
      <c r="B197" s="574" t="s">
        <v>401</v>
      </c>
      <c r="C197" s="1307" t="s">
        <v>691</v>
      </c>
      <c r="D197" s="1307"/>
      <c r="E197" s="1307"/>
      <c r="F197" s="1307"/>
      <c r="G197" s="1308"/>
      <c r="H197" s="608">
        <v>0</v>
      </c>
      <c r="I197" s="609">
        <v>12</v>
      </c>
      <c r="J197" s="611">
        <f t="shared" ref="J197:J213" si="1">MIN(H197/I197,1)</f>
        <v>0</v>
      </c>
      <c r="K197" s="608" t="s">
        <v>71</v>
      </c>
      <c r="L197" s="609" t="s">
        <v>71</v>
      </c>
      <c r="M197" s="610" t="s">
        <v>71</v>
      </c>
      <c r="N197" s="2637"/>
      <c r="O197" s="1044"/>
      <c r="P197" s="1044"/>
    </row>
    <row r="198" spans="2:16" ht="47.25" customHeight="1">
      <c r="B198" s="574" t="s">
        <v>404</v>
      </c>
      <c r="C198" s="1307" t="s">
        <v>596</v>
      </c>
      <c r="D198" s="1307"/>
      <c r="E198" s="1307"/>
      <c r="F198" s="1853"/>
      <c r="G198" s="1880"/>
      <c r="H198" s="608" t="s">
        <v>71</v>
      </c>
      <c r="I198" s="609" t="s">
        <v>71</v>
      </c>
      <c r="J198" s="610" t="s">
        <v>71</v>
      </c>
      <c r="K198" s="608" t="s">
        <v>71</v>
      </c>
      <c r="L198" s="609" t="s">
        <v>71</v>
      </c>
      <c r="M198" s="610" t="s">
        <v>71</v>
      </c>
      <c r="N198" s="2638"/>
      <c r="O198" s="1044"/>
      <c r="P198" s="1044"/>
    </row>
    <row r="199" spans="2:16" ht="24.75" customHeight="1">
      <c r="B199" s="612" t="s">
        <v>218</v>
      </c>
      <c r="C199" s="2629" t="s">
        <v>692</v>
      </c>
      <c r="D199" s="2629"/>
      <c r="E199" s="2629"/>
      <c r="F199" s="2629"/>
      <c r="G199" s="2639"/>
      <c r="H199" s="608">
        <v>6</v>
      </c>
      <c r="I199" s="609">
        <v>9</v>
      </c>
      <c r="J199" s="611">
        <f t="shared" si="1"/>
        <v>0.66666666666666663</v>
      </c>
      <c r="K199" s="608" t="s">
        <v>71</v>
      </c>
      <c r="L199" s="609" t="s">
        <v>71</v>
      </c>
      <c r="M199" s="613" t="s">
        <v>71</v>
      </c>
      <c r="N199" s="614"/>
      <c r="O199" s="1044"/>
      <c r="P199" s="1044"/>
    </row>
    <row r="200" spans="2:16" ht="15.75" customHeight="1">
      <c r="B200" s="612" t="s">
        <v>220</v>
      </c>
      <c r="C200" s="2629" t="s">
        <v>221</v>
      </c>
      <c r="D200" s="2629"/>
      <c r="E200" s="2629"/>
      <c r="F200" s="2629"/>
      <c r="G200" s="2629"/>
      <c r="H200" s="2629"/>
      <c r="I200" s="2629"/>
      <c r="J200" s="2629"/>
      <c r="K200" s="2629"/>
      <c r="L200" s="2629"/>
      <c r="M200" s="2629"/>
      <c r="N200" s="2634"/>
      <c r="O200" s="1044"/>
      <c r="P200" s="1044"/>
    </row>
    <row r="201" spans="2:16" ht="24.75" customHeight="1">
      <c r="B201" s="262" t="s">
        <v>230</v>
      </c>
      <c r="C201" s="875" t="s">
        <v>598</v>
      </c>
      <c r="D201" s="875"/>
      <c r="E201" s="875"/>
      <c r="F201" s="875"/>
      <c r="G201" s="990"/>
      <c r="H201" s="608" t="s">
        <v>71</v>
      </c>
      <c r="I201" s="609" t="s">
        <v>71</v>
      </c>
      <c r="J201" s="610" t="s">
        <v>71</v>
      </c>
      <c r="K201" s="608" t="s">
        <v>71</v>
      </c>
      <c r="L201" s="609" t="s">
        <v>71</v>
      </c>
      <c r="M201" s="610" t="s">
        <v>71</v>
      </c>
      <c r="N201" s="2627"/>
      <c r="O201" s="1044"/>
      <c r="P201" s="1044"/>
    </row>
    <row r="202" spans="2:16" ht="24.75" customHeight="1">
      <c r="B202" s="262" t="s">
        <v>401</v>
      </c>
      <c r="C202" s="875" t="s">
        <v>599</v>
      </c>
      <c r="D202" s="875"/>
      <c r="E202" s="875"/>
      <c r="F202" s="875"/>
      <c r="G202" s="736"/>
      <c r="H202" s="608">
        <v>0</v>
      </c>
      <c r="I202" s="609">
        <v>12</v>
      </c>
      <c r="J202" s="611">
        <f t="shared" si="1"/>
        <v>0</v>
      </c>
      <c r="K202" s="608" t="s">
        <v>71</v>
      </c>
      <c r="L202" s="609" t="s">
        <v>71</v>
      </c>
      <c r="M202" s="610" t="s">
        <v>71</v>
      </c>
      <c r="N202" s="2635"/>
      <c r="O202" s="1044"/>
      <c r="P202" s="1044"/>
    </row>
    <row r="203" spans="2:16" ht="24.75" customHeight="1">
      <c r="B203" s="262" t="s">
        <v>404</v>
      </c>
      <c r="C203" s="875" t="s">
        <v>600</v>
      </c>
      <c r="D203" s="875"/>
      <c r="E203" s="875"/>
      <c r="F203" s="875"/>
      <c r="G203" s="990"/>
      <c r="H203" s="608">
        <v>0</v>
      </c>
      <c r="I203" s="609">
        <v>12</v>
      </c>
      <c r="J203" s="611">
        <f t="shared" si="1"/>
        <v>0</v>
      </c>
      <c r="K203" s="608" t="s">
        <v>71</v>
      </c>
      <c r="L203" s="609" t="s">
        <v>71</v>
      </c>
      <c r="M203" s="610" t="s">
        <v>71</v>
      </c>
      <c r="N203" s="2635"/>
      <c r="O203" s="1044"/>
      <c r="P203" s="1044"/>
    </row>
    <row r="204" spans="2:16" ht="18" customHeight="1">
      <c r="B204" s="612" t="s">
        <v>222</v>
      </c>
      <c r="C204" s="2629" t="s">
        <v>256</v>
      </c>
      <c r="D204" s="2629"/>
      <c r="E204" s="2629"/>
      <c r="F204" s="2629"/>
      <c r="G204" s="2629"/>
      <c r="H204" s="2629"/>
      <c r="I204" s="2629"/>
      <c r="J204" s="2629"/>
      <c r="K204" s="2629"/>
      <c r="L204" s="2629"/>
      <c r="M204" s="2629"/>
      <c r="N204" s="2634"/>
      <c r="O204" s="1043"/>
      <c r="P204" s="1043"/>
    </row>
    <row r="205" spans="2:16" ht="22.5" customHeight="1">
      <c r="B205" s="262" t="s">
        <v>230</v>
      </c>
      <c r="C205" s="875" t="s">
        <v>601</v>
      </c>
      <c r="D205" s="875"/>
      <c r="E205" s="875"/>
      <c r="F205" s="875"/>
      <c r="G205" s="990"/>
      <c r="H205" s="608">
        <v>4</v>
      </c>
      <c r="I205" s="609">
        <v>12</v>
      </c>
      <c r="J205" s="611">
        <f t="shared" si="1"/>
        <v>0.33333333333333331</v>
      </c>
      <c r="K205" s="608" t="s">
        <v>71</v>
      </c>
      <c r="L205" s="609" t="s">
        <v>71</v>
      </c>
      <c r="M205" s="610" t="s">
        <v>71</v>
      </c>
      <c r="N205" s="2627"/>
      <c r="O205" s="1043"/>
      <c r="P205" s="1043"/>
    </row>
    <row r="206" spans="2:16" ht="22.5" customHeight="1">
      <c r="B206" s="262" t="s">
        <v>401</v>
      </c>
      <c r="C206" s="875" t="s">
        <v>602</v>
      </c>
      <c r="D206" s="875"/>
      <c r="E206" s="875"/>
      <c r="F206" s="875"/>
      <c r="G206" s="990"/>
      <c r="H206" s="608">
        <v>0</v>
      </c>
      <c r="I206" s="609">
        <v>12</v>
      </c>
      <c r="J206" s="611">
        <f t="shared" si="1"/>
        <v>0</v>
      </c>
      <c r="K206" s="608" t="s">
        <v>71</v>
      </c>
      <c r="L206" s="609" t="s">
        <v>71</v>
      </c>
      <c r="M206" s="610" t="s">
        <v>71</v>
      </c>
      <c r="N206" s="2628"/>
      <c r="O206" s="1043"/>
      <c r="P206" s="1043"/>
    </row>
    <row r="207" spans="2:16" ht="22.5" customHeight="1">
      <c r="B207" s="612" t="s">
        <v>224</v>
      </c>
      <c r="C207" s="2629" t="s">
        <v>414</v>
      </c>
      <c r="D207" s="2629"/>
      <c r="E207" s="2629"/>
      <c r="F207" s="2629"/>
      <c r="G207" s="2629"/>
      <c r="H207" s="608">
        <v>0</v>
      </c>
      <c r="I207" s="609">
        <v>12</v>
      </c>
      <c r="J207" s="611">
        <f t="shared" si="1"/>
        <v>0</v>
      </c>
      <c r="K207" s="608" t="s">
        <v>71</v>
      </c>
      <c r="L207" s="609" t="s">
        <v>71</v>
      </c>
      <c r="M207" s="613" t="s">
        <v>71</v>
      </c>
      <c r="N207" s="615"/>
      <c r="O207" s="1043"/>
      <c r="P207" s="1043"/>
    </row>
    <row r="208" spans="2:16" ht="22.5" customHeight="1">
      <c r="B208" s="612" t="s">
        <v>226</v>
      </c>
      <c r="C208" s="2629" t="s">
        <v>603</v>
      </c>
      <c r="D208" s="2629"/>
      <c r="E208" s="2629"/>
      <c r="F208" s="2629"/>
      <c r="G208" s="2629"/>
      <c r="H208" s="608" t="s">
        <v>71</v>
      </c>
      <c r="I208" s="609" t="s">
        <v>71</v>
      </c>
      <c r="J208" s="610" t="s">
        <v>71</v>
      </c>
      <c r="K208" s="608" t="s">
        <v>71</v>
      </c>
      <c r="L208" s="609" t="s">
        <v>71</v>
      </c>
      <c r="M208" s="613" t="s">
        <v>71</v>
      </c>
      <c r="N208" s="615"/>
      <c r="O208" s="1043"/>
      <c r="P208" s="1043"/>
    </row>
    <row r="209" spans="2:16" ht="22.5" customHeight="1">
      <c r="B209" s="612" t="s">
        <v>228</v>
      </c>
      <c r="C209" s="2629" t="s">
        <v>133</v>
      </c>
      <c r="D209" s="2629"/>
      <c r="E209" s="2629"/>
      <c r="F209" s="2629"/>
      <c r="G209" s="2629"/>
      <c r="H209" s="608">
        <v>0</v>
      </c>
      <c r="I209" s="609">
        <v>12</v>
      </c>
      <c r="J209" s="611">
        <f t="shared" si="1"/>
        <v>0</v>
      </c>
      <c r="K209" s="608" t="s">
        <v>71</v>
      </c>
      <c r="L209" s="609" t="s">
        <v>71</v>
      </c>
      <c r="M209" s="613" t="s">
        <v>71</v>
      </c>
      <c r="N209" s="615"/>
      <c r="O209" s="1043"/>
      <c r="P209" s="1043"/>
    </row>
    <row r="210" spans="2:16" ht="22.5" customHeight="1">
      <c r="B210" s="612" t="s">
        <v>229</v>
      </c>
      <c r="C210" s="2629" t="s">
        <v>134</v>
      </c>
      <c r="D210" s="2629"/>
      <c r="E210" s="2629"/>
      <c r="F210" s="2629"/>
      <c r="G210" s="2629"/>
      <c r="H210" s="608">
        <v>0</v>
      </c>
      <c r="I210" s="609">
        <v>12</v>
      </c>
      <c r="J210" s="611">
        <f t="shared" si="1"/>
        <v>0</v>
      </c>
      <c r="K210" s="608" t="s">
        <v>71</v>
      </c>
      <c r="L210" s="609" t="s">
        <v>71</v>
      </c>
      <c r="M210" s="613" t="s">
        <v>71</v>
      </c>
      <c r="N210" s="615"/>
      <c r="O210" s="1043"/>
      <c r="P210" s="1043"/>
    </row>
    <row r="211" spans="2:16" ht="18.75" customHeight="1">
      <c r="B211" s="612" t="s">
        <v>230</v>
      </c>
      <c r="C211" s="2629" t="s">
        <v>262</v>
      </c>
      <c r="D211" s="2629"/>
      <c r="E211" s="2629"/>
      <c r="F211" s="2629"/>
      <c r="G211" s="2629"/>
      <c r="H211" s="2629"/>
      <c r="I211" s="2629"/>
      <c r="J211" s="2629"/>
      <c r="K211" s="2629"/>
      <c r="L211" s="2629"/>
      <c r="M211" s="2629"/>
      <c r="N211" s="2634"/>
      <c r="O211" s="1043"/>
      <c r="P211" s="1043"/>
    </row>
    <row r="212" spans="2:16" ht="22.5" customHeight="1">
      <c r="B212" s="262" t="s">
        <v>230</v>
      </c>
      <c r="C212" s="875" t="s">
        <v>263</v>
      </c>
      <c r="D212" s="875"/>
      <c r="E212" s="875"/>
      <c r="F212" s="875"/>
      <c r="G212" s="990"/>
      <c r="H212" s="608" t="s">
        <v>71</v>
      </c>
      <c r="I212" s="609" t="s">
        <v>71</v>
      </c>
      <c r="J212" s="610" t="s">
        <v>71</v>
      </c>
      <c r="K212" s="608" t="s">
        <v>71</v>
      </c>
      <c r="L212" s="609" t="s">
        <v>71</v>
      </c>
      <c r="M212" s="610" t="s">
        <v>71</v>
      </c>
      <c r="N212" s="2627"/>
      <c r="O212" s="1043"/>
      <c r="P212" s="1043"/>
    </row>
    <row r="213" spans="2:16" ht="22.5" customHeight="1">
      <c r="B213" s="262" t="s">
        <v>401</v>
      </c>
      <c r="C213" s="875" t="s">
        <v>264</v>
      </c>
      <c r="D213" s="875"/>
      <c r="E213" s="875"/>
      <c r="F213" s="875"/>
      <c r="G213" s="990"/>
      <c r="H213" s="608">
        <v>0</v>
      </c>
      <c r="I213" s="609">
        <v>12</v>
      </c>
      <c r="J213" s="611">
        <f t="shared" si="1"/>
        <v>0</v>
      </c>
      <c r="K213" s="608" t="s">
        <v>71</v>
      </c>
      <c r="L213" s="609" t="s">
        <v>71</v>
      </c>
      <c r="M213" s="610" t="s">
        <v>71</v>
      </c>
      <c r="N213" s="2628"/>
      <c r="O213" s="1043"/>
      <c r="P213" s="1043"/>
    </row>
    <row r="214" spans="2:16" ht="22.5" customHeight="1">
      <c r="B214" s="612" t="s">
        <v>231</v>
      </c>
      <c r="C214" s="2629" t="s">
        <v>604</v>
      </c>
      <c r="D214" s="2629"/>
      <c r="E214" s="2629"/>
      <c r="F214" s="2629"/>
      <c r="G214" s="2629"/>
      <c r="H214" s="608" t="s">
        <v>71</v>
      </c>
      <c r="I214" s="609" t="s">
        <v>71</v>
      </c>
      <c r="J214" s="610" t="s">
        <v>71</v>
      </c>
      <c r="K214" s="608" t="s">
        <v>71</v>
      </c>
      <c r="L214" s="609" t="s">
        <v>71</v>
      </c>
      <c r="M214" s="610" t="s">
        <v>71</v>
      </c>
      <c r="N214" s="616"/>
      <c r="O214" s="1043"/>
      <c r="P214" s="1043"/>
    </row>
    <row r="215" spans="2:16" ht="35.25" customHeight="1">
      <c r="B215" s="248" t="s">
        <v>233</v>
      </c>
      <c r="C215" s="875" t="s">
        <v>605</v>
      </c>
      <c r="D215" s="875"/>
      <c r="E215" s="875"/>
      <c r="F215" s="875"/>
      <c r="G215" s="990"/>
      <c r="H215" s="617">
        <f>SUM(H197+H199+H202+H203+H205+H206+H207+H209+H210+H213)</f>
        <v>10</v>
      </c>
      <c r="I215" s="617">
        <f>SUM(I197+I199+I202+I203+I205+I206+I207+I209+I210+I213)</f>
        <v>117</v>
      </c>
      <c r="J215" s="611">
        <f>MIN(H215/I215,1)</f>
        <v>8.5470085470085472E-2</v>
      </c>
      <c r="K215" s="618" t="s">
        <v>60</v>
      </c>
      <c r="L215" s="618" t="s">
        <v>60</v>
      </c>
      <c r="M215" s="613" t="s">
        <v>71</v>
      </c>
      <c r="N215" s="615"/>
      <c r="O215" s="1045"/>
      <c r="P215" s="1045"/>
    </row>
    <row r="216" spans="2:16" ht="44.25" customHeight="1" thickBot="1">
      <c r="B216" s="249" t="s">
        <v>606</v>
      </c>
      <c r="C216" s="921" t="s">
        <v>607</v>
      </c>
      <c r="D216" s="921"/>
      <c r="E216" s="921"/>
      <c r="F216" s="921"/>
      <c r="G216" s="921"/>
      <c r="H216" s="2622"/>
      <c r="I216" s="2623"/>
      <c r="J216" s="2623"/>
      <c r="K216" s="2623"/>
      <c r="L216" s="2623"/>
      <c r="M216" s="2623"/>
      <c r="N216" s="2624"/>
      <c r="O216" s="2625"/>
      <c r="P216" s="2626"/>
    </row>
    <row r="217" spans="2:16" ht="18.75" customHeight="1" thickBot="1">
      <c r="B217" s="2611" t="s">
        <v>270</v>
      </c>
      <c r="C217" s="2612"/>
      <c r="D217" s="2612"/>
      <c r="E217" s="2612"/>
      <c r="F217" s="2612"/>
      <c r="G217" s="2612"/>
      <c r="H217" s="2612"/>
      <c r="I217" s="2612"/>
      <c r="J217" s="2612"/>
      <c r="K217" s="2612"/>
      <c r="L217" s="2612"/>
      <c r="M217" s="2612"/>
      <c r="N217" s="2612"/>
      <c r="O217" s="2612"/>
      <c r="P217" s="2614"/>
    </row>
    <row r="218" spans="2:16" ht="26.25" customHeight="1">
      <c r="B218" s="254" t="s">
        <v>608</v>
      </c>
      <c r="C218" s="978" t="s">
        <v>609</v>
      </c>
      <c r="D218" s="978"/>
      <c r="E218" s="978"/>
      <c r="F218" s="978"/>
      <c r="G218" s="978"/>
      <c r="H218" s="1021" t="s">
        <v>3031</v>
      </c>
      <c r="I218" s="1022"/>
      <c r="J218" s="1022"/>
      <c r="K218" s="1023" t="s">
        <v>424</v>
      </c>
      <c r="L218" s="1025"/>
      <c r="M218" s="1026"/>
      <c r="N218" s="1027"/>
      <c r="O218" s="771" t="s">
        <v>820</v>
      </c>
      <c r="P218" s="771"/>
    </row>
    <row r="219" spans="2:16" ht="33" customHeight="1">
      <c r="B219" s="809" t="s">
        <v>610</v>
      </c>
      <c r="C219" s="875" t="s">
        <v>611</v>
      </c>
      <c r="D219" s="875"/>
      <c r="E219" s="875"/>
      <c r="F219" s="875"/>
      <c r="G219" s="990"/>
      <c r="H219" s="968" t="s">
        <v>49</v>
      </c>
      <c r="I219" s="969"/>
      <c r="J219" s="969"/>
      <c r="K219" s="1024"/>
      <c r="L219" s="1013"/>
      <c r="M219" s="1014"/>
      <c r="N219" s="1015"/>
      <c r="O219" s="323" t="s">
        <v>1491</v>
      </c>
      <c r="P219" s="324"/>
    </row>
    <row r="220" spans="2:16" ht="17.25" customHeight="1">
      <c r="B220" s="2621" t="s">
        <v>612</v>
      </c>
      <c r="C220" s="875"/>
      <c r="D220" s="875"/>
      <c r="E220" s="875"/>
      <c r="F220" s="875"/>
      <c r="G220" s="875"/>
      <c r="H220" s="875"/>
      <c r="I220" s="875"/>
      <c r="J220" s="875"/>
      <c r="K220" s="875"/>
      <c r="L220" s="875"/>
      <c r="M220" s="875"/>
      <c r="N220" s="875"/>
      <c r="O220" s="875"/>
      <c r="P220" s="876"/>
    </row>
    <row r="221" spans="2:16" ht="21.75" customHeight="1">
      <c r="B221" s="574" t="s">
        <v>216</v>
      </c>
      <c r="C221" s="978" t="s">
        <v>613</v>
      </c>
      <c r="D221" s="978"/>
      <c r="E221" s="978"/>
      <c r="F221" s="978"/>
      <c r="G221" s="1088"/>
      <c r="H221" s="968" t="s">
        <v>49</v>
      </c>
      <c r="I221" s="969"/>
      <c r="J221" s="969"/>
      <c r="K221" s="980" t="s">
        <v>424</v>
      </c>
      <c r="L221" s="995"/>
      <c r="M221" s="996"/>
      <c r="N221" s="997"/>
      <c r="O221" s="1004" t="s">
        <v>789</v>
      </c>
      <c r="P221" s="1004"/>
    </row>
    <row r="222" spans="2:16" ht="21.75" customHeight="1">
      <c r="B222" s="262" t="s">
        <v>218</v>
      </c>
      <c r="C222" s="875" t="s">
        <v>614</v>
      </c>
      <c r="D222" s="875"/>
      <c r="E222" s="875"/>
      <c r="F222" s="875"/>
      <c r="G222" s="99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262" t="s">
        <v>216</v>
      </c>
      <c r="C224" s="875" t="s">
        <v>613</v>
      </c>
      <c r="D224" s="875"/>
      <c r="E224" s="875"/>
      <c r="F224" s="875"/>
      <c r="G224" s="990"/>
      <c r="H224" s="968" t="s">
        <v>49</v>
      </c>
      <c r="I224" s="969"/>
      <c r="J224" s="969"/>
      <c r="K224" s="979" t="s">
        <v>424</v>
      </c>
      <c r="L224" s="992"/>
      <c r="M224" s="993"/>
      <c r="N224" s="994"/>
      <c r="O224" s="1003" t="s">
        <v>1492</v>
      </c>
      <c r="P224" s="1003"/>
    </row>
    <row r="225" spans="1:16" ht="21.75" customHeight="1">
      <c r="B225" s="262" t="s">
        <v>218</v>
      </c>
      <c r="C225" s="875" t="s">
        <v>614</v>
      </c>
      <c r="D225" s="875"/>
      <c r="E225" s="875"/>
      <c r="F225" s="875"/>
      <c r="G225" s="990"/>
      <c r="H225" s="968" t="s">
        <v>49</v>
      </c>
      <c r="I225" s="969"/>
      <c r="J225" s="969"/>
      <c r="K225" s="980"/>
      <c r="L225" s="995"/>
      <c r="M225" s="996"/>
      <c r="N225" s="997"/>
      <c r="O225" s="1007"/>
      <c r="P225" s="1007"/>
    </row>
    <row r="226" spans="1:16" ht="28.5" customHeight="1">
      <c r="B226" s="809" t="s">
        <v>617</v>
      </c>
      <c r="C226" s="875" t="s">
        <v>618</v>
      </c>
      <c r="D226" s="875"/>
      <c r="E226" s="875"/>
      <c r="F226" s="875"/>
      <c r="G226" s="990"/>
      <c r="H226" s="968" t="s">
        <v>49</v>
      </c>
      <c r="I226" s="969"/>
      <c r="J226" s="969"/>
      <c r="K226" s="980"/>
      <c r="L226" s="995"/>
      <c r="M226" s="996"/>
      <c r="N226" s="997"/>
      <c r="O226" s="1004" t="s">
        <v>789</v>
      </c>
      <c r="P226" s="1004"/>
    </row>
    <row r="227" spans="1:16" ht="21.75" customHeight="1">
      <c r="B227" s="262" t="s">
        <v>216</v>
      </c>
      <c r="C227" s="875" t="s">
        <v>619</v>
      </c>
      <c r="D227" s="875"/>
      <c r="E227" s="875"/>
      <c r="F227" s="875"/>
      <c r="G227" s="990"/>
      <c r="H227" s="968" t="s">
        <v>49</v>
      </c>
      <c r="I227" s="969"/>
      <c r="J227" s="969"/>
      <c r="K227" s="980"/>
      <c r="L227" s="995"/>
      <c r="M227" s="996"/>
      <c r="N227" s="997"/>
      <c r="O227" s="1007"/>
      <c r="P227" s="1007"/>
    </row>
    <row r="228" spans="1:16" ht="48.75" customHeight="1">
      <c r="B228" s="809" t="s">
        <v>620</v>
      </c>
      <c r="C228" s="875" t="s">
        <v>697</v>
      </c>
      <c r="D228" s="875"/>
      <c r="E228" s="875"/>
      <c r="F228" s="875"/>
      <c r="G228" s="990"/>
      <c r="H228" s="968" t="s">
        <v>50</v>
      </c>
      <c r="I228" s="969"/>
      <c r="J228" s="969"/>
      <c r="K228" s="980"/>
      <c r="L228" s="995"/>
      <c r="M228" s="996"/>
      <c r="N228" s="997"/>
      <c r="O228" s="246" t="s">
        <v>1493</v>
      </c>
      <c r="P228" s="247"/>
    </row>
    <row r="229" spans="1:16" ht="21" customHeight="1">
      <c r="B229" s="809" t="s">
        <v>622</v>
      </c>
      <c r="C229" s="875" t="s">
        <v>623</v>
      </c>
      <c r="D229" s="875"/>
      <c r="E229" s="875"/>
      <c r="F229" s="875"/>
      <c r="G229" s="990"/>
      <c r="H229" s="968" t="s">
        <v>49</v>
      </c>
      <c r="I229" s="969"/>
      <c r="J229" s="969"/>
      <c r="K229" s="980"/>
      <c r="L229" s="995"/>
      <c r="M229" s="996"/>
      <c r="N229" s="997"/>
      <c r="O229" s="1003" t="s">
        <v>1494</v>
      </c>
      <c r="P229" s="1003"/>
    </row>
    <row r="230" spans="1:16" ht="21.75" customHeight="1">
      <c r="B230" s="262" t="s">
        <v>216</v>
      </c>
      <c r="C230" s="875" t="s">
        <v>624</v>
      </c>
      <c r="D230" s="875"/>
      <c r="E230" s="875"/>
      <c r="F230" s="875"/>
      <c r="G230" s="990"/>
      <c r="H230" s="968" t="s">
        <v>49</v>
      </c>
      <c r="I230" s="969"/>
      <c r="J230" s="969"/>
      <c r="K230" s="980"/>
      <c r="L230" s="995"/>
      <c r="M230" s="996"/>
      <c r="N230" s="997"/>
      <c r="O230" s="1004"/>
      <c r="P230" s="1004"/>
    </row>
    <row r="231" spans="1:16" ht="21.75" customHeight="1" thickBot="1">
      <c r="B231" s="248" t="s">
        <v>625</v>
      </c>
      <c r="C231" s="921" t="s">
        <v>626</v>
      </c>
      <c r="D231" s="921"/>
      <c r="E231" s="921"/>
      <c r="F231" s="921"/>
      <c r="G231" s="956"/>
      <c r="H231" s="968" t="s">
        <v>49</v>
      </c>
      <c r="I231" s="969"/>
      <c r="J231" s="969"/>
      <c r="K231" s="991"/>
      <c r="L231" s="998"/>
      <c r="M231" s="999"/>
      <c r="N231" s="1000"/>
      <c r="O231" s="1005"/>
      <c r="P231" s="1005"/>
    </row>
    <row r="232" spans="1:16" ht="18.75" customHeight="1" thickBot="1">
      <c r="B232" s="2611" t="s">
        <v>293</v>
      </c>
      <c r="C232" s="2612"/>
      <c r="D232" s="2612"/>
      <c r="E232" s="2612"/>
      <c r="F232" s="2612"/>
      <c r="G232" s="2612"/>
      <c r="H232" s="2612"/>
      <c r="I232" s="2612"/>
      <c r="J232" s="2612"/>
      <c r="K232" s="2613"/>
      <c r="L232" s="2612"/>
      <c r="M232" s="2612"/>
      <c r="N232" s="2612"/>
      <c r="O232" s="2612"/>
      <c r="P232" s="2614"/>
    </row>
    <row r="233" spans="1:16" ht="39" customHeight="1">
      <c r="B233" s="760" t="s">
        <v>627</v>
      </c>
      <c r="C233" s="978" t="s">
        <v>698</v>
      </c>
      <c r="D233" s="978"/>
      <c r="E233" s="978"/>
      <c r="F233" s="978"/>
      <c r="G233" s="978"/>
      <c r="H233" s="968" t="s">
        <v>49</v>
      </c>
      <c r="I233" s="969"/>
      <c r="J233" s="969"/>
      <c r="K233" s="979" t="s">
        <v>424</v>
      </c>
      <c r="L233" s="2615"/>
      <c r="M233" s="2616"/>
      <c r="N233" s="2617"/>
      <c r="O233" s="985" t="s">
        <v>1495</v>
      </c>
      <c r="P233" s="985"/>
    </row>
    <row r="234" spans="1:16" ht="39" customHeight="1">
      <c r="B234" s="262" t="s">
        <v>216</v>
      </c>
      <c r="C234" s="875" t="s">
        <v>629</v>
      </c>
      <c r="D234" s="875"/>
      <c r="E234" s="875"/>
      <c r="F234" s="875"/>
      <c r="G234" s="990"/>
      <c r="H234" s="2618" t="s">
        <v>3032</v>
      </c>
      <c r="I234" s="2619"/>
      <c r="J234" s="2620"/>
      <c r="K234" s="980"/>
      <c r="L234" s="2610"/>
      <c r="M234" s="1188"/>
      <c r="N234" s="1189"/>
      <c r="O234" s="976"/>
      <c r="P234" s="976"/>
    </row>
    <row r="235" spans="1:16" ht="33" customHeight="1">
      <c r="B235" s="760" t="s">
        <v>630</v>
      </c>
      <c r="C235" s="989" t="s">
        <v>631</v>
      </c>
      <c r="D235" s="875"/>
      <c r="E235" s="875"/>
      <c r="F235" s="875"/>
      <c r="G235" s="990"/>
      <c r="H235" s="968" t="s">
        <v>49</v>
      </c>
      <c r="I235" s="969"/>
      <c r="J235" s="969"/>
      <c r="K235" s="980"/>
      <c r="L235" s="1645"/>
      <c r="M235" s="1186"/>
      <c r="N235" s="1187"/>
      <c r="O235" s="960" t="s">
        <v>3033</v>
      </c>
      <c r="P235" s="960"/>
    </row>
    <row r="236" spans="1:16" ht="40.5" customHeight="1">
      <c r="B236" s="619" t="s">
        <v>216</v>
      </c>
      <c r="C236" s="875" t="s">
        <v>629</v>
      </c>
      <c r="D236" s="875"/>
      <c r="E236" s="875"/>
      <c r="F236" s="875"/>
      <c r="G236" s="990"/>
      <c r="H236" s="968" t="s">
        <v>3034</v>
      </c>
      <c r="I236" s="969"/>
      <c r="J236" s="1430"/>
      <c r="K236" s="981"/>
      <c r="L236" s="2610"/>
      <c r="M236" s="1188"/>
      <c r="N236" s="1189"/>
      <c r="O236" s="976"/>
      <c r="P236" s="976"/>
    </row>
    <row r="237" spans="1:16" ht="45" customHeight="1">
      <c r="B237" s="759" t="s">
        <v>632</v>
      </c>
      <c r="C237" s="921" t="s">
        <v>633</v>
      </c>
      <c r="D237" s="921"/>
      <c r="E237" s="921"/>
      <c r="F237" s="921"/>
      <c r="G237" s="956"/>
      <c r="H237" s="968" t="s">
        <v>1459</v>
      </c>
      <c r="I237" s="969"/>
      <c r="J237" s="969"/>
      <c r="K237" s="969"/>
      <c r="L237" s="969"/>
      <c r="M237" s="969"/>
      <c r="N237" s="1653"/>
      <c r="O237" s="761" t="s">
        <v>3035</v>
      </c>
      <c r="P237" s="761"/>
    </row>
    <row r="238" spans="1:16" ht="77.25" customHeight="1">
      <c r="A238" s="593"/>
      <c r="B238" s="720" t="s">
        <v>634</v>
      </c>
      <c r="C238" s="921" t="s">
        <v>635</v>
      </c>
      <c r="D238" s="921"/>
      <c r="E238" s="921"/>
      <c r="F238" s="921"/>
      <c r="G238" s="956"/>
      <c r="H238" s="160" t="s">
        <v>49</v>
      </c>
      <c r="I238" s="753" t="s">
        <v>424</v>
      </c>
      <c r="J238" s="969"/>
      <c r="K238" s="969"/>
      <c r="L238" s="969"/>
      <c r="M238" s="969"/>
      <c r="N238" s="1653"/>
      <c r="O238" s="960" t="s">
        <v>943</v>
      </c>
      <c r="P238" s="960"/>
    </row>
    <row r="239" spans="1:16" ht="66.75" customHeight="1" thickBot="1">
      <c r="A239" s="593"/>
      <c r="B239" s="326"/>
      <c r="C239" s="962" t="s">
        <v>636</v>
      </c>
      <c r="D239" s="963"/>
      <c r="E239" s="963"/>
      <c r="F239" s="963"/>
      <c r="G239" s="963"/>
      <c r="H239" s="2606" t="s">
        <v>3036</v>
      </c>
      <c r="I239" s="2607"/>
      <c r="J239" s="2606"/>
      <c r="K239" s="2606"/>
      <c r="L239" s="2606"/>
      <c r="M239" s="2608"/>
      <c r="N239" s="2609"/>
      <c r="O239" s="961"/>
      <c r="P239" s="961"/>
    </row>
    <row r="240" spans="1:16" ht="15.75" thickTop="1"/>
    <row r="241" spans="2:16" ht="26.25">
      <c r="B241" s="2605" t="s">
        <v>637</v>
      </c>
      <c r="C241" s="2605"/>
      <c r="D241" s="2605"/>
      <c r="E241" s="2605"/>
      <c r="F241" s="2605"/>
      <c r="G241" s="2605"/>
      <c r="H241" s="2605"/>
      <c r="I241" s="2605"/>
      <c r="J241" s="2605"/>
      <c r="K241" s="2605"/>
      <c r="L241" s="2605"/>
      <c r="M241" s="2605"/>
      <c r="N241" s="2605"/>
      <c r="O241" s="620"/>
      <c r="P241" s="620"/>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495" priority="163">
      <formula>$H$134="Don't know"</formula>
    </cfRule>
    <cfRule type="expression" dxfId="494" priority="164">
      <formula>$H$134="no"</formula>
    </cfRule>
  </conditionalFormatting>
  <conditionalFormatting sqref="H132">
    <cfRule type="expression" dxfId="493" priority="161">
      <formula>$H$138="Don't know"</formula>
    </cfRule>
    <cfRule type="expression" dxfId="492" priority="162">
      <formula>$H$138="No"</formula>
    </cfRule>
  </conditionalFormatting>
  <conditionalFormatting sqref="H134">
    <cfRule type="expression" dxfId="491" priority="159">
      <formula>$H$141="Don't know"</formula>
    </cfRule>
    <cfRule type="expression" dxfId="490" priority="160">
      <formula>$H$141="No"</formula>
    </cfRule>
  </conditionalFormatting>
  <conditionalFormatting sqref="H122:H124 K122">
    <cfRule type="expression" dxfId="489" priority="157">
      <formula>$N$128="Don't know"</formula>
    </cfRule>
    <cfRule type="expression" dxfId="488" priority="158">
      <formula>$N$128="No"</formula>
    </cfRule>
  </conditionalFormatting>
  <conditionalFormatting sqref="L157:M158">
    <cfRule type="expression" dxfId="487" priority="154">
      <formula>$F$163="Don't know"</formula>
    </cfRule>
    <cfRule type="expression" dxfId="486" priority="156">
      <formula>$F$163="No"</formula>
    </cfRule>
  </conditionalFormatting>
  <conditionalFormatting sqref="L158:M158">
    <cfRule type="expression" dxfId="485" priority="153">
      <formula>$F$164="Don't know"</formula>
    </cfRule>
    <cfRule type="expression" dxfId="484" priority="155">
      <formula>$F$164="No"</formula>
    </cfRule>
  </conditionalFormatting>
  <conditionalFormatting sqref="H11:N11">
    <cfRule type="expression" dxfId="483" priority="150">
      <formula>$F$17="Not applicable"</formula>
    </cfRule>
    <cfRule type="expression" dxfId="482" priority="151">
      <formula>$F$17="Don't know"</formula>
    </cfRule>
    <cfRule type="expression" dxfId="481" priority="152">
      <formula>$F$17="No"</formula>
    </cfRule>
  </conditionalFormatting>
  <conditionalFormatting sqref="H12:N19">
    <cfRule type="expression" dxfId="480" priority="147">
      <formula>$F12="Not applicable"</formula>
    </cfRule>
    <cfRule type="expression" dxfId="479" priority="148">
      <formula>$F12="Don't know"</formula>
    </cfRule>
    <cfRule type="expression" dxfId="478" priority="149">
      <formula>$F12="No"</formula>
    </cfRule>
  </conditionalFormatting>
  <conditionalFormatting sqref="N20 F9:N9 F11:F19 H11:N19">
    <cfRule type="expression" dxfId="477" priority="146">
      <formula>$N$14="Don't know"</formula>
    </cfRule>
  </conditionalFormatting>
  <conditionalFormatting sqref="N20 F9:N9 F11:F19 H11:N19">
    <cfRule type="expression" dxfId="476" priority="145">
      <formula>$N$14="Not applicable"</formula>
    </cfRule>
  </conditionalFormatting>
  <conditionalFormatting sqref="N20 F9:N9 F11:F19 H11:N19">
    <cfRule type="expression" dxfId="475" priority="144">
      <formula>$N$14="No"</formula>
    </cfRule>
  </conditionalFormatting>
  <conditionalFormatting sqref="L153:M153">
    <cfRule type="expression" dxfId="474" priority="142">
      <formula>$F$163="Don't know"</formula>
    </cfRule>
    <cfRule type="expression" dxfId="473" priority="143">
      <formula>$F$163="No"</formula>
    </cfRule>
  </conditionalFormatting>
  <conditionalFormatting sqref="L154:M154">
    <cfRule type="expression" dxfId="472" priority="140">
      <formula>$F$163="Don't know"</formula>
    </cfRule>
    <cfRule type="expression" dxfId="471" priority="141">
      <formula>$F$163="No"</formula>
    </cfRule>
  </conditionalFormatting>
  <conditionalFormatting sqref="L155:M155">
    <cfRule type="expression" dxfId="470" priority="138">
      <formula>$F$163="Don't know"</formula>
    </cfRule>
    <cfRule type="expression" dxfId="469" priority="139">
      <formula>$F$163="No"</formula>
    </cfRule>
  </conditionalFormatting>
  <conditionalFormatting sqref="L21:L22">
    <cfRule type="expression" dxfId="468" priority="135">
      <formula>$N$14="No"</formula>
    </cfRule>
  </conditionalFormatting>
  <conditionalFormatting sqref="L21:L22">
    <cfRule type="expression" dxfId="467" priority="137">
      <formula>$N$14="Don't know"</formula>
    </cfRule>
  </conditionalFormatting>
  <conditionalFormatting sqref="L21:L22">
    <cfRule type="expression" dxfId="466" priority="136">
      <formula>$N$14="Not applicable"</formula>
    </cfRule>
  </conditionalFormatting>
  <conditionalFormatting sqref="I23:J23 H25 F68:J68 F70:J70 H87:N87 H90 H196:I197 H202:I203 H205:I207 H213:I213 H27:H29 F11:F19 F23 L21:L23 L8 F69 F71 G61:H62 F75:J79 G101:N113 O193:O215 J41:K41 H199:I199 H209:I210">
    <cfRule type="containsBlanks" dxfId="465" priority="134">
      <formula>LEN(TRIM(F8))=0</formula>
    </cfRule>
  </conditionalFormatting>
  <conditionalFormatting sqref="F9:N9">
    <cfRule type="containsBlanks" dxfId="464" priority="133">
      <formula>LEN(TRIM(F9))=0</formula>
    </cfRule>
  </conditionalFormatting>
  <conditionalFormatting sqref="O10 O58 O74 O86 O90 O98 O120 O128 O131 O133 O160 O167:O168 O191 O229:O231 O56 O233:O235 O224:O225 O218:O219 O171 O137:O152 O82:O83 J33:K34 J45:K46 J53:K53 O20:O23 O25:O30 O237:O238 J37:K37 J48:K48 J50:K51">
    <cfRule type="containsBlanks" dxfId="463" priority="132">
      <formula>LEN(TRIM(J10))=0</formula>
    </cfRule>
  </conditionalFormatting>
  <conditionalFormatting sqref="I61:J62">
    <cfRule type="containsBlanks" dxfId="462" priority="131">
      <formula>LEN(TRIM(I61))=0</formula>
    </cfRule>
  </conditionalFormatting>
  <conditionalFormatting sqref="H85:J85">
    <cfRule type="containsBlanks" dxfId="461" priority="130">
      <formula>LEN(TRIM(H85))=0</formula>
    </cfRule>
  </conditionalFormatting>
  <conditionalFormatting sqref="I170:L170 F187:N187 N189 K191:N191 H129:H130 H122:H124 K122 H218:H219 H134:H135 H132 F157:F158 F153:F155 K161 F161:F163 H167 H237:H238 L153:N155 G138:G139 K172:K184 L157:N158">
    <cfRule type="containsBlanks" dxfId="460" priority="129">
      <formula>LEN(TRIM(F122))=0</formula>
    </cfRule>
  </conditionalFormatting>
  <conditionalFormatting sqref="M170:N170">
    <cfRule type="containsBlanks" dxfId="459" priority="128">
      <formula>LEN(TRIM(M170))=0</formula>
    </cfRule>
  </conditionalFormatting>
  <conditionalFormatting sqref="O228">
    <cfRule type="containsBlanks" dxfId="458" priority="127">
      <formula>LEN(TRIM(O228))=0</formula>
    </cfRule>
  </conditionalFormatting>
  <conditionalFormatting sqref="G120">
    <cfRule type="containsBlanks" dxfId="457" priority="126">
      <formula>LEN(TRIM(G120))=0</formula>
    </cfRule>
  </conditionalFormatting>
  <conditionalFormatting sqref="J140">
    <cfRule type="containsBlanks" dxfId="456" priority="74">
      <formula>LEN(TRIM(J140))=0</formula>
    </cfRule>
  </conditionalFormatting>
  <conditionalFormatting sqref="J26">
    <cfRule type="containsBlanks" dxfId="455" priority="124">
      <formula>LEN(TRIM(J26))=0</formula>
    </cfRule>
  </conditionalFormatting>
  <conditionalFormatting sqref="J27">
    <cfRule type="containsBlanks" dxfId="454" priority="125">
      <formula>LEN(TRIM(J27))=0</formula>
    </cfRule>
  </conditionalFormatting>
  <conditionalFormatting sqref="O169">
    <cfRule type="containsBlanks" dxfId="453" priority="123">
      <formula>LEN(TRIM(O169))=0</formula>
    </cfRule>
  </conditionalFormatting>
  <conditionalFormatting sqref="J56">
    <cfRule type="containsBlanks" dxfId="452" priority="122">
      <formula>LEN(TRIM(J56))=0</formula>
    </cfRule>
  </conditionalFormatting>
  <conditionalFormatting sqref="J144">
    <cfRule type="containsBlanks" dxfId="451" priority="70">
      <formula>LEN(TRIM(J144))=0</formula>
    </cfRule>
  </conditionalFormatting>
  <conditionalFormatting sqref="F23">
    <cfRule type="expression" dxfId="450" priority="121">
      <formula>$N$14="Don't know"</formula>
    </cfRule>
  </conditionalFormatting>
  <conditionalFormatting sqref="F23">
    <cfRule type="expression" dxfId="449" priority="120">
      <formula>$N$14="Not applicable"</formula>
    </cfRule>
  </conditionalFormatting>
  <conditionalFormatting sqref="F23">
    <cfRule type="expression" dxfId="448" priority="119">
      <formula>$N$14="No"</formula>
    </cfRule>
  </conditionalFormatting>
  <conditionalFormatting sqref="L20">
    <cfRule type="containsBlanks" dxfId="447" priority="115">
      <formula>LEN(TRIM(L20))=0</formula>
    </cfRule>
    <cfRule type="expression" dxfId="446" priority="118">
      <formula>$M$14="Don't know"</formula>
    </cfRule>
  </conditionalFormatting>
  <conditionalFormatting sqref="L20">
    <cfRule type="expression" dxfId="445" priority="117">
      <formula>$M$14="Not applicable"</formula>
    </cfRule>
  </conditionalFormatting>
  <conditionalFormatting sqref="L20">
    <cfRule type="expression" dxfId="444" priority="116">
      <formula>$M$14="No"</formula>
    </cfRule>
  </conditionalFormatting>
  <conditionalFormatting sqref="L21">
    <cfRule type="expression" dxfId="443" priority="114">
      <formula>$N$14="Don't know"</formula>
    </cfRule>
  </conditionalFormatting>
  <conditionalFormatting sqref="L21">
    <cfRule type="expression" dxfId="442" priority="113">
      <formula>$N$14="Not applicable"</formula>
    </cfRule>
  </conditionalFormatting>
  <conditionalFormatting sqref="L21">
    <cfRule type="expression" dxfId="441" priority="112">
      <formula>$N$14="No"</formula>
    </cfRule>
  </conditionalFormatting>
  <conditionalFormatting sqref="L22">
    <cfRule type="expression" dxfId="440" priority="111">
      <formula>$N$14="Don't know"</formula>
    </cfRule>
  </conditionalFormatting>
  <conditionalFormatting sqref="L22">
    <cfRule type="expression" dxfId="439" priority="110">
      <formula>$N$14="Not applicable"</formula>
    </cfRule>
  </conditionalFormatting>
  <conditionalFormatting sqref="L22">
    <cfRule type="expression" dxfId="438" priority="109">
      <formula>$N$14="No"</formula>
    </cfRule>
  </conditionalFormatting>
  <conditionalFormatting sqref="L8">
    <cfRule type="expression" dxfId="437" priority="108">
      <formula>$N$14="Don't know"</formula>
    </cfRule>
  </conditionalFormatting>
  <conditionalFormatting sqref="L8">
    <cfRule type="expression" dxfId="436" priority="107">
      <formula>$N$14="Not applicable"</formula>
    </cfRule>
  </conditionalFormatting>
  <conditionalFormatting sqref="L8">
    <cfRule type="expression" dxfId="435" priority="106">
      <formula>$N$14="No"</formula>
    </cfRule>
  </conditionalFormatting>
  <conditionalFormatting sqref="J25">
    <cfRule type="containsBlanks" dxfId="434" priority="105">
      <formula>LEN(TRIM(J25))=0</formula>
    </cfRule>
  </conditionalFormatting>
  <conditionalFormatting sqref="J58">
    <cfRule type="containsBlanks" dxfId="433" priority="104">
      <formula>LEN(TRIM(J58))=0</formula>
    </cfRule>
  </conditionalFormatting>
  <conditionalFormatting sqref="N65">
    <cfRule type="containsBlanks" dxfId="432" priority="103">
      <formula>LEN(TRIM(N65))=0</formula>
    </cfRule>
  </conditionalFormatting>
  <conditionalFormatting sqref="H86:J86">
    <cfRule type="containsBlanks" dxfId="431" priority="102">
      <formula>LEN(TRIM(H86))=0</formula>
    </cfRule>
  </conditionalFormatting>
  <conditionalFormatting sqref="K186">
    <cfRule type="containsBlanks" dxfId="430" priority="56">
      <formula>LEN(TRIM(K186))=0</formula>
    </cfRule>
  </conditionalFormatting>
  <conditionalFormatting sqref="H126">
    <cfRule type="expression" dxfId="429" priority="100">
      <formula>$N$128="Don't know"</formula>
    </cfRule>
    <cfRule type="expression" dxfId="428" priority="101">
      <formula>$N$128="No"</formula>
    </cfRule>
  </conditionalFormatting>
  <conditionalFormatting sqref="H126">
    <cfRule type="containsBlanks" dxfId="427" priority="99">
      <formula>LEN(TRIM(H126))=0</formula>
    </cfRule>
  </conditionalFormatting>
  <conditionalFormatting sqref="H127">
    <cfRule type="expression" dxfId="426" priority="97">
      <formula>$N$128="Don't know"</formula>
    </cfRule>
    <cfRule type="expression" dxfId="425" priority="98">
      <formula>$N$128="No"</formula>
    </cfRule>
  </conditionalFormatting>
  <conditionalFormatting sqref="H127">
    <cfRule type="containsBlanks" dxfId="424" priority="96">
      <formula>LEN(TRIM(H127))=0</formula>
    </cfRule>
  </conditionalFormatting>
  <conditionalFormatting sqref="H128">
    <cfRule type="expression" dxfId="423" priority="94">
      <formula>$N$128="Don't know"</formula>
    </cfRule>
    <cfRule type="expression" dxfId="422" priority="95">
      <formula>$N$128="No"</formula>
    </cfRule>
  </conditionalFormatting>
  <conditionalFormatting sqref="H128">
    <cfRule type="containsBlanks" dxfId="421" priority="93">
      <formula>LEN(TRIM(H128))=0</formula>
    </cfRule>
  </conditionalFormatting>
  <conditionalFormatting sqref="H133">
    <cfRule type="expression" dxfId="420" priority="91">
      <formula>$N$128="Don't know"</formula>
    </cfRule>
    <cfRule type="expression" dxfId="419" priority="92">
      <formula>$N$128="No"</formula>
    </cfRule>
  </conditionalFormatting>
  <conditionalFormatting sqref="H133">
    <cfRule type="containsBlanks" dxfId="418" priority="90">
      <formula>LEN(TRIM(H133))=0</formula>
    </cfRule>
  </conditionalFormatting>
  <conditionalFormatting sqref="H131">
    <cfRule type="expression" dxfId="417" priority="88">
      <formula>$N$128="Don't know"</formula>
    </cfRule>
    <cfRule type="expression" dxfId="416" priority="89">
      <formula>$N$128="No"</formula>
    </cfRule>
  </conditionalFormatting>
  <conditionalFormatting sqref="H131">
    <cfRule type="containsBlanks" dxfId="415" priority="87">
      <formula>LEN(TRIM(H131))=0</formula>
    </cfRule>
  </conditionalFormatting>
  <conditionalFormatting sqref="G140">
    <cfRule type="containsBlanks" dxfId="414" priority="86">
      <formula>LEN(TRIM(G140))=0</formula>
    </cfRule>
  </conditionalFormatting>
  <conditionalFormatting sqref="G141">
    <cfRule type="containsBlanks" dxfId="413" priority="85">
      <formula>LEN(TRIM(G141))=0</formula>
    </cfRule>
  </conditionalFormatting>
  <conditionalFormatting sqref="G142">
    <cfRule type="containsBlanks" dxfId="412" priority="84">
      <formula>LEN(TRIM(G142))=0</formula>
    </cfRule>
  </conditionalFormatting>
  <conditionalFormatting sqref="G143">
    <cfRule type="containsBlanks" dxfId="411" priority="83">
      <formula>LEN(TRIM(G143))=0</formula>
    </cfRule>
  </conditionalFormatting>
  <conditionalFormatting sqref="G144">
    <cfRule type="containsBlanks" dxfId="410" priority="82">
      <formula>LEN(TRIM(G144))=0</formula>
    </cfRule>
  </conditionalFormatting>
  <conditionalFormatting sqref="G145">
    <cfRule type="containsBlanks" dxfId="409" priority="81">
      <formula>LEN(TRIM(G145))=0</formula>
    </cfRule>
  </conditionalFormatting>
  <conditionalFormatting sqref="G146 J146">
    <cfRule type="containsBlanks" dxfId="408" priority="80">
      <formula>LEN(TRIM(G146))=0</formula>
    </cfRule>
  </conditionalFormatting>
  <conditionalFormatting sqref="G147 J147">
    <cfRule type="containsBlanks" dxfId="407" priority="79">
      <formula>LEN(TRIM(G147))=0</formula>
    </cfRule>
  </conditionalFormatting>
  <conditionalFormatting sqref="G148">
    <cfRule type="containsBlanks" dxfId="406" priority="78">
      <formula>LEN(TRIM(G148))=0</formula>
    </cfRule>
  </conditionalFormatting>
  <conditionalFormatting sqref="G149">
    <cfRule type="containsBlanks" dxfId="405" priority="77">
      <formula>LEN(TRIM(G149))=0</formula>
    </cfRule>
  </conditionalFormatting>
  <conditionalFormatting sqref="G150">
    <cfRule type="containsBlanks" dxfId="404" priority="76">
      <formula>LEN(TRIM(G150))=0</formula>
    </cfRule>
  </conditionalFormatting>
  <conditionalFormatting sqref="J138:J139">
    <cfRule type="containsBlanks" dxfId="403" priority="75">
      <formula>LEN(TRIM(J138))=0</formula>
    </cfRule>
  </conditionalFormatting>
  <conditionalFormatting sqref="J142">
    <cfRule type="containsBlanks" dxfId="402" priority="72">
      <formula>LEN(TRIM(J142))=0</formula>
    </cfRule>
  </conditionalFormatting>
  <conditionalFormatting sqref="J141">
    <cfRule type="containsBlanks" dxfId="401" priority="73">
      <formula>LEN(TRIM(J141))=0</formula>
    </cfRule>
  </conditionalFormatting>
  <conditionalFormatting sqref="J143">
    <cfRule type="containsBlanks" dxfId="400" priority="71">
      <formula>LEN(TRIM(J143))=0</formula>
    </cfRule>
  </conditionalFormatting>
  <conditionalFormatting sqref="J145">
    <cfRule type="containsBlanks" dxfId="399" priority="69">
      <formula>LEN(TRIM(J145))=0</formula>
    </cfRule>
  </conditionalFormatting>
  <conditionalFormatting sqref="J148">
    <cfRule type="containsBlanks" dxfId="398" priority="68">
      <formula>LEN(TRIM(J148))=0</formula>
    </cfRule>
  </conditionalFormatting>
  <conditionalFormatting sqref="J149">
    <cfRule type="containsBlanks" dxfId="397" priority="67">
      <formula>LEN(TRIM(J149))=0</formula>
    </cfRule>
  </conditionalFormatting>
  <conditionalFormatting sqref="J150">
    <cfRule type="containsBlanks" dxfId="396" priority="66">
      <formula>LEN(TRIM(J150))=0</formula>
    </cfRule>
  </conditionalFormatting>
  <conditionalFormatting sqref="L158:M158">
    <cfRule type="expression" dxfId="395" priority="64">
      <formula>$F$163="Don't know"</formula>
    </cfRule>
    <cfRule type="expression" dxfId="394" priority="65">
      <formula>$F$163="No"</formula>
    </cfRule>
  </conditionalFormatting>
  <conditionalFormatting sqref="L153:M153">
    <cfRule type="expression" dxfId="393" priority="62">
      <formula>$F$163="Don't know"</formula>
    </cfRule>
    <cfRule type="expression" dxfId="392" priority="63">
      <formula>$F$163="No"</formula>
    </cfRule>
  </conditionalFormatting>
  <conditionalFormatting sqref="L154:M154">
    <cfRule type="expression" dxfId="391" priority="60">
      <formula>$F$163="Don't know"</formula>
    </cfRule>
    <cfRule type="expression" dxfId="390" priority="61">
      <formula>$F$163="No"</formula>
    </cfRule>
  </conditionalFormatting>
  <conditionalFormatting sqref="L155:M155">
    <cfRule type="expression" dxfId="389" priority="58">
      <formula>$F$163="Don't know"</formula>
    </cfRule>
    <cfRule type="expression" dxfId="388" priority="59">
      <formula>$F$163="No"</formula>
    </cfRule>
  </conditionalFormatting>
  <conditionalFormatting sqref="H221">
    <cfRule type="containsBlanks" dxfId="387" priority="55">
      <formula>LEN(TRIM(H221))=0</formula>
    </cfRule>
  </conditionalFormatting>
  <conditionalFormatting sqref="H222">
    <cfRule type="containsBlanks" dxfId="386" priority="54">
      <formula>LEN(TRIM(H222))=0</formula>
    </cfRule>
  </conditionalFormatting>
  <conditionalFormatting sqref="H224">
    <cfRule type="containsBlanks" dxfId="385" priority="53">
      <formula>LEN(TRIM(H224))=0</formula>
    </cfRule>
  </conditionalFormatting>
  <conditionalFormatting sqref="H225">
    <cfRule type="containsBlanks" dxfId="384" priority="52">
      <formula>LEN(TRIM(H225))=0</formula>
    </cfRule>
  </conditionalFormatting>
  <conditionalFormatting sqref="H226">
    <cfRule type="containsBlanks" dxfId="383" priority="51">
      <formula>LEN(TRIM(H226))=0</formula>
    </cfRule>
  </conditionalFormatting>
  <conditionalFormatting sqref="H228">
    <cfRule type="containsBlanks" dxfId="382" priority="50">
      <formula>LEN(TRIM(H228))=0</formula>
    </cfRule>
  </conditionalFormatting>
  <conditionalFormatting sqref="H229">
    <cfRule type="containsBlanks" dxfId="381" priority="49">
      <formula>LEN(TRIM(H229))=0</formula>
    </cfRule>
  </conditionalFormatting>
  <conditionalFormatting sqref="H231">
    <cfRule type="containsBlanks" dxfId="380" priority="48">
      <formula>LEN(TRIM(H231))=0</formula>
    </cfRule>
  </conditionalFormatting>
  <conditionalFormatting sqref="H233">
    <cfRule type="containsBlanks" dxfId="379" priority="47">
      <formula>LEN(TRIM(H233))=0</formula>
    </cfRule>
  </conditionalFormatting>
  <conditionalFormatting sqref="H235">
    <cfRule type="containsBlanks" dxfId="378" priority="46">
      <formula>LEN(TRIM(H235))=0</formula>
    </cfRule>
  </conditionalFormatting>
  <conditionalFormatting sqref="O8">
    <cfRule type="containsBlanks" dxfId="377" priority="45">
      <formula>LEN(TRIM(O8))=0</formula>
    </cfRule>
  </conditionalFormatting>
  <conditionalFormatting sqref="O65">
    <cfRule type="containsBlanks" dxfId="376" priority="44">
      <formula>LEN(TRIM(O65))=0</formula>
    </cfRule>
  </conditionalFormatting>
  <conditionalFormatting sqref="O221:O222">
    <cfRule type="containsBlanks" dxfId="375" priority="40">
      <formula>LEN(TRIM(O221))=0</formula>
    </cfRule>
  </conditionalFormatting>
  <conditionalFormatting sqref="O226:O227">
    <cfRule type="containsBlanks" dxfId="374" priority="39">
      <formula>LEN(TRIM(O226))=0</formula>
    </cfRule>
  </conditionalFormatting>
  <conditionalFormatting sqref="O156">
    <cfRule type="containsBlanks" dxfId="373" priority="43">
      <formula>LEN(TRIM(O156))=0</formula>
    </cfRule>
  </conditionalFormatting>
  <conditionalFormatting sqref="O165:O166">
    <cfRule type="containsBlanks" dxfId="372" priority="42">
      <formula>LEN(TRIM(O165))=0</formula>
    </cfRule>
  </conditionalFormatting>
  <conditionalFormatting sqref="O189:O190">
    <cfRule type="containsBlanks" dxfId="371" priority="41">
      <formula>LEN(TRIM(O189))=0</formula>
    </cfRule>
  </conditionalFormatting>
  <conditionalFormatting sqref="L154:M154">
    <cfRule type="expression" dxfId="370" priority="37">
      <formula>$F$163="Don't know"</formula>
    </cfRule>
    <cfRule type="expression" dxfId="369" priority="38">
      <formula>$F$163="No"</formula>
    </cfRule>
  </conditionalFormatting>
  <conditionalFormatting sqref="L154:M154">
    <cfRule type="expression" dxfId="368" priority="35">
      <formula>$F$163="Don't know"</formula>
    </cfRule>
    <cfRule type="expression" dxfId="367" priority="36">
      <formula>$F$163="No"</formula>
    </cfRule>
  </conditionalFormatting>
  <conditionalFormatting sqref="L155:M155">
    <cfRule type="expression" dxfId="366" priority="33">
      <formula>$F$163="Don't know"</formula>
    </cfRule>
    <cfRule type="expression" dxfId="365" priority="34">
      <formula>$F$163="No"</formula>
    </cfRule>
  </conditionalFormatting>
  <conditionalFormatting sqref="L155:M155">
    <cfRule type="expression" dxfId="364" priority="31">
      <formula>$F$163="Don't know"</formula>
    </cfRule>
    <cfRule type="expression" dxfId="363" priority="32">
      <formula>$F$163="No"</formula>
    </cfRule>
  </conditionalFormatting>
  <conditionalFormatting sqref="L157:M158">
    <cfRule type="expression" dxfId="362" priority="29">
      <formula>$F$163="Don't know"</formula>
    </cfRule>
    <cfRule type="expression" dxfId="361" priority="30">
      <formula>$F$163="No"</formula>
    </cfRule>
  </conditionalFormatting>
  <conditionalFormatting sqref="L157:M158">
    <cfRule type="expression" dxfId="360" priority="27">
      <formula>$F$163="Don't know"</formula>
    </cfRule>
    <cfRule type="expression" dxfId="359" priority="28">
      <formula>$F$163="No"</formula>
    </cfRule>
  </conditionalFormatting>
  <conditionalFormatting sqref="L158:M158">
    <cfRule type="expression" dxfId="358" priority="25">
      <formula>$F$163="Don't know"</formula>
    </cfRule>
    <cfRule type="expression" dxfId="357" priority="26">
      <formula>$F$163="No"</formula>
    </cfRule>
  </conditionalFormatting>
  <conditionalFormatting sqref="L158:M158">
    <cfRule type="expression" dxfId="356" priority="23">
      <formula>$F$163="Don't know"</formula>
    </cfRule>
    <cfRule type="expression" dxfId="355" priority="24">
      <formula>$F$163="No"</formula>
    </cfRule>
  </conditionalFormatting>
  <conditionalFormatting sqref="H12:N12">
    <cfRule type="expression" dxfId="354" priority="20">
      <formula>$F$17="Not applicable"</formula>
    </cfRule>
    <cfRule type="expression" dxfId="353" priority="21">
      <formula>$F$17="Don't know"</formula>
    </cfRule>
    <cfRule type="expression" dxfId="352" priority="22">
      <formula>$F$17="No"</formula>
    </cfRule>
  </conditionalFormatting>
  <conditionalFormatting sqref="J35:K35">
    <cfRule type="containsBlanks" dxfId="351" priority="19">
      <formula>LEN(TRIM(J35))=0</formula>
    </cfRule>
  </conditionalFormatting>
  <conditionalFormatting sqref="J38:K38">
    <cfRule type="containsBlanks" dxfId="350" priority="18">
      <formula>LEN(TRIM(J38))=0</formula>
    </cfRule>
  </conditionalFormatting>
  <conditionalFormatting sqref="J40:K40">
    <cfRule type="containsBlanks" dxfId="349" priority="17">
      <formula>LEN(TRIM(J40))=0</formula>
    </cfRule>
  </conditionalFormatting>
  <conditionalFormatting sqref="J42:K43">
    <cfRule type="containsBlanks" dxfId="348" priority="16">
      <formula>LEN(TRIM(J42))=0</formula>
    </cfRule>
  </conditionalFormatting>
  <conditionalFormatting sqref="J47:K47">
    <cfRule type="containsBlanks" dxfId="347" priority="15">
      <formula>LEN(TRIM(J47))=0</formula>
    </cfRule>
  </conditionalFormatting>
  <conditionalFormatting sqref="J49:K49">
    <cfRule type="containsBlanks" dxfId="346" priority="14">
      <formula>LEN(TRIM(J49))=0</formula>
    </cfRule>
  </conditionalFormatting>
  <conditionalFormatting sqref="J54:K55">
    <cfRule type="containsBlanks" dxfId="345" priority="13">
      <formula>LEN(TRIM(J54))=0</formula>
    </cfRule>
  </conditionalFormatting>
  <conditionalFormatting sqref="H198:I198">
    <cfRule type="containsBlanks" dxfId="344" priority="12">
      <formula>LEN(TRIM(H198))=0</formula>
    </cfRule>
  </conditionalFormatting>
  <conditionalFormatting sqref="K196:L196">
    <cfRule type="containsBlanks" dxfId="343" priority="11">
      <formula>LEN(TRIM(K196))=0</formula>
    </cfRule>
  </conditionalFormatting>
  <conditionalFormatting sqref="K197:L197">
    <cfRule type="containsBlanks" dxfId="342" priority="10">
      <formula>LEN(TRIM(K197))=0</formula>
    </cfRule>
  </conditionalFormatting>
  <conditionalFormatting sqref="K198:L198">
    <cfRule type="containsBlanks" dxfId="341" priority="9">
      <formula>LEN(TRIM(K198))=0</formula>
    </cfRule>
  </conditionalFormatting>
  <conditionalFormatting sqref="K199:L199">
    <cfRule type="containsBlanks" dxfId="340" priority="8">
      <formula>LEN(TRIM(K199))=0</formula>
    </cfRule>
  </conditionalFormatting>
  <conditionalFormatting sqref="H201:I201">
    <cfRule type="containsBlanks" dxfId="339" priority="7">
      <formula>LEN(TRIM(H201))=0</formula>
    </cfRule>
  </conditionalFormatting>
  <conditionalFormatting sqref="K201:L203">
    <cfRule type="containsBlanks" dxfId="338" priority="6">
      <formula>LEN(TRIM(K201))=0</formula>
    </cfRule>
  </conditionalFormatting>
  <conditionalFormatting sqref="K205:L210">
    <cfRule type="containsBlanks" dxfId="337" priority="5">
      <formula>LEN(TRIM(K205))=0</formula>
    </cfRule>
  </conditionalFormatting>
  <conditionalFormatting sqref="K212:L214">
    <cfRule type="containsBlanks" dxfId="336" priority="4">
      <formula>LEN(TRIM(K212))=0</formula>
    </cfRule>
  </conditionalFormatting>
  <conditionalFormatting sqref="H208:I208">
    <cfRule type="containsBlanks" dxfId="335" priority="3">
      <formula>LEN(TRIM(H208))=0</formula>
    </cfRule>
  </conditionalFormatting>
  <conditionalFormatting sqref="H212:I212">
    <cfRule type="containsBlanks" dxfId="334" priority="2">
      <formula>LEN(TRIM(H212))=0</formula>
    </cfRule>
  </conditionalFormatting>
  <conditionalFormatting sqref="H214:I214">
    <cfRule type="containsBlanks" dxfId="333" priority="1">
      <formula>LEN(TRIM(H214))=0</formula>
    </cfRule>
  </conditionalFormatting>
  <dataValidations count="12">
    <dataValidation type="list" allowBlank="1" showInputMessage="1" showErrorMessage="1" sqref="F78:F79" xr:uid="{3D799FCB-FC5A-4979-A863-E8A41CB98C46}">
      <formula1>"In-kind, Cash, Don't know, Not applicable"</formula1>
    </dataValidation>
    <dataValidation type="list" allowBlank="1" showInputMessage="1" showErrorMessage="1" sqref="F11:F19 F23 L21:L22 L8 H238 H124:J124 H126:J127 F161:F163 H167 F165 K191:N191 G101:N113 G115:N117 L153:N155 L157:N159" xr:uid="{1FA81C6B-8378-4479-A741-505C193592A9}">
      <formula1>"Yes, No, Don't know, Not applicable"</formula1>
    </dataValidation>
    <dataValidation type="list" allowBlank="1" showInputMessage="1" showErrorMessage="1" error="Please choose from the dropdown list." sqref="L20" xr:uid="{C3103861-5644-46BD-882F-78C5BA33AA42}">
      <formula1>"0 times, 1-2 times, 3-5 times, 6 or more times, Don't know"</formula1>
    </dataValidation>
    <dataValidation type="list" allowBlank="1" showInputMessage="1" showErrorMessage="1" sqref="H25 J25" xr:uid="{C98A26CD-EF93-4A9F-8D9D-2B26965FD862}">
      <formula1>"January, February, March, April, May, June, July, August, September, October, November, December"</formula1>
    </dataValidation>
    <dataValidation type="list" allowBlank="1" showInputMessage="1" showErrorMessage="1" sqref="H29:J29" xr:uid="{93FBC883-11EB-4110-90A5-F0791D6A55D4}">
      <formula1>"less than annually,  annually,  bi-annually (twice a year),  quarterly, more than quarterly"</formula1>
    </dataValidation>
    <dataValidation type="list" allowBlank="1" showInputMessage="1" showErrorMessage="1" sqref="J56:K56 J58:K58 N65 F68 F70 H85:J85 G120 H128:J128 H133:J133 H131:J131 F153:F155 F157:F159 N189 K172:K184" xr:uid="{2B4ED516-710C-452A-AD48-90704D27047B}">
      <formula1>"Yes, No, Don't know"</formula1>
    </dataValidation>
    <dataValidation type="list" allowBlank="1" showInputMessage="1" showErrorMessage="1" sqref="F75:F77" xr:uid="{A03D6BE8-F1E6-4974-B28C-1A14CB148F68}">
      <formula1>"In-kind, Cash, Don't know"</formula1>
    </dataValidation>
    <dataValidation type="list" allowBlank="1" showInputMessage="1" showErrorMessage="1" error="Please choose from the dropdown list." prompt="Please select from the dropdown list" sqref="H86:J86" xr:uid="{6BA3AB0F-A731-4DC4-B0E1-2A259DB7FD62}">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69D61F3A-6E63-40B6-BBB6-1A6B0DECCC48}">
      <formula1>"Yes, No, Don't Know"</formula1>
    </dataValidation>
    <dataValidation type="list" allowBlank="1" showInputMessage="1" showErrorMessage="1" sqref="H139:H151 I138:I150 G139:G150 G138:H138 J138:L151" xr:uid="{2E535A92-A526-4F8E-AD92-DC77FA517C47}">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5C7DDDC2-EDD8-4E0C-A8C4-51F6BB509E62}">
      <formula1>"Yes, No, Don’t know, Not applicable"</formula1>
    </dataValidation>
    <dataValidation type="date" allowBlank="1" showInputMessage="1" showErrorMessage="1" sqref="H27 J27" xr:uid="{BCD21AD6-0F3E-4502-8141-E5B9951BB4D2}">
      <formula1>42005</formula1>
      <formula2>43100</formula2>
    </dataValidation>
  </dataValidations>
  <hyperlinks>
    <hyperlink ref="G1:H1" location="'All Countries - Summary (2017)'!A1" display="Summary Page" xr:uid="{B3DCACF6-4409-444B-8A09-9C43807A2DD8}"/>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2516-1EF9-4D09-809B-CDF456D9EE57}">
  <sheetPr>
    <tabColor rgb="FF99CC00"/>
  </sheetPr>
  <dimension ref="A1:Q241"/>
  <sheetViews>
    <sheetView showGridLines="0" zoomScaleNormal="10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style="626" customWidth="1"/>
    <col min="9" max="9" width="16.42578125" style="626" customWidth="1"/>
    <col min="10" max="10" width="20.42578125" style="626" customWidth="1"/>
    <col min="11" max="11" width="24.5703125" style="626" customWidth="1"/>
    <col min="12" max="12" width="19.140625" style="626" customWidth="1"/>
    <col min="13" max="13" width="17" style="626" customWidth="1"/>
    <col min="14" max="14" width="59" customWidth="1"/>
    <col min="15" max="15" width="60.28515625" customWidth="1"/>
    <col min="16" max="16" width="60.42578125" customWidth="1"/>
  </cols>
  <sheetData>
    <row r="1" spans="2:16" ht="67.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3"/>
      <c r="L2" s="3"/>
      <c r="M2" s="3"/>
      <c r="N2" s="236"/>
    </row>
    <row r="3" spans="2:16" ht="34.5" customHeight="1" thickBot="1">
      <c r="B3" s="1"/>
      <c r="C3" s="5"/>
      <c r="D3" s="6" t="s">
        <v>1</v>
      </c>
      <c r="E3" s="7" t="s">
        <v>3037</v>
      </c>
      <c r="F3" s="8"/>
      <c r="G3" s="4"/>
      <c r="H3" s="3"/>
      <c r="I3" s="3"/>
      <c r="J3" s="3"/>
      <c r="K3" s="3"/>
      <c r="L3" s="3"/>
      <c r="M3" s="3"/>
      <c r="N3" s="236" t="s">
        <v>2904</v>
      </c>
    </row>
    <row r="4" spans="2:16" ht="42" customHeight="1">
      <c r="B4" s="933" t="s">
        <v>3</v>
      </c>
      <c r="C4" s="933"/>
      <c r="D4" s="933"/>
      <c r="E4" s="933"/>
      <c r="F4" s="933"/>
      <c r="G4" s="933"/>
      <c r="H4" s="933"/>
      <c r="I4" s="933"/>
      <c r="J4" s="933"/>
      <c r="K4" s="933"/>
      <c r="L4" s="933"/>
      <c r="M4" s="933"/>
      <c r="N4" s="933"/>
    </row>
    <row r="5" spans="2:16" ht="16.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621" t="s">
        <v>352</v>
      </c>
      <c r="N8" s="763"/>
      <c r="O8" s="1215" t="s">
        <v>1421</v>
      </c>
      <c r="P8" s="1215" t="s">
        <v>832</v>
      </c>
    </row>
    <row r="9" spans="2:16" ht="31.5" customHeight="1">
      <c r="B9" s="9" t="s">
        <v>216</v>
      </c>
      <c r="C9" s="879" t="s">
        <v>353</v>
      </c>
      <c r="D9" s="879"/>
      <c r="E9" s="880"/>
      <c r="F9" s="1113" t="s">
        <v>3038</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1421</v>
      </c>
      <c r="P10" s="1003" t="s">
        <v>880</v>
      </c>
    </row>
    <row r="11" spans="2:16" ht="46.5" customHeight="1">
      <c r="B11" s="244" t="s">
        <v>216</v>
      </c>
      <c r="C11" s="1011" t="s">
        <v>357</v>
      </c>
      <c r="D11" s="1011"/>
      <c r="E11" s="1369"/>
      <c r="F11" s="797" t="s">
        <v>49</v>
      </c>
      <c r="G11" s="245" t="s">
        <v>358</v>
      </c>
      <c r="H11" s="1073" t="s">
        <v>3039</v>
      </c>
      <c r="I11" s="1074"/>
      <c r="J11" s="1074"/>
      <c r="K11" s="1074"/>
      <c r="L11" s="1074"/>
      <c r="M11" s="1074"/>
      <c r="N11" s="1074"/>
      <c r="O11" s="1004"/>
      <c r="P11" s="1004"/>
    </row>
    <row r="12" spans="2:16" ht="108.75" customHeight="1">
      <c r="B12" s="10" t="s">
        <v>218</v>
      </c>
      <c r="C12" s="879" t="s">
        <v>359</v>
      </c>
      <c r="D12" s="879"/>
      <c r="E12" s="880"/>
      <c r="F12" s="797" t="s">
        <v>49</v>
      </c>
      <c r="G12" s="739" t="s">
        <v>358</v>
      </c>
      <c r="H12" s="1073" t="s">
        <v>3040</v>
      </c>
      <c r="I12" s="1074"/>
      <c r="J12" s="1074"/>
      <c r="K12" s="1074"/>
      <c r="L12" s="1074"/>
      <c r="M12" s="1074"/>
      <c r="N12" s="779"/>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3041</v>
      </c>
      <c r="I14" s="1074"/>
      <c r="J14" s="1074"/>
      <c r="K14" s="1074"/>
      <c r="L14" s="1074"/>
      <c r="M14" s="1074"/>
      <c r="N14" s="1724"/>
      <c r="O14" s="1004"/>
      <c r="P14" s="1004"/>
    </row>
    <row r="15" spans="2:16" ht="46.5" customHeight="1">
      <c r="B15" s="10" t="s">
        <v>224</v>
      </c>
      <c r="C15" s="879" t="s">
        <v>54</v>
      </c>
      <c r="D15" s="879"/>
      <c r="E15" s="880"/>
      <c r="F15" s="797" t="s">
        <v>49</v>
      </c>
      <c r="G15" s="739" t="s">
        <v>363</v>
      </c>
      <c r="H15" s="1073" t="s">
        <v>3042</v>
      </c>
      <c r="I15" s="1074"/>
      <c r="J15" s="1074"/>
      <c r="K15" s="1074"/>
      <c r="L15" s="1074"/>
      <c r="M15" s="1074"/>
      <c r="N15" s="1724"/>
      <c r="O15" s="1004"/>
      <c r="P15" s="1004"/>
    </row>
    <row r="16" spans="2:16" ht="46.5" customHeight="1">
      <c r="B16" s="10" t="s">
        <v>226</v>
      </c>
      <c r="C16" s="879" t="s">
        <v>364</v>
      </c>
      <c r="D16" s="879"/>
      <c r="E16" s="880"/>
      <c r="F16" s="797" t="s">
        <v>49</v>
      </c>
      <c r="G16" s="739" t="s">
        <v>365</v>
      </c>
      <c r="H16" s="1073" t="s">
        <v>3043</v>
      </c>
      <c r="I16" s="1074"/>
      <c r="J16" s="1074"/>
      <c r="K16" s="1074"/>
      <c r="L16" s="1074"/>
      <c r="M16" s="1074"/>
      <c r="N16" s="1724"/>
      <c r="O16" s="1004"/>
      <c r="P16" s="1004"/>
    </row>
    <row r="17" spans="2:16" ht="46.5" customHeight="1">
      <c r="B17" s="10" t="s">
        <v>228</v>
      </c>
      <c r="C17" s="1011" t="s">
        <v>366</v>
      </c>
      <c r="D17" s="1011"/>
      <c r="E17" s="1011"/>
      <c r="F17" s="797" t="s">
        <v>49</v>
      </c>
      <c r="G17" s="739" t="s">
        <v>367</v>
      </c>
      <c r="H17" s="2739" t="s">
        <v>3044</v>
      </c>
      <c r="I17" s="2740"/>
      <c r="J17" s="2740"/>
      <c r="K17" s="2740"/>
      <c r="L17" s="2740"/>
      <c r="M17" s="2740"/>
      <c r="N17" s="2741"/>
      <c r="O17" s="1004"/>
      <c r="P17" s="1004"/>
    </row>
    <row r="18" spans="2:16" ht="46.5" customHeight="1">
      <c r="B18" s="10" t="s">
        <v>229</v>
      </c>
      <c r="C18" s="1011" t="s">
        <v>368</v>
      </c>
      <c r="D18" s="1011"/>
      <c r="E18" s="1011"/>
      <c r="F18" s="797" t="s">
        <v>50</v>
      </c>
      <c r="G18" s="739" t="s">
        <v>367</v>
      </c>
      <c r="H18" s="1073"/>
      <c r="I18" s="1074"/>
      <c r="J18" s="1074"/>
      <c r="K18" s="1074"/>
      <c r="L18" s="1074"/>
      <c r="M18" s="1074"/>
      <c r="N18" s="1724"/>
      <c r="O18" s="1004"/>
      <c r="P18" s="1004"/>
    </row>
    <row r="19" spans="2:16" ht="46.5" customHeight="1">
      <c r="B19" s="10" t="s">
        <v>230</v>
      </c>
      <c r="C19" s="1011" t="s">
        <v>369</v>
      </c>
      <c r="D19" s="1011"/>
      <c r="E19" s="1011"/>
      <c r="F19" s="797" t="s">
        <v>49</v>
      </c>
      <c r="G19" s="739" t="s">
        <v>367</v>
      </c>
      <c r="H19" s="1073" t="s">
        <v>3045</v>
      </c>
      <c r="I19" s="1074"/>
      <c r="J19" s="1074"/>
      <c r="K19" s="1074"/>
      <c r="L19" s="1074"/>
      <c r="M19" s="1074"/>
      <c r="N19" s="1724"/>
      <c r="O19" s="1007"/>
      <c r="P19" s="1007"/>
    </row>
    <row r="20" spans="2:16" ht="18.75" customHeight="1">
      <c r="B20" s="242" t="s">
        <v>370</v>
      </c>
      <c r="C20" s="879" t="s">
        <v>371</v>
      </c>
      <c r="D20" s="879"/>
      <c r="E20" s="879"/>
      <c r="F20" s="879"/>
      <c r="G20" s="879"/>
      <c r="H20" s="879"/>
      <c r="I20" s="879"/>
      <c r="J20" s="879"/>
      <c r="K20" s="879"/>
      <c r="L20" s="744" t="s">
        <v>65</v>
      </c>
      <c r="M20" s="2211" t="s">
        <v>372</v>
      </c>
      <c r="N20" s="2348" t="s">
        <v>3046</v>
      </c>
      <c r="O20" s="246" t="s">
        <v>1421</v>
      </c>
      <c r="P20" s="247"/>
    </row>
    <row r="21" spans="2:16" ht="34.5" customHeight="1">
      <c r="B21" s="242" t="s">
        <v>373</v>
      </c>
      <c r="C21" s="879" t="s">
        <v>374</v>
      </c>
      <c r="D21" s="879"/>
      <c r="E21" s="879"/>
      <c r="F21" s="879"/>
      <c r="G21" s="879"/>
      <c r="H21" s="879"/>
      <c r="I21" s="879"/>
      <c r="J21" s="879"/>
      <c r="K21" s="879"/>
      <c r="L21" s="797" t="s">
        <v>49</v>
      </c>
      <c r="M21" s="1343"/>
      <c r="N21" s="2349"/>
      <c r="O21" s="246" t="s">
        <v>1421</v>
      </c>
      <c r="P21" s="247"/>
    </row>
    <row r="22" spans="2:16" ht="33.75" customHeight="1">
      <c r="B22" s="248" t="s">
        <v>216</v>
      </c>
      <c r="C22" s="879" t="s">
        <v>375</v>
      </c>
      <c r="D22" s="879"/>
      <c r="E22" s="879"/>
      <c r="F22" s="879"/>
      <c r="G22" s="879"/>
      <c r="H22" s="879"/>
      <c r="I22" s="879"/>
      <c r="J22" s="879"/>
      <c r="K22" s="879"/>
      <c r="L22" s="797" t="s">
        <v>49</v>
      </c>
      <c r="M22" s="1343"/>
      <c r="N22" s="2349"/>
      <c r="O22" s="246" t="s">
        <v>1421</v>
      </c>
      <c r="P22" s="247"/>
    </row>
    <row r="23" spans="2:16" ht="111" customHeight="1" thickBot="1">
      <c r="B23" s="249" t="s">
        <v>376</v>
      </c>
      <c r="C23" s="913" t="s">
        <v>377</v>
      </c>
      <c r="D23" s="913"/>
      <c r="E23" s="1006"/>
      <c r="F23" s="797" t="s">
        <v>49</v>
      </c>
      <c r="G23" s="1365" t="s">
        <v>378</v>
      </c>
      <c r="H23" s="1366"/>
      <c r="I23" s="1367" t="s">
        <v>2241</v>
      </c>
      <c r="J23" s="1368"/>
      <c r="K23" s="622" t="s">
        <v>379</v>
      </c>
      <c r="L23" s="770" t="s">
        <v>3047</v>
      </c>
      <c r="M23" s="2212"/>
      <c r="N23" s="2350"/>
      <c r="O23" s="252" t="s">
        <v>789</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763" t="s">
        <v>649</v>
      </c>
      <c r="I25" s="623" t="s">
        <v>383</v>
      </c>
      <c r="J25" s="763" t="s">
        <v>650</v>
      </c>
      <c r="K25" s="1342" t="s">
        <v>384</v>
      </c>
      <c r="L25" s="1345"/>
      <c r="M25" s="1346"/>
      <c r="N25" s="1347"/>
      <c r="O25" s="258" t="s">
        <v>789</v>
      </c>
      <c r="P25" s="738" t="s">
        <v>2422</v>
      </c>
    </row>
    <row r="26" spans="2:16" ht="59.25" customHeight="1">
      <c r="B26" s="242" t="s">
        <v>385</v>
      </c>
      <c r="C26" s="879" t="s">
        <v>386</v>
      </c>
      <c r="D26" s="879"/>
      <c r="E26" s="879"/>
      <c r="F26" s="879"/>
      <c r="G26" s="879"/>
      <c r="H26" s="879"/>
      <c r="I26" s="880"/>
      <c r="J26" s="624">
        <v>9483272</v>
      </c>
      <c r="K26" s="1343"/>
      <c r="L26" s="1348"/>
      <c r="M26" s="1349"/>
      <c r="N26" s="1350"/>
      <c r="O26" s="810" t="s">
        <v>2473</v>
      </c>
      <c r="P26" s="247" t="s">
        <v>2423</v>
      </c>
    </row>
    <row r="27" spans="2:16" ht="36.75" customHeight="1">
      <c r="B27" s="242" t="s">
        <v>387</v>
      </c>
      <c r="C27" s="875" t="s">
        <v>388</v>
      </c>
      <c r="D27" s="875"/>
      <c r="E27" s="875"/>
      <c r="F27" s="990"/>
      <c r="G27" s="259" t="s">
        <v>389</v>
      </c>
      <c r="H27" s="471">
        <v>42370</v>
      </c>
      <c r="I27" s="259" t="s">
        <v>390</v>
      </c>
      <c r="J27" s="471">
        <v>42705</v>
      </c>
      <c r="K27" s="1343"/>
      <c r="L27" s="1348"/>
      <c r="M27" s="1349"/>
      <c r="N27" s="1350"/>
      <c r="O27" s="810" t="s">
        <v>722</v>
      </c>
      <c r="P27" s="247" t="s">
        <v>2423</v>
      </c>
    </row>
    <row r="28" spans="2:16" ht="46.5" customHeight="1">
      <c r="B28" s="262" t="s">
        <v>216</v>
      </c>
      <c r="C28" s="875" t="s">
        <v>391</v>
      </c>
      <c r="D28" s="875"/>
      <c r="E28" s="875"/>
      <c r="F28" s="875"/>
      <c r="G28" s="990"/>
      <c r="H28" s="1354" t="s">
        <v>3048</v>
      </c>
      <c r="I28" s="1355"/>
      <c r="J28" s="1356"/>
      <c r="K28" s="1343"/>
      <c r="L28" s="1348"/>
      <c r="M28" s="1349"/>
      <c r="N28" s="1350"/>
      <c r="O28" s="810" t="s">
        <v>2423</v>
      </c>
      <c r="P28" s="247" t="s">
        <v>2423</v>
      </c>
    </row>
    <row r="29" spans="2:16" ht="33" customHeight="1">
      <c r="B29" s="262" t="s">
        <v>218</v>
      </c>
      <c r="C29" s="875" t="s">
        <v>392</v>
      </c>
      <c r="D29" s="875"/>
      <c r="E29" s="875"/>
      <c r="F29" s="875"/>
      <c r="G29" s="990"/>
      <c r="H29" s="1091" t="s">
        <v>655</v>
      </c>
      <c r="I29" s="1094"/>
      <c r="J29" s="1095"/>
      <c r="K29" s="1344"/>
      <c r="L29" s="1351"/>
      <c r="M29" s="1352"/>
      <c r="N29" s="1353"/>
      <c r="O29" s="810" t="s">
        <v>1433</v>
      </c>
      <c r="P29" s="247" t="s">
        <v>896</v>
      </c>
    </row>
    <row r="30" spans="2:16" ht="68.25" customHeight="1">
      <c r="B30" s="262" t="s">
        <v>220</v>
      </c>
      <c r="C30" s="879" t="s">
        <v>393</v>
      </c>
      <c r="D30" s="879"/>
      <c r="E30" s="879"/>
      <c r="F30" s="879"/>
      <c r="G30" s="879"/>
      <c r="H30" s="879"/>
      <c r="I30" s="879"/>
      <c r="J30" s="879"/>
      <c r="K30" s="879"/>
      <c r="L30" s="879"/>
      <c r="M30" s="879"/>
      <c r="N30" s="885"/>
      <c r="O30" s="1325" t="s">
        <v>723</v>
      </c>
      <c r="P30" s="1325" t="s">
        <v>897</v>
      </c>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430" t="s">
        <v>71</v>
      </c>
      <c r="K33" s="431" t="s">
        <v>71</v>
      </c>
      <c r="L33" s="1319" t="s">
        <v>71</v>
      </c>
      <c r="M33" s="1320"/>
      <c r="N33" s="1321"/>
      <c r="O33" s="1335"/>
      <c r="P33" s="1335"/>
    </row>
    <row r="34" spans="2:16" ht="21" customHeight="1">
      <c r="B34" s="248"/>
      <c r="C34" s="1317" t="s">
        <v>2281</v>
      </c>
      <c r="D34" s="1317"/>
      <c r="E34" s="1317"/>
      <c r="F34" s="1317"/>
      <c r="G34" s="1317"/>
      <c r="H34" s="1317"/>
      <c r="I34" s="1318"/>
      <c r="J34" s="430" t="s">
        <v>71</v>
      </c>
      <c r="K34" s="431" t="s">
        <v>71</v>
      </c>
      <c r="L34" s="1319" t="s">
        <v>71</v>
      </c>
      <c r="M34" s="1320"/>
      <c r="N34" s="1321"/>
      <c r="O34" s="1335"/>
      <c r="P34" s="1335"/>
    </row>
    <row r="35" spans="2:16" ht="31.5" customHeight="1">
      <c r="B35" s="248"/>
      <c r="C35" s="1317" t="s">
        <v>250</v>
      </c>
      <c r="D35" s="1317"/>
      <c r="E35" s="1317"/>
      <c r="F35" s="197" t="s">
        <v>400</v>
      </c>
      <c r="G35" s="1337"/>
      <c r="H35" s="1338"/>
      <c r="I35" s="1339"/>
      <c r="J35" s="430" t="s">
        <v>71</v>
      </c>
      <c r="K35" s="431" t="s">
        <v>71</v>
      </c>
      <c r="L35" s="1319" t="s">
        <v>71</v>
      </c>
      <c r="M35" s="1320"/>
      <c r="N35" s="1321"/>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430" t="s">
        <v>71</v>
      </c>
      <c r="K37" s="431" t="s">
        <v>71</v>
      </c>
      <c r="L37" s="1319" t="s">
        <v>71</v>
      </c>
      <c r="M37" s="1320"/>
      <c r="N37" s="1321"/>
      <c r="O37" s="1335"/>
      <c r="P37" s="1335"/>
    </row>
    <row r="38" spans="2:16" ht="27.75" customHeight="1">
      <c r="B38" s="248"/>
      <c r="C38" s="1317" t="s">
        <v>403</v>
      </c>
      <c r="D38" s="1317"/>
      <c r="E38" s="1317"/>
      <c r="F38" s="197" t="s">
        <v>400</v>
      </c>
      <c r="G38" s="1337" t="s">
        <v>3049</v>
      </c>
      <c r="H38" s="1338"/>
      <c r="I38" s="1339"/>
      <c r="J38" s="430" t="s">
        <v>71</v>
      </c>
      <c r="K38" s="431" t="s">
        <v>71</v>
      </c>
      <c r="L38" s="1319" t="s">
        <v>71</v>
      </c>
      <c r="M38" s="1320"/>
      <c r="N38" s="1321"/>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430" t="s">
        <v>71</v>
      </c>
      <c r="K40" s="431" t="s">
        <v>71</v>
      </c>
      <c r="L40" s="1319" t="s">
        <v>71</v>
      </c>
      <c r="M40" s="1320"/>
      <c r="N40" s="1321"/>
      <c r="O40" s="1335"/>
      <c r="P40" s="1335"/>
    </row>
    <row r="41" spans="2:16" ht="21" customHeight="1">
      <c r="B41" s="248"/>
      <c r="C41" s="1317" t="s">
        <v>406</v>
      </c>
      <c r="D41" s="1317"/>
      <c r="E41" s="1317"/>
      <c r="F41" s="1317"/>
      <c r="G41" s="1317"/>
      <c r="H41" s="1317"/>
      <c r="I41" s="1318"/>
      <c r="J41" s="430" t="s">
        <v>71</v>
      </c>
      <c r="K41" s="431" t="s">
        <v>71</v>
      </c>
      <c r="L41" s="1319" t="s">
        <v>71</v>
      </c>
      <c r="M41" s="1320"/>
      <c r="N41" s="1321"/>
      <c r="O41" s="1335"/>
      <c r="P41" s="1335"/>
    </row>
    <row r="42" spans="2:16" ht="21" customHeight="1">
      <c r="B42" s="248"/>
      <c r="C42" s="1317" t="s">
        <v>407</v>
      </c>
      <c r="D42" s="1317"/>
      <c r="E42" s="1317"/>
      <c r="F42" s="1317"/>
      <c r="G42" s="1317"/>
      <c r="H42" s="1317"/>
      <c r="I42" s="1318"/>
      <c r="J42" s="430" t="s">
        <v>71</v>
      </c>
      <c r="K42" s="431" t="s">
        <v>71</v>
      </c>
      <c r="L42" s="1319" t="s">
        <v>71</v>
      </c>
      <c r="M42" s="1320"/>
      <c r="N42" s="1321"/>
      <c r="O42" s="1335"/>
      <c r="P42" s="1335"/>
    </row>
    <row r="43" spans="2:16" ht="32.25" customHeight="1">
      <c r="B43" s="248"/>
      <c r="C43" s="1317" t="s">
        <v>408</v>
      </c>
      <c r="D43" s="1317"/>
      <c r="E43" s="1317"/>
      <c r="F43" s="197" t="s">
        <v>400</v>
      </c>
      <c r="G43" s="1337"/>
      <c r="H43" s="1338"/>
      <c r="I43" s="1339"/>
      <c r="J43" s="430" t="s">
        <v>71</v>
      </c>
      <c r="K43" s="431" t="s">
        <v>71</v>
      </c>
      <c r="L43" s="1319" t="s">
        <v>71</v>
      </c>
      <c r="M43" s="1320"/>
      <c r="N43" s="1321"/>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430" t="s">
        <v>71</v>
      </c>
      <c r="K45" s="431" t="s">
        <v>71</v>
      </c>
      <c r="L45" s="1319" t="s">
        <v>71</v>
      </c>
      <c r="M45" s="1320"/>
      <c r="N45" s="1321"/>
      <c r="O45" s="1335"/>
      <c r="P45" s="1335"/>
    </row>
    <row r="46" spans="2:16" ht="21" customHeight="1">
      <c r="B46" s="248"/>
      <c r="C46" s="1317" t="s">
        <v>411</v>
      </c>
      <c r="D46" s="1317"/>
      <c r="E46" s="1317"/>
      <c r="F46" s="1317"/>
      <c r="G46" s="1317"/>
      <c r="H46" s="1317"/>
      <c r="I46" s="1318"/>
      <c r="J46" s="430" t="s">
        <v>71</v>
      </c>
      <c r="K46" s="431" t="s">
        <v>71</v>
      </c>
      <c r="L46" s="1319" t="s">
        <v>71</v>
      </c>
      <c r="M46" s="1320"/>
      <c r="N46" s="1321"/>
      <c r="O46" s="1335"/>
      <c r="P46" s="1335"/>
    </row>
    <row r="47" spans="2:16" ht="30" customHeight="1">
      <c r="B47" s="248"/>
      <c r="C47" s="1317" t="s">
        <v>412</v>
      </c>
      <c r="D47" s="1317"/>
      <c r="E47" s="1317"/>
      <c r="F47" s="197" t="s">
        <v>400</v>
      </c>
      <c r="G47" s="1067"/>
      <c r="H47" s="1068"/>
      <c r="I47" s="1069"/>
      <c r="J47" s="430" t="s">
        <v>71</v>
      </c>
      <c r="K47" s="431" t="s">
        <v>71</v>
      </c>
      <c r="L47" s="1319" t="s">
        <v>71</v>
      </c>
      <c r="M47" s="1320"/>
      <c r="N47" s="1321"/>
      <c r="O47" s="1335"/>
      <c r="P47" s="1335"/>
    </row>
    <row r="48" spans="2:16" ht="21" customHeight="1">
      <c r="B48" s="248" t="s">
        <v>413</v>
      </c>
      <c r="C48" s="1317" t="s">
        <v>414</v>
      </c>
      <c r="D48" s="1317"/>
      <c r="E48" s="1317"/>
      <c r="F48" s="1317"/>
      <c r="G48" s="1317"/>
      <c r="H48" s="1317"/>
      <c r="I48" s="1318"/>
      <c r="J48" s="430" t="s">
        <v>71</v>
      </c>
      <c r="K48" s="431" t="s">
        <v>71</v>
      </c>
      <c r="L48" s="1319" t="s">
        <v>71</v>
      </c>
      <c r="M48" s="1320"/>
      <c r="N48" s="1321"/>
      <c r="O48" s="1335"/>
      <c r="P48" s="1335"/>
    </row>
    <row r="49" spans="2:17" ht="21" customHeight="1">
      <c r="B49" s="248" t="s">
        <v>415</v>
      </c>
      <c r="C49" s="1317" t="s">
        <v>416</v>
      </c>
      <c r="D49" s="1317"/>
      <c r="E49" s="1317"/>
      <c r="F49" s="1317"/>
      <c r="G49" s="1317"/>
      <c r="H49" s="1317"/>
      <c r="I49" s="1318"/>
      <c r="J49" s="430" t="s">
        <v>71</v>
      </c>
      <c r="K49" s="431" t="s">
        <v>71</v>
      </c>
      <c r="L49" s="1319" t="s">
        <v>71</v>
      </c>
      <c r="M49" s="1320"/>
      <c r="N49" s="1321"/>
      <c r="O49" s="1335"/>
      <c r="P49" s="1335"/>
    </row>
    <row r="50" spans="2:17" ht="21" customHeight="1">
      <c r="B50" s="248" t="s">
        <v>417</v>
      </c>
      <c r="C50" s="1317" t="s">
        <v>133</v>
      </c>
      <c r="D50" s="1317"/>
      <c r="E50" s="1317"/>
      <c r="F50" s="1317"/>
      <c r="G50" s="1317"/>
      <c r="H50" s="1317"/>
      <c r="I50" s="1318"/>
      <c r="J50" s="430" t="s">
        <v>71</v>
      </c>
      <c r="K50" s="431" t="s">
        <v>71</v>
      </c>
      <c r="L50" s="1319" t="s">
        <v>71</v>
      </c>
      <c r="M50" s="1320"/>
      <c r="N50" s="1321"/>
      <c r="O50" s="1335"/>
      <c r="P50" s="1335"/>
    </row>
    <row r="51" spans="2:17" ht="21" customHeight="1">
      <c r="B51" s="248" t="s">
        <v>418</v>
      </c>
      <c r="C51" s="1317" t="s">
        <v>134</v>
      </c>
      <c r="D51" s="1317"/>
      <c r="E51" s="1317"/>
      <c r="F51" s="1317"/>
      <c r="G51" s="1317"/>
      <c r="H51" s="1317"/>
      <c r="I51" s="1318"/>
      <c r="J51" s="430" t="s">
        <v>71</v>
      </c>
      <c r="K51" s="431" t="s">
        <v>71</v>
      </c>
      <c r="L51" s="1319" t="s">
        <v>71</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430" t="s">
        <v>71</v>
      </c>
      <c r="K53" s="431" t="s">
        <v>71</v>
      </c>
      <c r="L53" s="1319" t="s">
        <v>71</v>
      </c>
      <c r="M53" s="1320"/>
      <c r="N53" s="1321"/>
      <c r="O53" s="1335"/>
      <c r="P53" s="1335"/>
    </row>
    <row r="54" spans="2:17" ht="21" customHeight="1">
      <c r="B54" s="248"/>
      <c r="C54" s="1317" t="s">
        <v>264</v>
      </c>
      <c r="D54" s="1317"/>
      <c r="E54" s="1317"/>
      <c r="F54" s="1317"/>
      <c r="G54" s="1317"/>
      <c r="H54" s="1317"/>
      <c r="I54" s="1318"/>
      <c r="J54" s="430" t="s">
        <v>71</v>
      </c>
      <c r="K54" s="431" t="s">
        <v>71</v>
      </c>
      <c r="L54" s="1319" t="s">
        <v>71</v>
      </c>
      <c r="M54" s="1320"/>
      <c r="N54" s="1321"/>
      <c r="O54" s="1335"/>
      <c r="P54" s="1335"/>
    </row>
    <row r="55" spans="2:17" ht="21" customHeight="1">
      <c r="B55" s="248" t="s">
        <v>420</v>
      </c>
      <c r="C55" s="1317" t="s">
        <v>421</v>
      </c>
      <c r="D55" s="1317"/>
      <c r="E55" s="1317"/>
      <c r="F55" s="1317"/>
      <c r="G55" s="1317"/>
      <c r="H55" s="1317"/>
      <c r="I55" s="1318"/>
      <c r="J55" s="430" t="s">
        <v>71</v>
      </c>
      <c r="K55" s="431" t="s">
        <v>71</v>
      </c>
      <c r="L55" s="1319" t="s">
        <v>71</v>
      </c>
      <c r="M55" s="1320"/>
      <c r="N55" s="1321"/>
      <c r="O55" s="1336"/>
      <c r="P55" s="1336"/>
    </row>
    <row r="56" spans="2:17" ht="46.5" customHeight="1" thickBot="1">
      <c r="B56" s="265" t="s">
        <v>422</v>
      </c>
      <c r="C56" s="1309" t="s">
        <v>423</v>
      </c>
      <c r="D56" s="1309"/>
      <c r="E56" s="1309"/>
      <c r="F56" s="1309"/>
      <c r="G56" s="1309"/>
      <c r="H56" s="1309"/>
      <c r="I56" s="1309"/>
      <c r="J56" s="1310" t="s">
        <v>49</v>
      </c>
      <c r="K56" s="1311"/>
      <c r="L56" s="625" t="s">
        <v>424</v>
      </c>
      <c r="M56" s="1312"/>
      <c r="N56" s="1313"/>
      <c r="O56" s="253" t="s">
        <v>1438</v>
      </c>
      <c r="P56" s="253" t="s">
        <v>840</v>
      </c>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49</v>
      </c>
      <c r="K58" s="1311"/>
      <c r="L58" s="625" t="s">
        <v>424</v>
      </c>
      <c r="O58" s="268" t="s">
        <v>904</v>
      </c>
      <c r="P58" s="732" t="s">
        <v>745</v>
      </c>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337">
        <v>566551</v>
      </c>
      <c r="H61" s="273" t="s">
        <v>1052</v>
      </c>
      <c r="I61" s="2738" t="s">
        <v>3050</v>
      </c>
      <c r="J61" s="2738" t="s">
        <v>3050</v>
      </c>
      <c r="K61" s="1276"/>
      <c r="L61" s="1276"/>
      <c r="M61" s="1276"/>
      <c r="N61" s="1277"/>
      <c r="O61" s="1305"/>
      <c r="P61" s="1305"/>
    </row>
    <row r="62" spans="2:17" ht="54" customHeight="1">
      <c r="B62" s="262" t="s">
        <v>218</v>
      </c>
      <c r="C62" s="1307" t="s">
        <v>435</v>
      </c>
      <c r="D62" s="1307"/>
      <c r="E62" s="1307"/>
      <c r="F62" s="1308"/>
      <c r="G62" s="337">
        <v>0</v>
      </c>
      <c r="H62" s="273" t="s">
        <v>60</v>
      </c>
      <c r="I62" s="2736" t="s">
        <v>60</v>
      </c>
      <c r="J62" s="2737"/>
      <c r="K62" s="1275"/>
      <c r="L62" s="1276"/>
      <c r="M62" s="1276"/>
      <c r="N62" s="1277"/>
      <c r="O62" s="1305"/>
      <c r="P62" s="1305"/>
    </row>
    <row r="63" spans="2:17" ht="54" customHeight="1" thickBot="1">
      <c r="B63" s="248" t="s">
        <v>220</v>
      </c>
      <c r="C63" s="921" t="s">
        <v>436</v>
      </c>
      <c r="D63" s="921"/>
      <c r="E63" s="921"/>
      <c r="F63" s="956"/>
      <c r="G63" s="338">
        <f>G61+G62</f>
        <v>566551</v>
      </c>
      <c r="H63" s="627"/>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49</v>
      </c>
      <c r="O65" s="268" t="s">
        <v>904</v>
      </c>
      <c r="P65" s="732" t="s">
        <v>745</v>
      </c>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47.25" customHeight="1">
      <c r="B68" s="262" t="s">
        <v>216</v>
      </c>
      <c r="C68" s="1290" t="s">
        <v>446</v>
      </c>
      <c r="D68" s="1290"/>
      <c r="E68" s="1291"/>
      <c r="F68" s="746" t="s">
        <v>49</v>
      </c>
      <c r="G68" s="1251">
        <v>566551</v>
      </c>
      <c r="H68" s="1252"/>
      <c r="I68" s="1209" t="s">
        <v>1052</v>
      </c>
      <c r="J68" s="1210"/>
      <c r="K68" s="1275" t="s">
        <v>3051</v>
      </c>
      <c r="L68" s="1276"/>
      <c r="M68" s="1276"/>
      <c r="N68" s="1277"/>
      <c r="O68" s="1184"/>
      <c r="P68" s="1184"/>
    </row>
    <row r="69" spans="2:16" ht="36" customHeight="1">
      <c r="B69" s="278"/>
      <c r="C69" s="1290" t="s">
        <v>447</v>
      </c>
      <c r="D69" s="1290"/>
      <c r="E69" s="1291"/>
      <c r="F69" s="1096" t="s">
        <v>60</v>
      </c>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0</v>
      </c>
      <c r="H70" s="1252"/>
      <c r="I70" s="1209" t="s">
        <v>60</v>
      </c>
      <c r="J70" s="1210"/>
      <c r="K70" s="1275" t="s">
        <v>71</v>
      </c>
      <c r="L70" s="1276"/>
      <c r="M70" s="1276"/>
      <c r="N70" s="1277"/>
      <c r="O70" s="1184"/>
      <c r="P70" s="1184"/>
    </row>
    <row r="71" spans="2:16" ht="35.25" customHeight="1">
      <c r="B71" s="278"/>
      <c r="C71" s="1290" t="s">
        <v>449</v>
      </c>
      <c r="D71" s="1290"/>
      <c r="E71" s="1291"/>
      <c r="F71" s="1096" t="s">
        <v>71</v>
      </c>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566551</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t="s">
        <v>1471</v>
      </c>
      <c r="P74" s="247" t="s">
        <v>755</v>
      </c>
    </row>
    <row r="75" spans="2:16" s="282" customFormat="1" ht="32.25" customHeight="1">
      <c r="B75" s="262" t="s">
        <v>216</v>
      </c>
      <c r="C75" s="875" t="s">
        <v>118</v>
      </c>
      <c r="D75" s="875"/>
      <c r="E75" s="990"/>
      <c r="F75" s="746" t="s">
        <v>2079</v>
      </c>
      <c r="G75" s="1251">
        <v>2938500</v>
      </c>
      <c r="H75" s="1252"/>
      <c r="I75" s="1209" t="s">
        <v>1052</v>
      </c>
      <c r="J75" s="1210"/>
      <c r="K75" s="1389" t="s">
        <v>3052</v>
      </c>
      <c r="L75" s="1390"/>
      <c r="M75" s="1390"/>
      <c r="N75" s="1391"/>
      <c r="O75" s="1183"/>
      <c r="P75" s="1183"/>
    </row>
    <row r="76" spans="2:16" s="282" customFormat="1" ht="32.25" customHeight="1">
      <c r="B76" s="262" t="s">
        <v>218</v>
      </c>
      <c r="C76" s="875" t="s">
        <v>54</v>
      </c>
      <c r="D76" s="875"/>
      <c r="E76" s="990"/>
      <c r="F76" s="746" t="s">
        <v>2079</v>
      </c>
      <c r="G76" s="1441">
        <v>2277659</v>
      </c>
      <c r="H76" s="1442"/>
      <c r="I76" s="1443" t="s">
        <v>1052</v>
      </c>
      <c r="J76" s="1444"/>
      <c r="K76" s="1575" t="s">
        <v>3053</v>
      </c>
      <c r="L76" s="1576"/>
      <c r="M76" s="1576"/>
      <c r="N76" s="1577"/>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121</v>
      </c>
      <c r="D78" s="875"/>
      <c r="E78" s="990"/>
      <c r="F78" s="746" t="s">
        <v>663</v>
      </c>
      <c r="G78" s="1251">
        <v>0</v>
      </c>
      <c r="H78" s="1252"/>
      <c r="I78" s="1251" t="s">
        <v>60</v>
      </c>
      <c r="J78" s="1252"/>
      <c r="K78" s="1251"/>
      <c r="L78" s="1282"/>
      <c r="M78" s="1282"/>
      <c r="N78" s="1283"/>
      <c r="O78" s="1184"/>
      <c r="P78" s="1184"/>
    </row>
    <row r="79" spans="2:16" s="282" customFormat="1" ht="32.25" customHeight="1">
      <c r="B79" s="262" t="s">
        <v>224</v>
      </c>
      <c r="C79" s="875" t="s">
        <v>122</v>
      </c>
      <c r="D79" s="875"/>
      <c r="E79" s="990"/>
      <c r="F79" s="746" t="s">
        <v>663</v>
      </c>
      <c r="G79" s="1251">
        <v>0</v>
      </c>
      <c r="H79" s="1252"/>
      <c r="I79" s="1209" t="s">
        <v>60</v>
      </c>
      <c r="J79" s="1210"/>
      <c r="K79" s="1211"/>
      <c r="L79" s="1212"/>
      <c r="M79" s="1212"/>
      <c r="N79" s="1213"/>
      <c r="O79" s="1184"/>
      <c r="P79" s="1184"/>
    </row>
    <row r="80" spans="2:16" ht="53.25" customHeight="1" thickBot="1">
      <c r="B80" s="248" t="s">
        <v>226</v>
      </c>
      <c r="C80" s="921" t="s">
        <v>458</v>
      </c>
      <c r="D80" s="921"/>
      <c r="E80" s="956"/>
      <c r="F80" s="283"/>
      <c r="G80" s="1262">
        <f>G75+G76+G77+G78+G79</f>
        <v>5216159</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9.7973268588602919E-2</v>
      </c>
      <c r="I82" s="1256"/>
      <c r="J82" s="1257"/>
      <c r="K82" s="1273" t="s">
        <v>3054</v>
      </c>
      <c r="L82" s="1274"/>
      <c r="M82" s="1274"/>
      <c r="N82" s="1274"/>
      <c r="O82" s="246" t="s">
        <v>848</v>
      </c>
      <c r="P82" s="247" t="s">
        <v>745</v>
      </c>
    </row>
    <row r="83" spans="1:16" ht="66.75" customHeight="1">
      <c r="B83" s="285" t="s">
        <v>463</v>
      </c>
      <c r="C83" s="1253" t="s">
        <v>464</v>
      </c>
      <c r="D83" s="1253"/>
      <c r="E83" s="1253"/>
      <c r="F83" s="1253"/>
      <c r="G83" s="1254"/>
      <c r="H83" s="1255">
        <f>G68/G72</f>
        <v>1</v>
      </c>
      <c r="I83" s="1256"/>
      <c r="J83" s="1257"/>
      <c r="K83" s="1258" t="s">
        <v>3055</v>
      </c>
      <c r="L83" s="1259"/>
      <c r="M83" s="1259"/>
      <c r="N83" s="1259"/>
      <c r="O83" s="246" t="s">
        <v>3056</v>
      </c>
      <c r="P83" s="247" t="s">
        <v>3056</v>
      </c>
    </row>
    <row r="84" spans="1:16" ht="66" customHeight="1">
      <c r="B84" s="286" t="s">
        <v>466</v>
      </c>
      <c r="C84" s="879" t="s">
        <v>3057</v>
      </c>
      <c r="D84" s="879"/>
      <c r="E84" s="1260"/>
      <c r="F84" s="1260"/>
      <c r="G84" s="1261"/>
      <c r="H84" s="1255">
        <f>(G72+G80)/J26</f>
        <v>0.60978004216266279</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132" t="s">
        <v>50</v>
      </c>
      <c r="I85" s="1134"/>
      <c r="J85" s="1133"/>
      <c r="K85" s="1249" t="s">
        <v>465</v>
      </c>
      <c r="L85" s="1250"/>
      <c r="M85" s="1250"/>
      <c r="N85" s="1250"/>
      <c r="O85" s="246" t="s">
        <v>468</v>
      </c>
      <c r="P85" s="247" t="s">
        <v>468</v>
      </c>
    </row>
    <row r="86" spans="1:16" ht="39" customHeight="1">
      <c r="B86" s="242" t="s">
        <v>471</v>
      </c>
      <c r="C86" s="879" t="s">
        <v>472</v>
      </c>
      <c r="D86" s="879"/>
      <c r="E86" s="879"/>
      <c r="F86" s="879"/>
      <c r="G86" s="880"/>
      <c r="H86" s="1096" t="s">
        <v>910</v>
      </c>
      <c r="I86" s="1097"/>
      <c r="J86" s="1097"/>
      <c r="K86" s="1249" t="s">
        <v>465</v>
      </c>
      <c r="L86" s="1250"/>
      <c r="M86" s="1250"/>
      <c r="N86" s="1250"/>
      <c r="O86" s="1003" t="s">
        <v>1476</v>
      </c>
      <c r="P86" s="1003"/>
    </row>
    <row r="87" spans="1:16" ht="23.25" customHeight="1">
      <c r="B87" s="10" t="s">
        <v>216</v>
      </c>
      <c r="C87" s="879" t="s">
        <v>473</v>
      </c>
      <c r="D87" s="879"/>
      <c r="E87" s="879"/>
      <c r="F87" s="879"/>
      <c r="G87" s="879"/>
      <c r="H87" s="1073" t="s">
        <v>60</v>
      </c>
      <c r="I87" s="1074"/>
      <c r="J87" s="1074"/>
      <c r="K87" s="1074"/>
      <c r="L87" s="1074"/>
      <c r="M87" s="1074"/>
      <c r="N87" s="1074"/>
      <c r="O87" s="1007"/>
      <c r="P87" s="1007"/>
    </row>
    <row r="88" spans="1:16" ht="44.25" customHeight="1">
      <c r="B88" s="249" t="s">
        <v>474</v>
      </c>
      <c r="C88" s="913" t="s">
        <v>475</v>
      </c>
      <c r="D88" s="913"/>
      <c r="E88" s="1006"/>
      <c r="F88" s="1084" t="s">
        <v>71</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455" t="s">
        <v>49</v>
      </c>
      <c r="I90" s="1226" t="s">
        <v>424</v>
      </c>
      <c r="J90" s="1227"/>
      <c r="K90" s="986"/>
      <c r="L90" s="987"/>
      <c r="M90" s="987"/>
      <c r="N90" s="988"/>
      <c r="O90" s="246" t="s">
        <v>904</v>
      </c>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36.75" customHeight="1">
      <c r="B92" s="1231"/>
      <c r="C92" s="1232"/>
      <c r="D92" s="1232"/>
      <c r="E92" s="1233"/>
      <c r="F92" s="1480" t="s">
        <v>739</v>
      </c>
      <c r="G92" s="1481"/>
      <c r="H92" s="1766"/>
      <c r="I92" s="2734">
        <v>857532</v>
      </c>
      <c r="J92" s="2735"/>
      <c r="K92" s="2342" t="s">
        <v>3058</v>
      </c>
      <c r="L92" s="2343"/>
      <c r="M92" s="2343"/>
      <c r="N92" s="2344"/>
      <c r="O92" s="1184"/>
      <c r="P92" s="1184"/>
    </row>
    <row r="93" spans="1:16" ht="27.75"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t="s">
        <v>853</v>
      </c>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54" t="s">
        <v>663</v>
      </c>
      <c r="L108" s="1132" t="s">
        <v>663</v>
      </c>
      <c r="M108" s="1134"/>
      <c r="N108" s="1431"/>
      <c r="O108" s="1184"/>
      <c r="P108" s="1184"/>
    </row>
    <row r="109" spans="2:16" ht="24" customHeight="1">
      <c r="B109" s="291" t="s">
        <v>230</v>
      </c>
      <c r="C109" s="1065" t="s">
        <v>497</v>
      </c>
      <c r="D109" s="1065"/>
      <c r="E109" s="1065"/>
      <c r="F109" s="1066"/>
      <c r="G109" s="1032" t="s">
        <v>49</v>
      </c>
      <c r="H109" s="1199"/>
      <c r="I109" s="1032" t="s">
        <v>49</v>
      </c>
      <c r="J109" s="1199"/>
      <c r="K109" s="745" t="s">
        <v>50</v>
      </c>
      <c r="L109" s="1032" t="s">
        <v>50</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50</v>
      </c>
      <c r="L110" s="1032" t="s">
        <v>50</v>
      </c>
      <c r="M110" s="1033"/>
      <c r="N110" s="1116"/>
      <c r="O110" s="1184"/>
      <c r="P110" s="1184"/>
    </row>
    <row r="111" spans="2:16" ht="21" customHeight="1">
      <c r="B111" s="291" t="s">
        <v>233</v>
      </c>
      <c r="C111" s="1065" t="s">
        <v>499</v>
      </c>
      <c r="D111" s="1065"/>
      <c r="E111" s="1065"/>
      <c r="F111" s="1066"/>
      <c r="G111" s="1032" t="s">
        <v>664</v>
      </c>
      <c r="H111" s="1199"/>
      <c r="I111" s="1032" t="s">
        <v>663</v>
      </c>
      <c r="J111" s="1199"/>
      <c r="K111" s="745" t="s">
        <v>663</v>
      </c>
      <c r="L111" s="1032" t="s">
        <v>663</v>
      </c>
      <c r="M111" s="1033"/>
      <c r="N111" s="1116"/>
      <c r="O111" s="1184"/>
      <c r="P111" s="1184"/>
    </row>
    <row r="112" spans="2:16" ht="29.25" customHeight="1">
      <c r="B112" s="291" t="s">
        <v>500</v>
      </c>
      <c r="C112" s="1065" t="s">
        <v>501</v>
      </c>
      <c r="D112" s="1065"/>
      <c r="E112" s="1065"/>
      <c r="F112" s="1066"/>
      <c r="G112" s="1032" t="s">
        <v>664</v>
      </c>
      <c r="H112" s="1199"/>
      <c r="I112" s="1032" t="s">
        <v>663</v>
      </c>
      <c r="J112" s="1199"/>
      <c r="K112" s="745" t="s">
        <v>663</v>
      </c>
      <c r="L112" s="1032" t="s">
        <v>663</v>
      </c>
      <c r="M112" s="1033"/>
      <c r="N112" s="1116"/>
      <c r="O112" s="1184"/>
      <c r="P112" s="1184"/>
    </row>
    <row r="113" spans="2:16" ht="21" customHeight="1">
      <c r="B113" s="291" t="s">
        <v>236</v>
      </c>
      <c r="C113" s="1065" t="s">
        <v>502</v>
      </c>
      <c r="D113" s="1065"/>
      <c r="E113" s="1065"/>
      <c r="F113" s="1066"/>
      <c r="G113" s="1032" t="s">
        <v>664</v>
      </c>
      <c r="H113" s="1199"/>
      <c r="I113" s="1032" t="s">
        <v>49</v>
      </c>
      <c r="J113" s="1199"/>
      <c r="K113" s="745" t="s">
        <v>663</v>
      </c>
      <c r="L113" s="1032" t="s">
        <v>663</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t="s">
        <v>663</v>
      </c>
      <c r="H115" s="1199"/>
      <c r="I115" s="1032"/>
      <c r="J115" s="1199"/>
      <c r="K115" s="745"/>
      <c r="L115" s="1032"/>
      <c r="M115" s="1033"/>
      <c r="N115" s="1116"/>
      <c r="O115" s="1184"/>
      <c r="P115" s="1184"/>
    </row>
    <row r="116" spans="2:16" ht="32.25" customHeight="1">
      <c r="B116" s="292" t="s">
        <v>401</v>
      </c>
      <c r="C116" s="1197" t="s">
        <v>505</v>
      </c>
      <c r="D116" s="1197"/>
      <c r="E116" s="1198"/>
      <c r="F116" s="1198"/>
      <c r="G116" s="1032" t="s">
        <v>663</v>
      </c>
      <c r="H116" s="1199"/>
      <c r="I116" s="1032"/>
      <c r="J116" s="1199"/>
      <c r="K116" s="745"/>
      <c r="L116" s="1032"/>
      <c r="M116" s="1033"/>
      <c r="N116" s="1116"/>
      <c r="O116" s="1184"/>
      <c r="P116" s="1184"/>
    </row>
    <row r="117" spans="2:16" ht="32.25" customHeight="1">
      <c r="B117" s="292" t="s">
        <v>404</v>
      </c>
      <c r="C117" s="1197" t="s">
        <v>505</v>
      </c>
      <c r="D117" s="1197"/>
      <c r="E117" s="1198"/>
      <c r="F117" s="1198"/>
      <c r="G117" s="1032" t="s">
        <v>663</v>
      </c>
      <c r="H117" s="1199"/>
      <c r="I117" s="1032"/>
      <c r="J117" s="1199"/>
      <c r="K117" s="745"/>
      <c r="L117" s="1032"/>
      <c r="M117" s="1033"/>
      <c r="N117" s="1116"/>
      <c r="O117" s="1184"/>
      <c r="P117" s="1184"/>
    </row>
    <row r="118" spans="2:16" ht="39.75" customHeight="1" thickBot="1">
      <c r="B118" s="1190" t="s">
        <v>506</v>
      </c>
      <c r="C118" s="913"/>
      <c r="D118" s="913"/>
      <c r="E118" s="913"/>
      <c r="F118" s="1006"/>
      <c r="G118" s="971" t="s">
        <v>3059</v>
      </c>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3060</v>
      </c>
      <c r="K120" s="1195"/>
      <c r="L120" s="1195"/>
      <c r="M120" s="1195"/>
      <c r="N120" s="1196"/>
      <c r="O120" s="293" t="s">
        <v>778</v>
      </c>
      <c r="P120" s="734" t="s">
        <v>2708</v>
      </c>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3060</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857</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49</v>
      </c>
      <c r="I128" s="969"/>
      <c r="J128" s="969"/>
      <c r="K128" s="1179"/>
      <c r="L128" s="1158"/>
      <c r="M128" s="1159"/>
      <c r="N128" s="1160"/>
      <c r="O128" s="1003" t="s">
        <v>3061</v>
      </c>
      <c r="P128" s="1003" t="s">
        <v>780</v>
      </c>
    </row>
    <row r="129" spans="1:16" ht="37.5" customHeight="1">
      <c r="B129" s="10" t="s">
        <v>216</v>
      </c>
      <c r="C129" s="879" t="s">
        <v>520</v>
      </c>
      <c r="D129" s="879"/>
      <c r="E129" s="879"/>
      <c r="F129" s="879"/>
      <c r="G129" s="880"/>
      <c r="H129" s="1032" t="s">
        <v>3062</v>
      </c>
      <c r="I129" s="1033"/>
      <c r="J129" s="1033"/>
      <c r="K129" s="1179"/>
      <c r="L129" s="1161"/>
      <c r="M129" s="1162"/>
      <c r="N129" s="1163"/>
      <c r="O129" s="1004"/>
      <c r="P129" s="1004"/>
    </row>
    <row r="130" spans="1:16" ht="50.25" customHeight="1">
      <c r="B130" s="10" t="s">
        <v>218</v>
      </c>
      <c r="C130" s="879" t="s">
        <v>521</v>
      </c>
      <c r="D130" s="879"/>
      <c r="E130" s="879"/>
      <c r="F130" s="879"/>
      <c r="G130" s="880"/>
      <c r="H130" s="1032" t="s">
        <v>3063</v>
      </c>
      <c r="I130" s="1033"/>
      <c r="J130" s="1199"/>
      <c r="K130" s="1179"/>
      <c r="L130" s="1164"/>
      <c r="M130" s="1165"/>
      <c r="N130" s="1166"/>
      <c r="O130" s="1007"/>
      <c r="P130" s="1007"/>
    </row>
    <row r="131" spans="1:16" ht="49.5" customHeight="1">
      <c r="B131" s="294" t="s">
        <v>522</v>
      </c>
      <c r="C131" s="879" t="s">
        <v>523</v>
      </c>
      <c r="D131" s="879"/>
      <c r="E131" s="879"/>
      <c r="F131" s="879"/>
      <c r="G131" s="879"/>
      <c r="H131" s="968" t="s">
        <v>50</v>
      </c>
      <c r="I131" s="969"/>
      <c r="J131" s="1430"/>
      <c r="K131" s="1179"/>
      <c r="L131" s="1186"/>
      <c r="M131" s="1186"/>
      <c r="N131" s="1187"/>
      <c r="O131" s="1003" t="s">
        <v>3022</v>
      </c>
      <c r="P131" s="1003" t="s">
        <v>782</v>
      </c>
    </row>
    <row r="132" spans="1:16" ht="47.25" customHeight="1">
      <c r="B132" s="10" t="s">
        <v>216</v>
      </c>
      <c r="C132" s="879" t="s">
        <v>524</v>
      </c>
      <c r="D132" s="879"/>
      <c r="E132" s="879"/>
      <c r="F132" s="879"/>
      <c r="G132" s="880"/>
      <c r="H132" s="968" t="s">
        <v>71</v>
      </c>
      <c r="I132" s="969"/>
      <c r="J132" s="1430"/>
      <c r="K132" s="1179"/>
      <c r="L132" s="1188"/>
      <c r="M132" s="1188"/>
      <c r="N132" s="1189"/>
      <c r="O132" s="1007"/>
      <c r="P132" s="1007"/>
    </row>
    <row r="133" spans="1:16" ht="62.25" customHeight="1">
      <c r="B133" s="294" t="s">
        <v>525</v>
      </c>
      <c r="C133" s="879" t="s">
        <v>526</v>
      </c>
      <c r="D133" s="879"/>
      <c r="E133" s="879"/>
      <c r="F133" s="879"/>
      <c r="G133" s="879"/>
      <c r="H133" s="968" t="s">
        <v>49</v>
      </c>
      <c r="I133" s="969"/>
      <c r="J133" s="1430"/>
      <c r="K133" s="1179"/>
      <c r="L133" s="1139"/>
      <c r="M133" s="1139"/>
      <c r="N133" s="1079"/>
      <c r="O133" s="1003" t="s">
        <v>782</v>
      </c>
      <c r="P133" s="1003" t="s">
        <v>3022</v>
      </c>
    </row>
    <row r="134" spans="1:16" ht="207.75" customHeight="1">
      <c r="A134" s="295"/>
      <c r="B134" s="9" t="s">
        <v>216</v>
      </c>
      <c r="C134" s="913" t="s">
        <v>524</v>
      </c>
      <c r="D134" s="913"/>
      <c r="E134" s="913"/>
      <c r="F134" s="913"/>
      <c r="G134" s="1006"/>
      <c r="H134" s="1671" t="s">
        <v>3064</v>
      </c>
      <c r="I134" s="1672"/>
      <c r="J134" s="2730"/>
      <c r="K134" s="1179"/>
      <c r="L134" s="1140"/>
      <c r="M134" s="1140"/>
      <c r="N134" s="1083"/>
      <c r="O134" s="1004"/>
      <c r="P134" s="1004"/>
    </row>
    <row r="135" spans="1:16" ht="79.5" customHeight="1" thickBot="1">
      <c r="B135" s="296" t="s">
        <v>527</v>
      </c>
      <c r="C135" s="1152" t="s">
        <v>528</v>
      </c>
      <c r="D135" s="1152"/>
      <c r="E135" s="1152"/>
      <c r="F135" s="1152"/>
      <c r="G135" s="1153"/>
      <c r="H135" s="1154" t="s">
        <v>3065</v>
      </c>
      <c r="I135" s="1155"/>
      <c r="J135" s="2731"/>
      <c r="K135" s="1180"/>
      <c r="L135" s="2732" t="s">
        <v>3066</v>
      </c>
      <c r="M135" s="2732"/>
      <c r="N135" s="2733"/>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789</v>
      </c>
      <c r="P137" s="1137"/>
    </row>
    <row r="138" spans="1:16" ht="42" customHeight="1">
      <c r="B138" s="298" t="s">
        <v>511</v>
      </c>
      <c r="C138" s="1065" t="s">
        <v>488</v>
      </c>
      <c r="D138" s="1065"/>
      <c r="E138" s="1065"/>
      <c r="F138" s="1066"/>
      <c r="G138" s="1132" t="s">
        <v>679</v>
      </c>
      <c r="H138" s="1134"/>
      <c r="I138" s="1133"/>
      <c r="J138" s="1132" t="s">
        <v>682</v>
      </c>
      <c r="K138" s="1134"/>
      <c r="L138" s="1133"/>
      <c r="M138" s="1138" t="s">
        <v>3067</v>
      </c>
      <c r="N138" s="1136"/>
      <c r="O138" s="1043"/>
      <c r="P138" s="1043"/>
    </row>
    <row r="139" spans="1:16" ht="42" customHeight="1">
      <c r="B139" s="298" t="s">
        <v>218</v>
      </c>
      <c r="C139" s="1065" t="s">
        <v>668</v>
      </c>
      <c r="D139" s="1065"/>
      <c r="E139" s="1065"/>
      <c r="F139" s="1066"/>
      <c r="G139" s="1132" t="s">
        <v>679</v>
      </c>
      <c r="H139" s="1134"/>
      <c r="I139" s="1133"/>
      <c r="J139" s="1132" t="s">
        <v>682</v>
      </c>
      <c r="K139" s="1134"/>
      <c r="L139" s="1133"/>
      <c r="M139" s="1138" t="s">
        <v>3067</v>
      </c>
      <c r="N139" s="1136"/>
      <c r="O139" s="1043"/>
      <c r="P139" s="1043"/>
    </row>
    <row r="140" spans="1:16" ht="42" customHeight="1">
      <c r="B140" s="298" t="s">
        <v>220</v>
      </c>
      <c r="C140" s="1065" t="s">
        <v>669</v>
      </c>
      <c r="D140" s="1065"/>
      <c r="E140" s="1065"/>
      <c r="F140" s="1066"/>
      <c r="G140" s="1132" t="s">
        <v>679</v>
      </c>
      <c r="H140" s="1134"/>
      <c r="I140" s="1133"/>
      <c r="J140" s="1132" t="s">
        <v>682</v>
      </c>
      <c r="K140" s="1134"/>
      <c r="L140" s="1133"/>
      <c r="M140" s="1138" t="s">
        <v>3067</v>
      </c>
      <c r="N140" s="1136"/>
      <c r="O140" s="1043"/>
      <c r="P140" s="1043"/>
    </row>
    <row r="141" spans="1:16" ht="33.75" customHeight="1">
      <c r="B141" s="298" t="s">
        <v>222</v>
      </c>
      <c r="C141" s="1065" t="s">
        <v>493</v>
      </c>
      <c r="D141" s="1065"/>
      <c r="E141" s="1065"/>
      <c r="F141" s="1066"/>
      <c r="G141" s="1132" t="s">
        <v>682</v>
      </c>
      <c r="H141" s="1134"/>
      <c r="I141" s="1133"/>
      <c r="J141" s="1132" t="s">
        <v>682</v>
      </c>
      <c r="K141" s="1134"/>
      <c r="L141" s="1133"/>
      <c r="M141" s="1138" t="s">
        <v>3067</v>
      </c>
      <c r="N141" s="1136"/>
      <c r="O141" s="1043"/>
      <c r="P141" s="1043"/>
    </row>
    <row r="142" spans="1:16" ht="33.75" customHeight="1">
      <c r="B142" s="298" t="s">
        <v>224</v>
      </c>
      <c r="C142" s="1065" t="s">
        <v>534</v>
      </c>
      <c r="D142" s="1065"/>
      <c r="E142" s="1065"/>
      <c r="F142" s="1066"/>
      <c r="G142" s="1132" t="s">
        <v>682</v>
      </c>
      <c r="H142" s="1134"/>
      <c r="I142" s="1133"/>
      <c r="J142" s="1132" t="s">
        <v>682</v>
      </c>
      <c r="K142" s="1134"/>
      <c r="L142" s="1133"/>
      <c r="M142" s="1138" t="s">
        <v>3067</v>
      </c>
      <c r="N142" s="1136"/>
      <c r="O142" s="1043"/>
      <c r="P142" s="1043"/>
    </row>
    <row r="143" spans="1:16" ht="33.75" customHeight="1">
      <c r="B143" s="298" t="s">
        <v>226</v>
      </c>
      <c r="C143" s="1065" t="s">
        <v>133</v>
      </c>
      <c r="D143" s="1065"/>
      <c r="E143" s="1065"/>
      <c r="F143" s="1066"/>
      <c r="G143" s="1132" t="s">
        <v>679</v>
      </c>
      <c r="H143" s="1134"/>
      <c r="I143" s="1133"/>
      <c r="J143" s="1132" t="s">
        <v>790</v>
      </c>
      <c r="K143" s="1134"/>
      <c r="L143" s="1133"/>
      <c r="M143" s="1138" t="s">
        <v>3067</v>
      </c>
      <c r="N143" s="1136"/>
      <c r="O143" s="1043"/>
      <c r="P143" s="1043"/>
    </row>
    <row r="144" spans="1:16" ht="33.75" customHeight="1">
      <c r="B144" s="298" t="s">
        <v>228</v>
      </c>
      <c r="C144" s="1065" t="s">
        <v>134</v>
      </c>
      <c r="D144" s="1065"/>
      <c r="E144" s="1065"/>
      <c r="F144" s="1066"/>
      <c r="G144" s="1132" t="s">
        <v>679</v>
      </c>
      <c r="H144" s="1134"/>
      <c r="I144" s="1133"/>
      <c r="J144" s="1132" t="s">
        <v>790</v>
      </c>
      <c r="K144" s="1134"/>
      <c r="L144" s="1133"/>
      <c r="M144" s="1138" t="s">
        <v>3067</v>
      </c>
      <c r="N144" s="1136"/>
      <c r="O144" s="1043"/>
      <c r="P144" s="1043"/>
    </row>
    <row r="145" spans="1:16" ht="33.75" customHeight="1">
      <c r="B145" s="298" t="s">
        <v>229</v>
      </c>
      <c r="C145" s="1065" t="s">
        <v>535</v>
      </c>
      <c r="D145" s="1065"/>
      <c r="E145" s="1065"/>
      <c r="F145" s="1066"/>
      <c r="G145" s="1132" t="s">
        <v>682</v>
      </c>
      <c r="H145" s="1134"/>
      <c r="I145" s="1133"/>
      <c r="J145" s="1132" t="s">
        <v>682</v>
      </c>
      <c r="K145" s="1134"/>
      <c r="L145" s="1133"/>
      <c r="M145" s="1138" t="s">
        <v>3067</v>
      </c>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8"/>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8"/>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790</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t="s">
        <v>60</v>
      </c>
      <c r="H151" s="1132" t="s">
        <v>663</v>
      </c>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1448</v>
      </c>
      <c r="P152" s="1003"/>
    </row>
    <row r="153" spans="1:16" ht="34.5" customHeight="1">
      <c r="A153" s="11"/>
      <c r="B153" s="302" t="s">
        <v>216</v>
      </c>
      <c r="C153" s="879" t="s">
        <v>198</v>
      </c>
      <c r="D153" s="879"/>
      <c r="E153" s="880"/>
      <c r="F153" s="746" t="s">
        <v>50</v>
      </c>
      <c r="G153" s="1117" t="s">
        <v>71</v>
      </c>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t="s">
        <v>71</v>
      </c>
      <c r="H154" s="1118"/>
      <c r="I154" s="1118"/>
      <c r="J154" s="1118"/>
      <c r="K154" s="1119"/>
      <c r="L154" s="1032" t="s">
        <v>663</v>
      </c>
      <c r="M154" s="1033"/>
      <c r="N154" s="1116"/>
      <c r="O154" s="1004"/>
      <c r="P154" s="1004"/>
    </row>
    <row r="155" spans="1:16" ht="34.5" customHeight="1">
      <c r="A155" s="11"/>
      <c r="B155" s="303" t="s">
        <v>220</v>
      </c>
      <c r="C155" s="879" t="s">
        <v>122</v>
      </c>
      <c r="D155" s="879"/>
      <c r="E155" s="880"/>
      <c r="F155" s="746" t="s">
        <v>50</v>
      </c>
      <c r="G155" s="1117" t="s">
        <v>71</v>
      </c>
      <c r="H155" s="1118"/>
      <c r="I155" s="1118"/>
      <c r="J155" s="1118"/>
      <c r="K155" s="1119"/>
      <c r="L155" s="1032" t="s">
        <v>663</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t="s">
        <v>1448</v>
      </c>
      <c r="P156" s="1003"/>
    </row>
    <row r="157" spans="1:16" ht="34.5" customHeight="1">
      <c r="B157" s="244" t="s">
        <v>216</v>
      </c>
      <c r="C157" s="1011" t="s">
        <v>198</v>
      </c>
      <c r="D157" s="1011"/>
      <c r="E157" s="1011"/>
      <c r="F157" s="304" t="s">
        <v>50</v>
      </c>
      <c r="G157" s="1096" t="s">
        <v>71</v>
      </c>
      <c r="H157" s="1097"/>
      <c r="I157" s="1097"/>
      <c r="J157" s="1097"/>
      <c r="K157" s="1098"/>
      <c r="L157" s="1032" t="s">
        <v>663</v>
      </c>
      <c r="M157" s="1033"/>
      <c r="N157" s="1116"/>
      <c r="O157" s="1004"/>
      <c r="P157" s="1004"/>
    </row>
    <row r="158" spans="1:16" ht="34.5" customHeight="1">
      <c r="B158" s="10" t="s">
        <v>218</v>
      </c>
      <c r="C158" s="879" t="s">
        <v>200</v>
      </c>
      <c r="D158" s="879"/>
      <c r="E158" s="879"/>
      <c r="F158" s="304" t="s">
        <v>50</v>
      </c>
      <c r="G158" s="1096" t="s">
        <v>71</v>
      </c>
      <c r="H158" s="1097"/>
      <c r="I158" s="1097"/>
      <c r="J158" s="1097"/>
      <c r="K158" s="1098"/>
      <c r="L158" s="1032" t="s">
        <v>663</v>
      </c>
      <c r="M158" s="1033"/>
      <c r="N158" s="1116"/>
      <c r="O158" s="1004"/>
      <c r="P158" s="1004"/>
    </row>
    <row r="159" spans="1:16" ht="34.5" customHeight="1">
      <c r="B159" s="9" t="s">
        <v>220</v>
      </c>
      <c r="C159" s="913" t="s">
        <v>122</v>
      </c>
      <c r="D159" s="913"/>
      <c r="E159" s="913"/>
      <c r="F159" s="304" t="s">
        <v>50</v>
      </c>
      <c r="G159" s="1096" t="s">
        <v>71</v>
      </c>
      <c r="H159" s="1097"/>
      <c r="I159" s="1097"/>
      <c r="J159" s="1097"/>
      <c r="K159" s="1098"/>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867</v>
      </c>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t="s">
        <v>60</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789</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t="s">
        <v>789</v>
      </c>
      <c r="P167" s="1004"/>
    </row>
    <row r="168" spans="2:16" ht="27" customHeight="1">
      <c r="B168" s="9" t="s">
        <v>216</v>
      </c>
      <c r="C168" s="879" t="s">
        <v>555</v>
      </c>
      <c r="D168" s="879"/>
      <c r="E168" s="879"/>
      <c r="F168" s="879"/>
      <c r="G168" s="879"/>
      <c r="H168" s="1091" t="s">
        <v>71</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42">
        <v>58.3</v>
      </c>
      <c r="J170" s="342">
        <v>39.299999999999997</v>
      </c>
      <c r="K170" s="342">
        <v>44.8</v>
      </c>
      <c r="L170" s="342">
        <v>49.5</v>
      </c>
      <c r="M170" s="1428">
        <v>31.3</v>
      </c>
      <c r="N170" s="142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1449</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49</v>
      </c>
      <c r="L183" s="1076"/>
      <c r="M183" s="1080"/>
      <c r="N183" s="1081"/>
      <c r="O183" s="1044"/>
      <c r="P183" s="1044"/>
    </row>
    <row r="184" spans="2:16" ht="21.75" customHeight="1">
      <c r="B184" s="33" t="s">
        <v>236</v>
      </c>
      <c r="C184" s="879" t="s">
        <v>570</v>
      </c>
      <c r="D184" s="879"/>
      <c r="E184" s="879"/>
      <c r="F184" s="879"/>
      <c r="G184" s="879"/>
      <c r="H184" s="879"/>
      <c r="I184" s="879"/>
      <c r="J184" s="880"/>
      <c r="K184" s="745" t="s">
        <v>50</v>
      </c>
      <c r="L184" s="1076"/>
      <c r="M184" s="1080"/>
      <c r="N184" s="1081"/>
      <c r="O184" s="1044"/>
      <c r="P184" s="1044"/>
    </row>
    <row r="185" spans="2:16" ht="34.5" customHeight="1">
      <c r="B185" s="33"/>
      <c r="C185" s="936" t="s">
        <v>571</v>
      </c>
      <c r="D185" s="936"/>
      <c r="E185" s="936"/>
      <c r="F185" s="1067" t="s">
        <v>71</v>
      </c>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811">
        <v>2016</v>
      </c>
      <c r="L186" s="1077"/>
      <c r="M186" s="1082"/>
      <c r="N186" s="1083"/>
      <c r="O186" s="1044"/>
      <c r="P186" s="1044"/>
    </row>
    <row r="187" spans="2:16" ht="23.25" customHeight="1">
      <c r="B187" s="294" t="s">
        <v>574</v>
      </c>
      <c r="C187" s="879" t="s">
        <v>575</v>
      </c>
      <c r="D187" s="879"/>
      <c r="E187" s="880"/>
      <c r="F187" s="1073" t="s">
        <v>3068</v>
      </c>
      <c r="G187" s="1074"/>
      <c r="H187" s="1074"/>
      <c r="I187" s="1074"/>
      <c r="J187" s="1074"/>
      <c r="K187" s="1074"/>
      <c r="L187" s="1074"/>
      <c r="M187" s="1074"/>
      <c r="N187" s="1074"/>
      <c r="O187" s="1044"/>
      <c r="P187" s="1044"/>
    </row>
    <row r="188" spans="2:16" ht="23.25" customHeight="1">
      <c r="B188" s="309" t="s">
        <v>576</v>
      </c>
      <c r="C188" s="913" t="s">
        <v>577</v>
      </c>
      <c r="D188" s="913"/>
      <c r="E188" s="1006"/>
      <c r="F188" s="1084" t="s">
        <v>3069</v>
      </c>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628"/>
      <c r="N189" s="132" t="s">
        <v>49</v>
      </c>
      <c r="O189" s="1058" t="s">
        <v>932</v>
      </c>
      <c r="P189" s="1060" t="s">
        <v>704</v>
      </c>
    </row>
    <row r="190" spans="2:16" ht="36.75" customHeight="1">
      <c r="B190" s="9" t="s">
        <v>216</v>
      </c>
      <c r="C190" s="879" t="s">
        <v>580</v>
      </c>
      <c r="D190" s="879"/>
      <c r="E190" s="879"/>
      <c r="F190" s="879"/>
      <c r="G190" s="879"/>
      <c r="H190" s="879"/>
      <c r="I190" s="879"/>
      <c r="J190" s="879"/>
      <c r="K190" s="1062" t="s">
        <v>3070</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704</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874</v>
      </c>
      <c r="P193" s="1042"/>
    </row>
    <row r="194" spans="2:16" ht="107.25" customHeight="1">
      <c r="B194" s="1035"/>
      <c r="C194" s="1011"/>
      <c r="D194" s="1011"/>
      <c r="E194" s="1011"/>
      <c r="F194" s="1011"/>
      <c r="G194" s="1012"/>
      <c r="H194" s="629" t="s">
        <v>587</v>
      </c>
      <c r="I194" s="630" t="s">
        <v>588</v>
      </c>
      <c r="J194" s="630" t="s">
        <v>589</v>
      </c>
      <c r="K194" s="629" t="s">
        <v>590</v>
      </c>
      <c r="L194" s="629" t="s">
        <v>591</v>
      </c>
      <c r="M194" s="631"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3071</v>
      </c>
      <c r="D196" s="1050"/>
      <c r="E196" s="1050"/>
      <c r="F196" s="1050"/>
      <c r="G196" s="1051"/>
      <c r="H196" s="508">
        <v>0</v>
      </c>
      <c r="I196" s="509">
        <v>12</v>
      </c>
      <c r="J196" s="349">
        <f t="shared" ref="J196:J210" si="0">MIN(H196/I196,1)</f>
        <v>0</v>
      </c>
      <c r="K196" s="508">
        <v>350</v>
      </c>
      <c r="L196" s="508">
        <v>1328</v>
      </c>
      <c r="M196" s="348">
        <f>MIN(K196/L196,1)</f>
        <v>0.26355421686746988</v>
      </c>
      <c r="N196" s="1052"/>
      <c r="O196" s="1044"/>
      <c r="P196" s="1044"/>
    </row>
    <row r="197" spans="2:16" ht="24.75" customHeight="1">
      <c r="B197" s="244" t="s">
        <v>401</v>
      </c>
      <c r="C197" s="1050" t="s">
        <v>3072</v>
      </c>
      <c r="D197" s="1050"/>
      <c r="E197" s="1050"/>
      <c r="F197" s="1050"/>
      <c r="G197" s="1051"/>
      <c r="H197" s="508" t="s">
        <v>71</v>
      </c>
      <c r="I197" s="509" t="s">
        <v>71</v>
      </c>
      <c r="J197" s="349" t="s">
        <v>71</v>
      </c>
      <c r="K197" s="508" t="s">
        <v>71</v>
      </c>
      <c r="L197" s="508" t="s">
        <v>71</v>
      </c>
      <c r="M197" s="348" t="s">
        <v>71</v>
      </c>
      <c r="N197" s="1053"/>
      <c r="O197" s="1044"/>
      <c r="P197" s="1044"/>
    </row>
    <row r="198" spans="2:16" ht="34.5" customHeight="1">
      <c r="B198" s="244" t="s">
        <v>404</v>
      </c>
      <c r="C198" s="1050" t="s">
        <v>596</v>
      </c>
      <c r="D198" s="1050"/>
      <c r="E198" s="1050"/>
      <c r="F198" s="1055" t="s">
        <v>71</v>
      </c>
      <c r="G198" s="1056"/>
      <c r="H198" s="508" t="s">
        <v>71</v>
      </c>
      <c r="I198" s="508" t="s">
        <v>71</v>
      </c>
      <c r="J198" s="632" t="s">
        <v>71</v>
      </c>
      <c r="K198" s="508" t="s">
        <v>71</v>
      </c>
      <c r="L198" s="508" t="s">
        <v>71</v>
      </c>
      <c r="M198" s="348" t="s">
        <v>71</v>
      </c>
      <c r="N198" s="1054"/>
      <c r="O198" s="1044"/>
      <c r="P198" s="1044"/>
    </row>
    <row r="199" spans="2:16" ht="24.75" customHeight="1">
      <c r="B199" s="319" t="s">
        <v>218</v>
      </c>
      <c r="C199" s="1046" t="s">
        <v>2771</v>
      </c>
      <c r="D199" s="1046"/>
      <c r="E199" s="1046"/>
      <c r="F199" s="1046"/>
      <c r="G199" s="1423"/>
      <c r="H199" s="508">
        <v>0</v>
      </c>
      <c r="I199" s="509">
        <v>12</v>
      </c>
      <c r="J199" s="349">
        <f t="shared" si="0"/>
        <v>0</v>
      </c>
      <c r="K199" s="508">
        <v>95</v>
      </c>
      <c r="L199" s="508">
        <v>204</v>
      </c>
      <c r="M199" s="348">
        <f>MIN(K199/L199,1)</f>
        <v>0.46568627450980393</v>
      </c>
      <c r="N199" s="563"/>
      <c r="O199" s="1044"/>
      <c r="P199" s="1044"/>
    </row>
    <row r="200" spans="2:16" ht="15.75" customHeight="1">
      <c r="B200" s="319" t="s">
        <v>220</v>
      </c>
      <c r="C200" s="1046" t="s">
        <v>221</v>
      </c>
      <c r="D200" s="1046"/>
      <c r="E200" s="1046"/>
      <c r="F200" s="1046"/>
      <c r="G200" s="1046"/>
      <c r="H200" s="1046"/>
      <c r="I200" s="1046"/>
      <c r="J200" s="1046"/>
      <c r="K200" s="1046"/>
      <c r="L200" s="1046"/>
      <c r="M200" s="1046"/>
      <c r="N200" s="1047"/>
      <c r="O200" s="1044"/>
      <c r="P200" s="1044"/>
    </row>
    <row r="201" spans="2:16" ht="24.75" customHeight="1">
      <c r="B201" s="10" t="s">
        <v>230</v>
      </c>
      <c r="C201" s="1050" t="s">
        <v>2773</v>
      </c>
      <c r="D201" s="1050"/>
      <c r="E201" s="1050"/>
      <c r="F201" s="1050"/>
      <c r="G201" s="1051"/>
      <c r="H201" s="508" t="s">
        <v>71</v>
      </c>
      <c r="I201" s="509" t="s">
        <v>71</v>
      </c>
      <c r="J201" s="349" t="s">
        <v>71</v>
      </c>
      <c r="K201" s="508" t="s">
        <v>71</v>
      </c>
      <c r="L201" s="508" t="s">
        <v>71</v>
      </c>
      <c r="M201" s="348" t="s">
        <v>71</v>
      </c>
      <c r="N201" s="1819" t="s">
        <v>3073</v>
      </c>
      <c r="O201" s="1044"/>
      <c r="P201" s="1044"/>
    </row>
    <row r="202" spans="2:16" ht="24.75" customHeight="1">
      <c r="B202" s="10" t="s">
        <v>401</v>
      </c>
      <c r="C202" s="1050" t="s">
        <v>2550</v>
      </c>
      <c r="D202" s="1050"/>
      <c r="E202" s="1050"/>
      <c r="F202" s="1050"/>
      <c r="G202" s="767"/>
      <c r="H202" s="508">
        <v>0</v>
      </c>
      <c r="I202" s="509">
        <v>12</v>
      </c>
      <c r="J202" s="349">
        <f t="shared" si="0"/>
        <v>0</v>
      </c>
      <c r="K202" s="508">
        <v>290</v>
      </c>
      <c r="L202" s="508">
        <v>1392</v>
      </c>
      <c r="M202" s="348">
        <f>MIN(K202/L202,1)</f>
        <v>0.20833333333333334</v>
      </c>
      <c r="N202" s="1820"/>
      <c r="O202" s="1044"/>
      <c r="P202" s="1044"/>
    </row>
    <row r="203" spans="2:16" ht="24.75" customHeight="1">
      <c r="B203" s="10" t="s">
        <v>404</v>
      </c>
      <c r="C203" s="1050" t="s">
        <v>2551</v>
      </c>
      <c r="D203" s="1050"/>
      <c r="E203" s="1050"/>
      <c r="F203" s="1050"/>
      <c r="G203" s="1051"/>
      <c r="H203" s="508">
        <v>0</v>
      </c>
      <c r="I203" s="509">
        <v>12</v>
      </c>
      <c r="J203" s="349">
        <f t="shared" si="0"/>
        <v>0</v>
      </c>
      <c r="K203" s="508" t="s">
        <v>71</v>
      </c>
      <c r="L203" s="508" t="s">
        <v>71</v>
      </c>
      <c r="M203" s="348" t="s">
        <v>71</v>
      </c>
      <c r="N203" s="1820"/>
      <c r="O203" s="1044"/>
      <c r="P203" s="1044"/>
    </row>
    <row r="204" spans="2:16" ht="18" customHeight="1">
      <c r="B204" s="319" t="s">
        <v>222</v>
      </c>
      <c r="C204" s="1046" t="s">
        <v>256</v>
      </c>
      <c r="D204" s="1046"/>
      <c r="E204" s="1046"/>
      <c r="F204" s="1046"/>
      <c r="G204" s="1046"/>
      <c r="H204" s="1046"/>
      <c r="I204" s="1046"/>
      <c r="J204" s="1046"/>
      <c r="K204" s="1046"/>
      <c r="L204" s="1046"/>
      <c r="M204" s="1046"/>
      <c r="N204" s="1047"/>
      <c r="O204" s="1043"/>
      <c r="P204" s="1043"/>
    </row>
    <row r="205" spans="2:16" ht="22.5" customHeight="1">
      <c r="B205" s="10" t="s">
        <v>230</v>
      </c>
      <c r="C205" s="1050" t="s">
        <v>2552</v>
      </c>
      <c r="D205" s="1050"/>
      <c r="E205" s="1050"/>
      <c r="F205" s="1050"/>
      <c r="G205" s="1051"/>
      <c r="H205" s="508">
        <v>0</v>
      </c>
      <c r="I205" s="509">
        <v>12</v>
      </c>
      <c r="J205" s="349">
        <f t="shared" si="0"/>
        <v>0</v>
      </c>
      <c r="K205" s="508">
        <v>100</v>
      </c>
      <c r="L205" s="508">
        <v>296</v>
      </c>
      <c r="M205" s="348">
        <f>MIN(K205/L205,1)</f>
        <v>0.33783783783783783</v>
      </c>
      <c r="N205" s="1052"/>
      <c r="O205" s="1043"/>
      <c r="P205" s="1043"/>
    </row>
    <row r="206" spans="2:16" ht="22.5" customHeight="1">
      <c r="B206" s="10" t="s">
        <v>401</v>
      </c>
      <c r="C206" s="1050" t="s">
        <v>2553</v>
      </c>
      <c r="D206" s="1050"/>
      <c r="E206" s="1050"/>
      <c r="F206" s="1050"/>
      <c r="G206" s="1051"/>
      <c r="H206" s="508" t="s">
        <v>71</v>
      </c>
      <c r="I206" s="509" t="s">
        <v>71</v>
      </c>
      <c r="J206" s="349" t="s">
        <v>71</v>
      </c>
      <c r="K206" s="508" t="s">
        <v>71</v>
      </c>
      <c r="L206" s="508" t="s">
        <v>71</v>
      </c>
      <c r="M206" s="348" t="s">
        <v>71</v>
      </c>
      <c r="N206" s="1054"/>
      <c r="O206" s="1043"/>
      <c r="P206" s="1043"/>
    </row>
    <row r="207" spans="2:16" ht="22.5" customHeight="1">
      <c r="B207" s="319" t="s">
        <v>224</v>
      </c>
      <c r="C207" s="1046" t="s">
        <v>2554</v>
      </c>
      <c r="D207" s="1046"/>
      <c r="E207" s="1046"/>
      <c r="F207" s="1046"/>
      <c r="G207" s="1046"/>
      <c r="H207" s="508">
        <v>0</v>
      </c>
      <c r="I207" s="509">
        <v>12</v>
      </c>
      <c r="J207" s="349">
        <f t="shared" si="0"/>
        <v>0</v>
      </c>
      <c r="K207" s="508">
        <v>4</v>
      </c>
      <c r="L207" s="508">
        <v>13</v>
      </c>
      <c r="M207" s="348">
        <f>MIN(K207/L207,1)</f>
        <v>0.30769230769230771</v>
      </c>
      <c r="N207" s="320"/>
      <c r="O207" s="1043"/>
      <c r="P207" s="1043"/>
    </row>
    <row r="208" spans="2:16" ht="22.5" customHeight="1">
      <c r="B208" s="319" t="s">
        <v>226</v>
      </c>
      <c r="C208" s="1046" t="s">
        <v>2555</v>
      </c>
      <c r="D208" s="1046"/>
      <c r="E208" s="1046"/>
      <c r="F208" s="1046"/>
      <c r="G208" s="1046"/>
      <c r="H208" s="508" t="s">
        <v>71</v>
      </c>
      <c r="I208" s="509" t="s">
        <v>71</v>
      </c>
      <c r="J208" s="349" t="s">
        <v>71</v>
      </c>
      <c r="K208" s="508" t="s">
        <v>71</v>
      </c>
      <c r="L208" s="508" t="s">
        <v>71</v>
      </c>
      <c r="M208" s="348" t="s">
        <v>71</v>
      </c>
      <c r="N208" s="320"/>
      <c r="O208" s="1043"/>
      <c r="P208" s="1043"/>
    </row>
    <row r="209" spans="2:16" ht="22.5" customHeight="1">
      <c r="B209" s="319" t="s">
        <v>228</v>
      </c>
      <c r="C209" s="1046" t="s">
        <v>133</v>
      </c>
      <c r="D209" s="1046"/>
      <c r="E209" s="1046"/>
      <c r="F209" s="1046"/>
      <c r="G209" s="1046"/>
      <c r="H209" s="508">
        <v>0</v>
      </c>
      <c r="I209" s="509">
        <v>12</v>
      </c>
      <c r="J209" s="349">
        <f t="shared" si="0"/>
        <v>0</v>
      </c>
      <c r="K209" s="508">
        <v>318</v>
      </c>
      <c r="L209" s="508">
        <v>1457</v>
      </c>
      <c r="M209" s="348">
        <f t="shared" ref="M209:M210" si="1">MIN(K209/L209,1)</f>
        <v>0.2182566918325326</v>
      </c>
      <c r="N209" s="320"/>
      <c r="O209" s="1043"/>
      <c r="P209" s="1043"/>
    </row>
    <row r="210" spans="2:16" ht="22.5" customHeight="1">
      <c r="B210" s="319" t="s">
        <v>229</v>
      </c>
      <c r="C210" s="1046" t="s">
        <v>134</v>
      </c>
      <c r="D210" s="1046"/>
      <c r="E210" s="1046"/>
      <c r="F210" s="1046"/>
      <c r="G210" s="1046"/>
      <c r="H210" s="508">
        <v>0</v>
      </c>
      <c r="I210" s="509">
        <v>12</v>
      </c>
      <c r="J210" s="349">
        <f t="shared" si="0"/>
        <v>0</v>
      </c>
      <c r="K210" s="508">
        <v>87</v>
      </c>
      <c r="L210" s="508">
        <v>289</v>
      </c>
      <c r="M210" s="348">
        <f t="shared" si="1"/>
        <v>0.30103806228373703</v>
      </c>
      <c r="N210" s="320"/>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413" t="s">
        <v>71</v>
      </c>
      <c r="I212" s="414" t="s">
        <v>71</v>
      </c>
      <c r="J212" s="318" t="s">
        <v>71</v>
      </c>
      <c r="K212" s="413" t="s">
        <v>71</v>
      </c>
      <c r="L212" s="413" t="s">
        <v>71</v>
      </c>
      <c r="M212" s="351" t="s">
        <v>71</v>
      </c>
      <c r="N212" s="1749"/>
      <c r="O212" s="1043"/>
      <c r="P212" s="1043"/>
    </row>
    <row r="213" spans="2:16" ht="22.5" customHeight="1">
      <c r="B213" s="10" t="s">
        <v>401</v>
      </c>
      <c r="C213" s="1009" t="s">
        <v>264</v>
      </c>
      <c r="D213" s="1009"/>
      <c r="E213" s="1009"/>
      <c r="F213" s="1009"/>
      <c r="G213" s="1028"/>
      <c r="H213" s="413" t="s">
        <v>71</v>
      </c>
      <c r="I213" s="414" t="s">
        <v>71</v>
      </c>
      <c r="J213" s="318" t="s">
        <v>71</v>
      </c>
      <c r="K213" s="413" t="s">
        <v>71</v>
      </c>
      <c r="L213" s="413" t="s">
        <v>71</v>
      </c>
      <c r="M213" s="351" t="s">
        <v>71</v>
      </c>
      <c r="N213" s="1750"/>
      <c r="O213" s="1043"/>
      <c r="P213" s="1043"/>
    </row>
    <row r="214" spans="2:16" ht="22.5" customHeight="1">
      <c r="B214" s="319" t="s">
        <v>231</v>
      </c>
      <c r="C214" s="1031" t="s">
        <v>604</v>
      </c>
      <c r="D214" s="1031"/>
      <c r="E214" s="1031"/>
      <c r="F214" s="1031"/>
      <c r="G214" s="1031"/>
      <c r="H214" s="413" t="s">
        <v>71</v>
      </c>
      <c r="I214" s="414" t="s">
        <v>71</v>
      </c>
      <c r="J214" s="318" t="s">
        <v>71</v>
      </c>
      <c r="K214" s="413" t="s">
        <v>71</v>
      </c>
      <c r="L214" s="413" t="s">
        <v>71</v>
      </c>
      <c r="M214" s="351" t="s">
        <v>71</v>
      </c>
      <c r="N214" s="321"/>
      <c r="O214" s="1043"/>
      <c r="P214" s="1043"/>
    </row>
    <row r="215" spans="2:16" ht="35.25" customHeight="1">
      <c r="B215" s="9" t="s">
        <v>233</v>
      </c>
      <c r="C215" s="879" t="s">
        <v>605</v>
      </c>
      <c r="D215" s="879"/>
      <c r="E215" s="879"/>
      <c r="F215" s="879"/>
      <c r="G215" s="880"/>
      <c r="H215" s="633">
        <f>SUM(H196,H199,H202,H203,H205,H207,H209,H210)</f>
        <v>0</v>
      </c>
      <c r="I215" s="633">
        <f>SUM(I196,I199,I202,I203,I205,I207,I209,I210)</f>
        <v>96</v>
      </c>
      <c r="J215" s="318">
        <f>MIN(H215/I215,1)</f>
        <v>0</v>
      </c>
      <c r="K215" s="633">
        <f>SUM(K196,K199,K202,K205,K207,K209,K210)</f>
        <v>1244</v>
      </c>
      <c r="L215" s="633">
        <f>SUM(L196,L199,L202,L205,L207,L209,L210)</f>
        <v>4979</v>
      </c>
      <c r="M215" s="351">
        <f>MIN(K215/L215,1)</f>
        <v>0.24984936734283994</v>
      </c>
      <c r="N215" s="321"/>
      <c r="O215" s="1045"/>
      <c r="P215" s="1045"/>
    </row>
    <row r="216" spans="2:16" ht="66" customHeight="1" thickBot="1">
      <c r="B216" s="309" t="s">
        <v>606</v>
      </c>
      <c r="C216" s="913" t="s">
        <v>607</v>
      </c>
      <c r="D216" s="913"/>
      <c r="E216" s="913"/>
      <c r="F216" s="913"/>
      <c r="G216" s="913"/>
      <c r="H216" s="1084" t="s">
        <v>3074</v>
      </c>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3075</v>
      </c>
      <c r="I218" s="1022"/>
      <c r="J218" s="1022"/>
      <c r="K218" s="1023" t="s">
        <v>424</v>
      </c>
      <c r="L218" s="1025"/>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789</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789</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c r="M224" s="993"/>
      <c r="N224" s="994"/>
      <c r="O224" s="1001"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789</v>
      </c>
      <c r="P226" s="1004"/>
    </row>
    <row r="227" spans="1:16" ht="21.75" customHeight="1">
      <c r="B227" s="10" t="s">
        <v>216</v>
      </c>
      <c r="C227" s="879" t="s">
        <v>619</v>
      </c>
      <c r="D227" s="879"/>
      <c r="E227" s="879"/>
      <c r="F227" s="879"/>
      <c r="G227" s="880"/>
      <c r="H227" s="968"/>
      <c r="I227" s="969"/>
      <c r="J227" s="969"/>
      <c r="K227" s="980"/>
      <c r="L227" s="995"/>
      <c r="M227" s="996"/>
      <c r="N227" s="997"/>
      <c r="O227" s="1007"/>
      <c r="P227" s="1007"/>
    </row>
    <row r="228" spans="1:16" ht="48.75" customHeight="1">
      <c r="B228" s="809" t="s">
        <v>620</v>
      </c>
      <c r="C228" s="879" t="s">
        <v>697</v>
      </c>
      <c r="D228" s="879"/>
      <c r="E228" s="879"/>
      <c r="F228" s="879"/>
      <c r="G228" s="880"/>
      <c r="H228" s="968" t="s">
        <v>695</v>
      </c>
      <c r="I228" s="969"/>
      <c r="J228" s="969"/>
      <c r="K228" s="980"/>
      <c r="L228" s="995"/>
      <c r="M228" s="996"/>
      <c r="N228" s="997"/>
      <c r="O228" s="246" t="s">
        <v>1493</v>
      </c>
      <c r="P228" s="247"/>
    </row>
    <row r="229" spans="1:16" ht="21" customHeight="1">
      <c r="B229" s="803" t="s">
        <v>622</v>
      </c>
      <c r="C229" s="875" t="s">
        <v>623</v>
      </c>
      <c r="D229" s="875"/>
      <c r="E229" s="875"/>
      <c r="F229" s="875"/>
      <c r="G229" s="990"/>
      <c r="H229" s="968" t="s">
        <v>49</v>
      </c>
      <c r="I229" s="969"/>
      <c r="J229" s="969"/>
      <c r="K229" s="980"/>
      <c r="L229" s="995"/>
      <c r="M229" s="996"/>
      <c r="N229" s="997"/>
      <c r="O229" s="1003" t="s">
        <v>704</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821</v>
      </c>
      <c r="P233" s="985"/>
    </row>
    <row r="234" spans="1:16" ht="39" customHeight="1">
      <c r="B234" s="10" t="s">
        <v>216</v>
      </c>
      <c r="C234" s="879" t="s">
        <v>629</v>
      </c>
      <c r="D234" s="879"/>
      <c r="E234" s="879"/>
      <c r="F234" s="879"/>
      <c r="G234" s="880"/>
      <c r="H234" s="2618" t="s">
        <v>3076</v>
      </c>
      <c r="I234" s="2619"/>
      <c r="J234" s="2620"/>
      <c r="K234" s="980"/>
      <c r="L234" s="973"/>
      <c r="M234" s="974"/>
      <c r="N234" s="975"/>
      <c r="O234" s="976"/>
      <c r="P234" s="976"/>
    </row>
    <row r="235" spans="1:16" ht="33" customHeight="1">
      <c r="B235" s="760" t="s">
        <v>630</v>
      </c>
      <c r="C235" s="989" t="s">
        <v>631</v>
      </c>
      <c r="D235" s="875"/>
      <c r="E235" s="875"/>
      <c r="F235" s="875"/>
      <c r="G235" s="990"/>
      <c r="H235" s="968" t="s">
        <v>695</v>
      </c>
      <c r="I235" s="969"/>
      <c r="J235" s="969"/>
      <c r="K235" s="980"/>
      <c r="L235" s="970"/>
      <c r="M235" s="971"/>
      <c r="N235" s="972"/>
      <c r="O235" s="960" t="s">
        <v>704</v>
      </c>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t="s">
        <v>3077</v>
      </c>
      <c r="I237" s="958"/>
      <c r="J237" s="958"/>
      <c r="K237" s="958"/>
      <c r="L237" s="958"/>
      <c r="M237" s="958"/>
      <c r="N237" s="959"/>
      <c r="O237" s="761" t="s">
        <v>704</v>
      </c>
      <c r="P237" s="761"/>
    </row>
    <row r="238" spans="1:16" ht="77.25" customHeight="1">
      <c r="A238" s="11"/>
      <c r="B238" s="720" t="s">
        <v>634</v>
      </c>
      <c r="C238" s="921" t="s">
        <v>635</v>
      </c>
      <c r="D238" s="921"/>
      <c r="E238" s="921"/>
      <c r="F238" s="921"/>
      <c r="G238" s="956"/>
      <c r="H238" s="160" t="s">
        <v>664</v>
      </c>
      <c r="I238" s="753" t="s">
        <v>424</v>
      </c>
      <c r="J238" s="958"/>
      <c r="K238" s="958"/>
      <c r="L238" s="958"/>
      <c r="M238" s="958"/>
      <c r="N238" s="959"/>
      <c r="O238" s="960" t="s">
        <v>3035</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5">
    <mergeCell ref="P10:P19"/>
    <mergeCell ref="C11:E11"/>
    <mergeCell ref="H11:N11"/>
    <mergeCell ref="C12:E12"/>
    <mergeCell ref="H12:M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332" priority="161">
      <formula>$H$134="Don't know"</formula>
    </cfRule>
    <cfRule type="expression" dxfId="331" priority="162">
      <formula>$H$134="no"</formula>
    </cfRule>
  </conditionalFormatting>
  <conditionalFormatting sqref="H132">
    <cfRule type="expression" dxfId="330" priority="159">
      <formula>$H$138="Don't know"</formula>
    </cfRule>
    <cfRule type="expression" dxfId="329" priority="160">
      <formula>$H$138="No"</formula>
    </cfRule>
  </conditionalFormatting>
  <conditionalFormatting sqref="H134">
    <cfRule type="expression" dxfId="328" priority="157">
      <formula>$H$141="Don't know"</formula>
    </cfRule>
    <cfRule type="expression" dxfId="327" priority="158">
      <formula>$H$141="No"</formula>
    </cfRule>
  </conditionalFormatting>
  <conditionalFormatting sqref="H122:H124 K122">
    <cfRule type="expression" dxfId="326" priority="155">
      <formula>$N$128="Don't know"</formula>
    </cfRule>
    <cfRule type="expression" dxfId="325" priority="156">
      <formula>$N$128="No"</formula>
    </cfRule>
  </conditionalFormatting>
  <conditionalFormatting sqref="L157:M157">
    <cfRule type="expression" dxfId="324" priority="151">
      <formula>$F$163="Don't know"</formula>
    </cfRule>
    <cfRule type="expression" dxfId="323" priority="154">
      <formula>$F$163="No"</formula>
    </cfRule>
  </conditionalFormatting>
  <conditionalFormatting sqref="L158:M158">
    <cfRule type="expression" dxfId="322" priority="150">
      <formula>$F$164="Don't know"</formula>
    </cfRule>
    <cfRule type="expression" dxfId="321" priority="153">
      <formula>$F$164="No"</formula>
    </cfRule>
  </conditionalFormatting>
  <conditionalFormatting sqref="L159:M159">
    <cfRule type="expression" dxfId="320" priority="149">
      <formula>$F$171="Don't know"</formula>
    </cfRule>
    <cfRule type="expression" dxfId="319" priority="152">
      <formula>$F$171="No"</formula>
    </cfRule>
  </conditionalFormatting>
  <conditionalFormatting sqref="H11:N11">
    <cfRule type="expression" dxfId="318" priority="146">
      <formula>$F$17="Not applicable"</formula>
    </cfRule>
    <cfRule type="expression" dxfId="317" priority="147">
      <formula>$F$17="Don't know"</formula>
    </cfRule>
    <cfRule type="expression" dxfId="316" priority="148">
      <formula>$F$17="No"</formula>
    </cfRule>
  </conditionalFormatting>
  <conditionalFormatting sqref="H13:N19 N12">
    <cfRule type="expression" dxfId="315" priority="143">
      <formula>$F12="Not applicable"</formula>
    </cfRule>
    <cfRule type="expression" dxfId="314" priority="144">
      <formula>$F12="Don't know"</formula>
    </cfRule>
    <cfRule type="expression" dxfId="313" priority="145">
      <formula>$F12="No"</formula>
    </cfRule>
  </conditionalFormatting>
  <conditionalFormatting sqref="H11:N11 N20 F9:N9 F11:F19 H13:N19 N12">
    <cfRule type="expression" dxfId="312" priority="142">
      <formula>$N$14="Don't know"</formula>
    </cfRule>
  </conditionalFormatting>
  <conditionalFormatting sqref="H11:N11 N20 F9:N9 F11:F19 H13:N19 N12">
    <cfRule type="expression" dxfId="311" priority="141">
      <formula>$N$14="Not applicable"</formula>
    </cfRule>
  </conditionalFormatting>
  <conditionalFormatting sqref="H11:N11 N20 F9:N9 F11:F19 H13:N19 N12">
    <cfRule type="expression" dxfId="310" priority="140">
      <formula>$N$14="No"</formula>
    </cfRule>
  </conditionalFormatting>
  <conditionalFormatting sqref="L153:M153">
    <cfRule type="expression" dxfId="309" priority="138">
      <formula>$F$163="Don't know"</formula>
    </cfRule>
    <cfRule type="expression" dxfId="308" priority="139">
      <formula>$F$163="No"</formula>
    </cfRule>
  </conditionalFormatting>
  <conditionalFormatting sqref="L154:M154">
    <cfRule type="expression" dxfId="307" priority="136">
      <formula>$F$163="Don't know"</formula>
    </cfRule>
    <cfRule type="expression" dxfId="306" priority="137">
      <formula>$F$163="No"</formula>
    </cfRule>
  </conditionalFormatting>
  <conditionalFormatting sqref="L155:M155">
    <cfRule type="expression" dxfId="305" priority="134">
      <formula>$F$163="Don't know"</formula>
    </cfRule>
    <cfRule type="expression" dxfId="304" priority="135">
      <formula>$F$163="No"</formula>
    </cfRule>
  </conditionalFormatting>
  <conditionalFormatting sqref="L21:L22">
    <cfRule type="expression" dxfId="303" priority="131">
      <formula>$N$14="No"</formula>
    </cfRule>
  </conditionalFormatting>
  <conditionalFormatting sqref="L21:L22">
    <cfRule type="expression" dxfId="302" priority="133">
      <formula>$N$14="Don't know"</formula>
    </cfRule>
  </conditionalFormatting>
  <conditionalFormatting sqref="L21:L22">
    <cfRule type="expression" dxfId="301" priority="132">
      <formula>$N$14="Not applicable"</formula>
    </cfRule>
  </conditionalFormatting>
  <conditionalFormatting sqref="I23:J23 H25 G61:H62 F70:J70 H87:N87 H90 H201:I203 H205:I210 K205:L210 H27:H29 F11:F19 F23 L21:L23 L8 F69 F71 G101:N113 H196:I199 K212:L214 H212:I214 K196:L199 O193:O215 F75:J79 F68:J68 K201:L203">
    <cfRule type="containsBlanks" dxfId="300" priority="130">
      <formula>LEN(TRIM(F8))=0</formula>
    </cfRule>
  </conditionalFormatting>
  <conditionalFormatting sqref="F9:N9">
    <cfRule type="containsBlanks" dxfId="299" priority="129">
      <formula>LEN(TRIM(F9))=0</formula>
    </cfRule>
  </conditionalFormatting>
  <conditionalFormatting sqref="O10 O58 O74 O86 O90 O98 O120 O128 O131 O133 O160 O167:O168 O191 O229:O231 O56 O233:O235 O224:O225 O218:O219 O171 O137:O152 O82:O83 O20:O23 O25:O30 O237:O238 J33:K35 J37:K38 J45:K51 J53:K55">
    <cfRule type="containsBlanks" dxfId="298" priority="128">
      <formula>LEN(TRIM(J10))=0</formula>
    </cfRule>
  </conditionalFormatting>
  <conditionalFormatting sqref="I62:J62">
    <cfRule type="containsBlanks" dxfId="297" priority="127">
      <formula>LEN(TRIM(I62))=0</formula>
    </cfRule>
  </conditionalFormatting>
  <conditionalFormatting sqref="H85:J85">
    <cfRule type="containsBlanks" dxfId="296" priority="126">
      <formula>LEN(TRIM(H85))=0</formula>
    </cfRule>
  </conditionalFormatting>
  <conditionalFormatting sqref="I170:L170 F187:N187 N189 K191:N191 G138 H129:H130 H122:H124 K122 H218:H219 H134:H135 H132 F157:F159 F153:F155 K161 F161:F163 H167 K172:K184 H237:H238 L153:N155 L157:N159">
    <cfRule type="containsBlanks" dxfId="295" priority="125">
      <formula>LEN(TRIM(F122))=0</formula>
    </cfRule>
  </conditionalFormatting>
  <conditionalFormatting sqref="M170:N170">
    <cfRule type="containsBlanks" dxfId="294" priority="124">
      <formula>LEN(TRIM(M170))=0</formula>
    </cfRule>
  </conditionalFormatting>
  <conditionalFormatting sqref="O228">
    <cfRule type="containsBlanks" dxfId="293" priority="123">
      <formula>LEN(TRIM(O228))=0</formula>
    </cfRule>
  </conditionalFormatting>
  <conditionalFormatting sqref="G120">
    <cfRule type="containsBlanks" dxfId="292" priority="122">
      <formula>LEN(TRIM(G120))=0</formula>
    </cfRule>
  </conditionalFormatting>
  <conditionalFormatting sqref="J140">
    <cfRule type="containsBlanks" dxfId="291" priority="68">
      <formula>LEN(TRIM(J140))=0</formula>
    </cfRule>
  </conditionalFormatting>
  <conditionalFormatting sqref="J26">
    <cfRule type="containsBlanks" dxfId="290" priority="120">
      <formula>LEN(TRIM(J26))=0</formula>
    </cfRule>
  </conditionalFormatting>
  <conditionalFormatting sqref="J27">
    <cfRule type="containsBlanks" dxfId="289" priority="121">
      <formula>LEN(TRIM(J27))=0</formula>
    </cfRule>
  </conditionalFormatting>
  <conditionalFormatting sqref="O169">
    <cfRule type="containsBlanks" dxfId="288" priority="119">
      <formula>LEN(TRIM(O169))=0</formula>
    </cfRule>
  </conditionalFormatting>
  <conditionalFormatting sqref="J56">
    <cfRule type="containsBlanks" dxfId="287" priority="118">
      <formula>LEN(TRIM(J56))=0</formula>
    </cfRule>
  </conditionalFormatting>
  <conditionalFormatting sqref="J144">
    <cfRule type="containsBlanks" dxfId="286" priority="64">
      <formula>LEN(TRIM(J144))=0</formula>
    </cfRule>
  </conditionalFormatting>
  <conditionalFormatting sqref="F23">
    <cfRule type="expression" dxfId="285" priority="117">
      <formula>$N$14="Don't know"</formula>
    </cfRule>
  </conditionalFormatting>
  <conditionalFormatting sqref="F23">
    <cfRule type="expression" dxfId="284" priority="116">
      <formula>$N$14="Not applicable"</formula>
    </cfRule>
  </conditionalFormatting>
  <conditionalFormatting sqref="F23">
    <cfRule type="expression" dxfId="283" priority="115">
      <formula>$N$14="No"</formula>
    </cfRule>
  </conditionalFormatting>
  <conditionalFormatting sqref="L20">
    <cfRule type="containsBlanks" dxfId="282" priority="111">
      <formula>LEN(TRIM(L20))=0</formula>
    </cfRule>
    <cfRule type="expression" dxfId="281" priority="114">
      <formula>$M$14="Don't know"</formula>
    </cfRule>
  </conditionalFormatting>
  <conditionalFormatting sqref="L20">
    <cfRule type="expression" dxfId="280" priority="113">
      <formula>$M$14="Not applicable"</formula>
    </cfRule>
  </conditionalFormatting>
  <conditionalFormatting sqref="L20">
    <cfRule type="expression" dxfId="279" priority="112">
      <formula>$M$14="No"</formula>
    </cfRule>
  </conditionalFormatting>
  <conditionalFormatting sqref="L21">
    <cfRule type="expression" dxfId="278" priority="110">
      <formula>$N$14="Don't know"</formula>
    </cfRule>
  </conditionalFormatting>
  <conditionalFormatting sqref="L21">
    <cfRule type="expression" dxfId="277" priority="109">
      <formula>$N$14="Not applicable"</formula>
    </cfRule>
  </conditionalFormatting>
  <conditionalFormatting sqref="L21">
    <cfRule type="expression" dxfId="276" priority="108">
      <formula>$N$14="No"</formula>
    </cfRule>
  </conditionalFormatting>
  <conditionalFormatting sqref="L22">
    <cfRule type="expression" dxfId="275" priority="107">
      <formula>$N$14="Don't know"</formula>
    </cfRule>
  </conditionalFormatting>
  <conditionalFormatting sqref="L22">
    <cfRule type="expression" dxfId="274" priority="106">
      <formula>$N$14="Not applicable"</formula>
    </cfRule>
  </conditionalFormatting>
  <conditionalFormatting sqref="L22">
    <cfRule type="expression" dxfId="273" priority="105">
      <formula>$N$14="No"</formula>
    </cfRule>
  </conditionalFormatting>
  <conditionalFormatting sqref="L8">
    <cfRule type="expression" dxfId="272" priority="104">
      <formula>$N$14="Don't know"</formula>
    </cfRule>
  </conditionalFormatting>
  <conditionalFormatting sqref="L8">
    <cfRule type="expression" dxfId="271" priority="103">
      <formula>$N$14="Not applicable"</formula>
    </cfRule>
  </conditionalFormatting>
  <conditionalFormatting sqref="L8">
    <cfRule type="expression" dxfId="270" priority="102">
      <formula>$N$14="No"</formula>
    </cfRule>
  </conditionalFormatting>
  <conditionalFormatting sqref="J25">
    <cfRule type="containsBlanks" dxfId="269" priority="101">
      <formula>LEN(TRIM(J25))=0</formula>
    </cfRule>
  </conditionalFormatting>
  <conditionalFormatting sqref="J58">
    <cfRule type="containsBlanks" dxfId="268" priority="100">
      <formula>LEN(TRIM(J58))=0</formula>
    </cfRule>
  </conditionalFormatting>
  <conditionalFormatting sqref="N65">
    <cfRule type="containsBlanks" dxfId="267" priority="99">
      <formula>LEN(TRIM(N65))=0</formula>
    </cfRule>
  </conditionalFormatting>
  <conditionalFormatting sqref="H86:J86">
    <cfRule type="containsBlanks" dxfId="266" priority="98">
      <formula>LEN(TRIM(H86))=0</formula>
    </cfRule>
  </conditionalFormatting>
  <conditionalFormatting sqref="K186">
    <cfRule type="containsBlanks" dxfId="265" priority="45">
      <formula>LEN(TRIM(K186))=0</formula>
    </cfRule>
  </conditionalFormatting>
  <conditionalFormatting sqref="H126">
    <cfRule type="expression" dxfId="264" priority="96">
      <formula>$N$128="Don't know"</formula>
    </cfRule>
    <cfRule type="expression" dxfId="263" priority="97">
      <formula>$N$128="No"</formula>
    </cfRule>
  </conditionalFormatting>
  <conditionalFormatting sqref="H126">
    <cfRule type="containsBlanks" dxfId="262" priority="95">
      <formula>LEN(TRIM(H126))=0</formula>
    </cfRule>
  </conditionalFormatting>
  <conditionalFormatting sqref="H127">
    <cfRule type="expression" dxfId="261" priority="93">
      <formula>$N$128="Don't know"</formula>
    </cfRule>
    <cfRule type="expression" dxfId="260" priority="94">
      <formula>$N$128="No"</formula>
    </cfRule>
  </conditionalFormatting>
  <conditionalFormatting sqref="H127">
    <cfRule type="containsBlanks" dxfId="259" priority="92">
      <formula>LEN(TRIM(H127))=0</formula>
    </cfRule>
  </conditionalFormatting>
  <conditionalFormatting sqref="H128">
    <cfRule type="expression" dxfId="258" priority="90">
      <formula>$N$128="Don't know"</formula>
    </cfRule>
    <cfRule type="expression" dxfId="257" priority="91">
      <formula>$N$128="No"</formula>
    </cfRule>
  </conditionalFormatting>
  <conditionalFormatting sqref="H128">
    <cfRule type="containsBlanks" dxfId="256" priority="89">
      <formula>LEN(TRIM(H128))=0</formula>
    </cfRule>
  </conditionalFormatting>
  <conditionalFormatting sqref="H133">
    <cfRule type="expression" dxfId="255" priority="87">
      <formula>$N$128="Don't know"</formula>
    </cfRule>
    <cfRule type="expression" dxfId="254" priority="88">
      <formula>$N$128="No"</formula>
    </cfRule>
  </conditionalFormatting>
  <conditionalFormatting sqref="H133">
    <cfRule type="containsBlanks" dxfId="253" priority="86">
      <formula>LEN(TRIM(H133))=0</formula>
    </cfRule>
  </conditionalFormatting>
  <conditionalFormatting sqref="H131">
    <cfRule type="expression" dxfId="252" priority="84">
      <formula>$N$128="Don't know"</formula>
    </cfRule>
    <cfRule type="expression" dxfId="251" priority="85">
      <formula>$N$128="No"</formula>
    </cfRule>
  </conditionalFormatting>
  <conditionalFormatting sqref="H131">
    <cfRule type="containsBlanks" dxfId="250" priority="83">
      <formula>LEN(TRIM(H131))=0</formula>
    </cfRule>
  </conditionalFormatting>
  <conditionalFormatting sqref="G139">
    <cfRule type="containsBlanks" dxfId="249" priority="82">
      <formula>LEN(TRIM(G139))=0</formula>
    </cfRule>
  </conditionalFormatting>
  <conditionalFormatting sqref="G140">
    <cfRule type="containsBlanks" dxfId="248" priority="81">
      <formula>LEN(TRIM(G140))=0</formula>
    </cfRule>
  </conditionalFormatting>
  <conditionalFormatting sqref="G141">
    <cfRule type="containsBlanks" dxfId="247" priority="80">
      <formula>LEN(TRIM(G141))=0</formula>
    </cfRule>
  </conditionalFormatting>
  <conditionalFormatting sqref="G142">
    <cfRule type="containsBlanks" dxfId="246" priority="79">
      <formula>LEN(TRIM(G142))=0</formula>
    </cfRule>
  </conditionalFormatting>
  <conditionalFormatting sqref="G143">
    <cfRule type="containsBlanks" dxfId="245" priority="78">
      <formula>LEN(TRIM(G143))=0</formula>
    </cfRule>
  </conditionalFormatting>
  <conditionalFormatting sqref="G144">
    <cfRule type="containsBlanks" dxfId="244" priority="77">
      <formula>LEN(TRIM(G144))=0</formula>
    </cfRule>
  </conditionalFormatting>
  <conditionalFormatting sqref="G145">
    <cfRule type="containsBlanks" dxfId="243" priority="76">
      <formula>LEN(TRIM(G145))=0</formula>
    </cfRule>
  </conditionalFormatting>
  <conditionalFormatting sqref="G146">
    <cfRule type="containsBlanks" dxfId="242" priority="75">
      <formula>LEN(TRIM(G146))=0</formula>
    </cfRule>
  </conditionalFormatting>
  <conditionalFormatting sqref="G147">
    <cfRule type="containsBlanks" dxfId="241" priority="74">
      <formula>LEN(TRIM(G147))=0</formula>
    </cfRule>
  </conditionalFormatting>
  <conditionalFormatting sqref="G148">
    <cfRule type="containsBlanks" dxfId="240" priority="73">
      <formula>LEN(TRIM(G148))=0</formula>
    </cfRule>
  </conditionalFormatting>
  <conditionalFormatting sqref="G149">
    <cfRule type="containsBlanks" dxfId="239" priority="72">
      <formula>LEN(TRIM(G149))=0</formula>
    </cfRule>
  </conditionalFormatting>
  <conditionalFormatting sqref="G150">
    <cfRule type="containsBlanks" dxfId="238" priority="71">
      <formula>LEN(TRIM(G150))=0</formula>
    </cfRule>
  </conditionalFormatting>
  <conditionalFormatting sqref="J138">
    <cfRule type="containsBlanks" dxfId="237" priority="70">
      <formula>LEN(TRIM(J138))=0</formula>
    </cfRule>
  </conditionalFormatting>
  <conditionalFormatting sqref="J139">
    <cfRule type="containsBlanks" dxfId="236" priority="69">
      <formula>LEN(TRIM(J139))=0</formula>
    </cfRule>
  </conditionalFormatting>
  <conditionalFormatting sqref="J142">
    <cfRule type="containsBlanks" dxfId="235" priority="66">
      <formula>LEN(TRIM(J142))=0</formula>
    </cfRule>
  </conditionalFormatting>
  <conditionalFormatting sqref="J141">
    <cfRule type="containsBlanks" dxfId="234" priority="67">
      <formula>LEN(TRIM(J141))=0</formula>
    </cfRule>
  </conditionalFormatting>
  <conditionalFormatting sqref="J143">
    <cfRule type="containsBlanks" dxfId="233" priority="65">
      <formula>LEN(TRIM(J143))=0</formula>
    </cfRule>
  </conditionalFormatting>
  <conditionalFormatting sqref="J146">
    <cfRule type="containsBlanks" dxfId="232" priority="62">
      <formula>LEN(TRIM(J146))=0</formula>
    </cfRule>
  </conditionalFormatting>
  <conditionalFormatting sqref="J145">
    <cfRule type="containsBlanks" dxfId="231" priority="63">
      <formula>LEN(TRIM(J145))=0</formula>
    </cfRule>
  </conditionalFormatting>
  <conditionalFormatting sqref="J147">
    <cfRule type="containsBlanks" dxfId="230" priority="61">
      <formula>LEN(TRIM(J147))=0</formula>
    </cfRule>
  </conditionalFormatting>
  <conditionalFormatting sqref="J148">
    <cfRule type="containsBlanks" dxfId="229" priority="60">
      <formula>LEN(TRIM(J148))=0</formula>
    </cfRule>
  </conditionalFormatting>
  <conditionalFormatting sqref="J149">
    <cfRule type="containsBlanks" dxfId="228" priority="59">
      <formula>LEN(TRIM(J149))=0</formula>
    </cfRule>
  </conditionalFormatting>
  <conditionalFormatting sqref="J150">
    <cfRule type="containsBlanks" dxfId="227" priority="58">
      <formula>LEN(TRIM(J150))=0</formula>
    </cfRule>
  </conditionalFormatting>
  <conditionalFormatting sqref="J151">
    <cfRule type="containsBlanks" dxfId="226" priority="57">
      <formula>LEN(TRIM(J151))=0</formula>
    </cfRule>
  </conditionalFormatting>
  <conditionalFormatting sqref="L158:M158">
    <cfRule type="expression" dxfId="225" priority="55">
      <formula>$F$163="Don't know"</formula>
    </cfRule>
    <cfRule type="expression" dxfId="224" priority="56">
      <formula>$F$163="No"</formula>
    </cfRule>
  </conditionalFormatting>
  <conditionalFormatting sqref="L159:M159">
    <cfRule type="expression" dxfId="223" priority="53">
      <formula>$F$163="Don't know"</formula>
    </cfRule>
    <cfRule type="expression" dxfId="222" priority="54">
      <formula>$F$163="No"</formula>
    </cfRule>
  </conditionalFormatting>
  <conditionalFormatting sqref="L153:M153">
    <cfRule type="expression" dxfId="221" priority="51">
      <formula>$F$163="Don't know"</formula>
    </cfRule>
    <cfRule type="expression" dxfId="220" priority="52">
      <formula>$F$163="No"</formula>
    </cfRule>
  </conditionalFormatting>
  <conditionalFormatting sqref="L154:M154">
    <cfRule type="expression" dxfId="219" priority="49">
      <formula>$F$163="Don't know"</formula>
    </cfRule>
    <cfRule type="expression" dxfId="218" priority="50">
      <formula>$F$163="No"</formula>
    </cfRule>
  </conditionalFormatting>
  <conditionalFormatting sqref="L155:M155">
    <cfRule type="expression" dxfId="217" priority="47">
      <formula>$F$163="Don't know"</formula>
    </cfRule>
    <cfRule type="expression" dxfId="216" priority="48">
      <formula>$F$163="No"</formula>
    </cfRule>
  </conditionalFormatting>
  <conditionalFormatting sqref="H221">
    <cfRule type="containsBlanks" dxfId="215" priority="44">
      <formula>LEN(TRIM(H221))=0</formula>
    </cfRule>
  </conditionalFormatting>
  <conditionalFormatting sqref="H222">
    <cfRule type="containsBlanks" dxfId="214" priority="43">
      <formula>LEN(TRIM(H222))=0</formula>
    </cfRule>
  </conditionalFormatting>
  <conditionalFormatting sqref="H224">
    <cfRule type="containsBlanks" dxfId="213" priority="42">
      <formula>LEN(TRIM(H224))=0</formula>
    </cfRule>
  </conditionalFormatting>
  <conditionalFormatting sqref="H225">
    <cfRule type="containsBlanks" dxfId="212" priority="41">
      <formula>LEN(TRIM(H225))=0</formula>
    </cfRule>
  </conditionalFormatting>
  <conditionalFormatting sqref="H226">
    <cfRule type="containsBlanks" dxfId="211" priority="40">
      <formula>LEN(TRIM(H226))=0</formula>
    </cfRule>
  </conditionalFormatting>
  <conditionalFormatting sqref="H228">
    <cfRule type="containsBlanks" dxfId="210" priority="39">
      <formula>LEN(TRIM(H228))=0</formula>
    </cfRule>
  </conditionalFormatting>
  <conditionalFormatting sqref="H229">
    <cfRule type="containsBlanks" dxfId="209" priority="38">
      <formula>LEN(TRIM(H229))=0</formula>
    </cfRule>
  </conditionalFormatting>
  <conditionalFormatting sqref="H231">
    <cfRule type="containsBlanks" dxfId="208" priority="37">
      <formula>LEN(TRIM(H231))=0</formula>
    </cfRule>
  </conditionalFormatting>
  <conditionalFormatting sqref="H233">
    <cfRule type="containsBlanks" dxfId="207" priority="36">
      <formula>LEN(TRIM(H233))=0</formula>
    </cfRule>
  </conditionalFormatting>
  <conditionalFormatting sqref="H235">
    <cfRule type="containsBlanks" dxfId="206" priority="35">
      <formula>LEN(TRIM(H235))=0</formula>
    </cfRule>
  </conditionalFormatting>
  <conditionalFormatting sqref="O8">
    <cfRule type="containsBlanks" dxfId="205" priority="34">
      <formula>LEN(TRIM(O8))=0</formula>
    </cfRule>
  </conditionalFormatting>
  <conditionalFormatting sqref="O65">
    <cfRule type="containsBlanks" dxfId="204" priority="33">
      <formula>LEN(TRIM(O65))=0</formula>
    </cfRule>
  </conditionalFormatting>
  <conditionalFormatting sqref="O221:O222">
    <cfRule type="containsBlanks" dxfId="203" priority="29">
      <formula>LEN(TRIM(O221))=0</formula>
    </cfRule>
  </conditionalFormatting>
  <conditionalFormatting sqref="O226:O227">
    <cfRule type="containsBlanks" dxfId="202" priority="28">
      <formula>LEN(TRIM(O226))=0</formula>
    </cfRule>
  </conditionalFormatting>
  <conditionalFormatting sqref="O156">
    <cfRule type="containsBlanks" dxfId="201" priority="32">
      <formula>LEN(TRIM(O156))=0</formula>
    </cfRule>
  </conditionalFormatting>
  <conditionalFormatting sqref="O165:O166">
    <cfRule type="containsBlanks" dxfId="200" priority="31">
      <formula>LEN(TRIM(O165))=0</formula>
    </cfRule>
  </conditionalFormatting>
  <conditionalFormatting sqref="O189:O190">
    <cfRule type="containsBlanks" dxfId="199" priority="30">
      <formula>LEN(TRIM(O189))=0</formula>
    </cfRule>
  </conditionalFormatting>
  <conditionalFormatting sqref="L154:M154">
    <cfRule type="expression" dxfId="198" priority="26">
      <formula>$F$163="Don't know"</formula>
    </cfRule>
    <cfRule type="expression" dxfId="197" priority="27">
      <formula>$F$163="No"</formula>
    </cfRule>
  </conditionalFormatting>
  <conditionalFormatting sqref="L154:M154">
    <cfRule type="expression" dxfId="196" priority="24">
      <formula>$F$163="Don't know"</formula>
    </cfRule>
    <cfRule type="expression" dxfId="195" priority="25">
      <formula>$F$163="No"</formula>
    </cfRule>
  </conditionalFormatting>
  <conditionalFormatting sqref="L155:M155">
    <cfRule type="expression" dxfId="194" priority="22">
      <formula>$F$163="Don't know"</formula>
    </cfRule>
    <cfRule type="expression" dxfId="193" priority="23">
      <formula>$F$163="No"</formula>
    </cfRule>
  </conditionalFormatting>
  <conditionalFormatting sqref="L155:M155">
    <cfRule type="expression" dxfId="192" priority="20">
      <formula>$F$163="Don't know"</formula>
    </cfRule>
    <cfRule type="expression" dxfId="191" priority="21">
      <formula>$F$163="No"</formula>
    </cfRule>
  </conditionalFormatting>
  <conditionalFormatting sqref="L157:M157">
    <cfRule type="expression" dxfId="190" priority="18">
      <formula>$F$163="Don't know"</formula>
    </cfRule>
    <cfRule type="expression" dxfId="189" priority="19">
      <formula>$F$163="No"</formula>
    </cfRule>
  </conditionalFormatting>
  <conditionalFormatting sqref="L157:M157">
    <cfRule type="expression" dxfId="188" priority="16">
      <formula>$F$163="Don't know"</formula>
    </cfRule>
    <cfRule type="expression" dxfId="187" priority="17">
      <formula>$F$163="No"</formula>
    </cfRule>
  </conditionalFormatting>
  <conditionalFormatting sqref="L158:M158">
    <cfRule type="expression" dxfId="186" priority="14">
      <formula>$F$163="Don't know"</formula>
    </cfRule>
    <cfRule type="expression" dxfId="185" priority="15">
      <formula>$F$163="No"</formula>
    </cfRule>
  </conditionalFormatting>
  <conditionalFormatting sqref="L158:M158">
    <cfRule type="expression" dxfId="184" priority="12">
      <formula>$F$163="Don't know"</formula>
    </cfRule>
    <cfRule type="expression" dxfId="183" priority="13">
      <formula>$F$163="No"</formula>
    </cfRule>
  </conditionalFormatting>
  <conditionalFormatting sqref="L159:M159">
    <cfRule type="expression" dxfId="182" priority="10">
      <formula>$F$163="Don't know"</formula>
    </cfRule>
    <cfRule type="expression" dxfId="181" priority="11">
      <formula>$F$163="No"</formula>
    </cfRule>
  </conditionalFormatting>
  <conditionalFormatting sqref="L159:M159">
    <cfRule type="expression" dxfId="180" priority="8">
      <formula>$F$163="Don't know"</formula>
    </cfRule>
    <cfRule type="expression" dxfId="179" priority="9">
      <formula>$F$163="No"</formula>
    </cfRule>
  </conditionalFormatting>
  <conditionalFormatting sqref="H12:M12">
    <cfRule type="expression" dxfId="178" priority="2">
      <formula>$M$14="No"</formula>
    </cfRule>
  </conditionalFormatting>
  <conditionalFormatting sqref="H12:M12">
    <cfRule type="expression" dxfId="177" priority="5">
      <formula>$F12="Not applicable"</formula>
    </cfRule>
    <cfRule type="expression" dxfId="176" priority="6">
      <formula>$F12="Don't know"</formula>
    </cfRule>
    <cfRule type="expression" dxfId="175" priority="7">
      <formula>$F12="No"</formula>
    </cfRule>
  </conditionalFormatting>
  <conditionalFormatting sqref="H12:M12">
    <cfRule type="expression" dxfId="174" priority="4">
      <formula>$M$14="Don't know"</formula>
    </cfRule>
  </conditionalFormatting>
  <conditionalFormatting sqref="H12:M12">
    <cfRule type="expression" dxfId="173" priority="3">
      <formula>$M$14="Not applicable"</formula>
    </cfRule>
  </conditionalFormatting>
  <conditionalFormatting sqref="J40:K43">
    <cfRule type="containsBlanks" dxfId="172" priority="1">
      <formula>LEN(TRIM(J40))=0</formula>
    </cfRule>
  </conditionalFormatting>
  <dataValidations count="12">
    <dataValidation type="list" allowBlank="1" showInputMessage="1" showErrorMessage="1" sqref="F77:F79" xr:uid="{EAAF7FD3-AC57-4675-A667-15F220B1D322}">
      <formula1>"In-kind, Cash, Don't know, Not applicable"</formula1>
    </dataValidation>
    <dataValidation type="list" allowBlank="1" showInputMessage="1" showErrorMessage="1" sqref="F11:F19 F23 L21:L22 L8 H238 H124:J124 H126:J127 F161:F163 H167 F165 K191:N191 G101:N113 G115:N117 L153:N155 L157:N159" xr:uid="{1F2A05A6-A3F6-45FF-B955-E106FD7EEBD3}">
      <formula1>"Yes, No, Don't know, Not applicable"</formula1>
    </dataValidation>
    <dataValidation type="list" allowBlank="1" showInputMessage="1" showErrorMessage="1" error="Please choose from the dropdown list." sqref="L20" xr:uid="{EF3A4F35-55EC-4EB0-876E-1506FCF8E8E7}">
      <formula1>"0 times, 1-2 times, 3-5 times, 6 or more times, Don't know"</formula1>
    </dataValidation>
    <dataValidation type="list" allowBlank="1" showInputMessage="1" showErrorMessage="1" sqref="H25 J25" xr:uid="{7C4E07F9-49AE-4041-A48C-B77A5A4FE289}">
      <formula1>"January, February, March, April, May, June, July, August, September, October, November, December"</formula1>
    </dataValidation>
    <dataValidation type="list" allowBlank="1" showInputMessage="1" showErrorMessage="1" sqref="H29:J29" xr:uid="{58BE8DCF-8ACF-4465-900E-89A0BA328BF0}">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C71AEADE-FAE7-4486-A452-41C111CB3402}">
      <formula1>"Yes, No, Don't know"</formula1>
    </dataValidation>
    <dataValidation type="list" allowBlank="1" showInputMessage="1" showErrorMessage="1" sqref="F75:F76" xr:uid="{D6F9552D-6514-4AA3-9C7C-7B0B1865150C}">
      <formula1>"In-kind, Cash, Don't know"</formula1>
    </dataValidation>
    <dataValidation type="list" allowBlank="1" showInputMessage="1" showErrorMessage="1" error="Please choose from the dropdown list." prompt="Please select from the dropdown list" sqref="H86:J86" xr:uid="{B9AE8A84-1EF1-4F05-92A4-7FF71A9AD7C8}">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F185CC19-24F2-4EC6-A891-455B6D57865E}">
      <formula1>"Yes, No, Don't Know"</formula1>
    </dataValidation>
    <dataValidation type="list" allowBlank="1" showInputMessage="1" showErrorMessage="1" sqref="I138:I150 J138:L151 H138:H151 G138:G150" xr:uid="{811CEA2F-21CF-4F79-9388-993500771978}">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D117326A-6CE0-40AF-94B7-76B9C4CA8F47}">
      <formula1>"Yes, No, Don’t know, Not applicable"</formula1>
    </dataValidation>
    <dataValidation type="date" allowBlank="1" showInputMessage="1" showErrorMessage="1" sqref="H27 J27" xr:uid="{D53C209A-137E-46EC-B716-38A3D8B09AED}">
      <formula1>42005</formula1>
      <formula2>43100</formula2>
    </dataValidation>
  </dataValidations>
  <hyperlinks>
    <hyperlink ref="F1:G1" location="'All Countries - Summary (2017)'!A1" display="Summary Page" xr:uid="{3E97F5F0-7E07-4672-91A5-760E7D3CB7C9}"/>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276B3-058B-49EC-BFBD-4E193D32D2AC}">
  <sheetPr>
    <tabColor rgb="FF99CC00"/>
  </sheetPr>
  <dimension ref="A1:Q241"/>
  <sheetViews>
    <sheetView showGridLines="0" zoomScaleNormal="100" workbookViewId="0">
      <selection activeCell="B5" sqref="B5:N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56.25" customHeight="1" thickBot="1">
      <c r="F1" s="1415" t="s">
        <v>638</v>
      </c>
      <c r="G1" s="1416"/>
      <c r="H1" s="638"/>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3078</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4.2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c r="O8" s="1215" t="s">
        <v>880</v>
      </c>
      <c r="P8" s="1215"/>
    </row>
    <row r="9" spans="2:16" ht="21.75" customHeight="1">
      <c r="B9" s="9" t="s">
        <v>216</v>
      </c>
      <c r="C9" s="879" t="s">
        <v>353</v>
      </c>
      <c r="D9" s="879"/>
      <c r="E9" s="880"/>
      <c r="F9" s="1113" t="s">
        <v>3079</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880</v>
      </c>
      <c r="P10" s="1003"/>
    </row>
    <row r="11" spans="2:16" ht="46.5" customHeight="1">
      <c r="B11" s="244" t="s">
        <v>216</v>
      </c>
      <c r="C11" s="1011" t="s">
        <v>357</v>
      </c>
      <c r="D11" s="1011"/>
      <c r="E11" s="1369"/>
      <c r="F11" s="797" t="s">
        <v>49</v>
      </c>
      <c r="G11" s="245" t="s">
        <v>358</v>
      </c>
      <c r="H11" s="1073" t="s">
        <v>307</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3080</v>
      </c>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3081</v>
      </c>
      <c r="I14" s="1074"/>
      <c r="J14" s="1074"/>
      <c r="K14" s="1074"/>
      <c r="L14" s="1074"/>
      <c r="M14" s="1074"/>
      <c r="N14" s="1074"/>
      <c r="O14" s="1004"/>
      <c r="P14" s="1004"/>
    </row>
    <row r="15" spans="2:16" ht="46.5" customHeight="1">
      <c r="B15" s="10" t="s">
        <v>224</v>
      </c>
      <c r="C15" s="879" t="s">
        <v>54</v>
      </c>
      <c r="D15" s="879"/>
      <c r="E15" s="880"/>
      <c r="F15" s="797" t="s">
        <v>49</v>
      </c>
      <c r="G15" s="739" t="s">
        <v>363</v>
      </c>
      <c r="H15" s="1073" t="s">
        <v>3082</v>
      </c>
      <c r="I15" s="1074"/>
      <c r="J15" s="1074"/>
      <c r="K15" s="1074"/>
      <c r="L15" s="1074"/>
      <c r="M15" s="1074"/>
      <c r="N15" s="1074"/>
      <c r="O15" s="1004"/>
      <c r="P15" s="1004"/>
    </row>
    <row r="16" spans="2:16" ht="46.5" customHeight="1">
      <c r="B16" s="10" t="s">
        <v>226</v>
      </c>
      <c r="C16" s="879" t="s">
        <v>364</v>
      </c>
      <c r="D16" s="879"/>
      <c r="E16" s="880"/>
      <c r="F16" s="797" t="s">
        <v>49</v>
      </c>
      <c r="G16" s="739" t="s">
        <v>365</v>
      </c>
      <c r="H16" s="1073" t="s">
        <v>3083</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3084</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50</v>
      </c>
      <c r="G19" s="739" t="s">
        <v>367</v>
      </c>
      <c r="H19" s="1073"/>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359" t="s">
        <v>372</v>
      </c>
      <c r="N20" s="1362" t="s">
        <v>3085</v>
      </c>
      <c r="O20" s="246" t="s">
        <v>880</v>
      </c>
      <c r="P20" s="247"/>
    </row>
    <row r="21" spans="2:16" ht="34.5" customHeight="1">
      <c r="B21" s="242" t="s">
        <v>373</v>
      </c>
      <c r="C21" s="879" t="s">
        <v>374</v>
      </c>
      <c r="D21" s="879"/>
      <c r="E21" s="879"/>
      <c r="F21" s="879"/>
      <c r="G21" s="879"/>
      <c r="H21" s="879"/>
      <c r="I21" s="879"/>
      <c r="J21" s="879"/>
      <c r="K21" s="879"/>
      <c r="L21" s="797" t="s">
        <v>49</v>
      </c>
      <c r="M21" s="1360"/>
      <c r="N21" s="1363"/>
      <c r="O21" s="246" t="s">
        <v>880</v>
      </c>
      <c r="P21" s="247"/>
    </row>
    <row r="22" spans="2:16" ht="33.75" customHeight="1">
      <c r="B22" s="248" t="s">
        <v>216</v>
      </c>
      <c r="C22" s="879" t="s">
        <v>375</v>
      </c>
      <c r="D22" s="879"/>
      <c r="E22" s="879"/>
      <c r="F22" s="879"/>
      <c r="G22" s="879"/>
      <c r="H22" s="879"/>
      <c r="I22" s="879"/>
      <c r="J22" s="879"/>
      <c r="K22" s="879"/>
      <c r="L22" s="797" t="s">
        <v>49</v>
      </c>
      <c r="M22" s="1360"/>
      <c r="N22" s="1363"/>
      <c r="O22" s="246" t="s">
        <v>880</v>
      </c>
      <c r="P22" s="247"/>
    </row>
    <row r="23" spans="2:16" ht="42" customHeight="1" thickBot="1">
      <c r="B23" s="249" t="s">
        <v>376</v>
      </c>
      <c r="C23" s="913" t="s">
        <v>377</v>
      </c>
      <c r="D23" s="913"/>
      <c r="E23" s="1006"/>
      <c r="F23" s="797" t="s">
        <v>49</v>
      </c>
      <c r="G23" s="1365" t="s">
        <v>378</v>
      </c>
      <c r="H23" s="1366"/>
      <c r="I23" s="1367" t="s">
        <v>99</v>
      </c>
      <c r="J23" s="1368"/>
      <c r="K23" s="250" t="s">
        <v>379</v>
      </c>
      <c r="L23" s="251" t="s">
        <v>3086</v>
      </c>
      <c r="M23" s="1361"/>
      <c r="N23" s="1364"/>
      <c r="O23" s="252" t="s">
        <v>789</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345"/>
      <c r="M25" s="1346"/>
      <c r="N25" s="1347"/>
      <c r="O25" s="258" t="s">
        <v>834</v>
      </c>
      <c r="P25" s="738"/>
    </row>
    <row r="26" spans="2:16" ht="59.25" customHeight="1">
      <c r="B26" s="242" t="s">
        <v>385</v>
      </c>
      <c r="C26" s="879" t="s">
        <v>386</v>
      </c>
      <c r="D26" s="879"/>
      <c r="E26" s="879"/>
      <c r="F26" s="879"/>
      <c r="G26" s="879"/>
      <c r="H26" s="879"/>
      <c r="I26" s="880"/>
      <c r="J26" s="634">
        <v>12515761</v>
      </c>
      <c r="K26" s="1343"/>
      <c r="L26" s="1348"/>
      <c r="M26" s="1349"/>
      <c r="N26" s="1350"/>
      <c r="O26" s="810" t="s">
        <v>834</v>
      </c>
      <c r="P26" s="247"/>
    </row>
    <row r="27" spans="2:16" ht="36.75" customHeight="1">
      <c r="B27" s="242" t="s">
        <v>387</v>
      </c>
      <c r="C27" s="875" t="s">
        <v>388</v>
      </c>
      <c r="D27" s="875"/>
      <c r="E27" s="875"/>
      <c r="F27" s="990"/>
      <c r="G27" s="259" t="s">
        <v>389</v>
      </c>
      <c r="H27" s="358">
        <v>42370</v>
      </c>
      <c r="I27" s="261" t="s">
        <v>390</v>
      </c>
      <c r="J27" s="358">
        <v>42705</v>
      </c>
      <c r="K27" s="1343"/>
      <c r="L27" s="1348"/>
      <c r="M27" s="1349"/>
      <c r="N27" s="1350"/>
      <c r="O27" s="810" t="s">
        <v>722</v>
      </c>
      <c r="P27" s="247"/>
    </row>
    <row r="28" spans="2:16" ht="38.25" customHeight="1">
      <c r="B28" s="262" t="s">
        <v>216</v>
      </c>
      <c r="C28" s="875" t="s">
        <v>391</v>
      </c>
      <c r="D28" s="875"/>
      <c r="E28" s="875"/>
      <c r="F28" s="875"/>
      <c r="G28" s="990"/>
      <c r="H28" s="1354" t="s">
        <v>3087</v>
      </c>
      <c r="I28" s="1355"/>
      <c r="J28" s="1356"/>
      <c r="K28" s="1343"/>
      <c r="L28" s="1348"/>
      <c r="M28" s="1349"/>
      <c r="N28" s="1350"/>
      <c r="O28" s="810" t="s">
        <v>2423</v>
      </c>
      <c r="P28" s="247"/>
    </row>
    <row r="29" spans="2:16" ht="23.25" customHeight="1">
      <c r="B29" s="262" t="s">
        <v>218</v>
      </c>
      <c r="C29" s="875" t="s">
        <v>392</v>
      </c>
      <c r="D29" s="875"/>
      <c r="E29" s="875"/>
      <c r="F29" s="875"/>
      <c r="G29" s="990"/>
      <c r="H29" s="1091" t="s">
        <v>836</v>
      </c>
      <c r="I29" s="1094"/>
      <c r="J29" s="1095"/>
      <c r="K29" s="1344"/>
      <c r="L29" s="1351"/>
      <c r="M29" s="1352"/>
      <c r="N29" s="1353"/>
      <c r="O29" s="810" t="s">
        <v>1433</v>
      </c>
      <c r="P29" s="247"/>
    </row>
    <row r="30" spans="2:16" ht="68.25" customHeight="1">
      <c r="B30" s="262" t="s">
        <v>220</v>
      </c>
      <c r="C30" s="879" t="s">
        <v>393</v>
      </c>
      <c r="D30" s="879"/>
      <c r="E30" s="879"/>
      <c r="F30" s="879"/>
      <c r="G30" s="879"/>
      <c r="H30" s="879"/>
      <c r="I30" s="879"/>
      <c r="J30" s="879"/>
      <c r="K30" s="879"/>
      <c r="L30" s="879"/>
      <c r="M30" s="879"/>
      <c r="N30" s="885"/>
      <c r="O30" s="1325" t="s">
        <v>897</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329" t="s">
        <v>60</v>
      </c>
      <c r="K33" s="263" t="s">
        <v>60</v>
      </c>
      <c r="L33" s="1398" t="s">
        <v>71</v>
      </c>
      <c r="M33" s="1399"/>
      <c r="N33" s="1400"/>
      <c r="O33" s="1335"/>
      <c r="P33" s="1335"/>
    </row>
    <row r="34" spans="2:16" ht="21" customHeight="1">
      <c r="B34" s="248"/>
      <c r="C34" s="1317" t="s">
        <v>2281</v>
      </c>
      <c r="D34" s="1317"/>
      <c r="E34" s="1317"/>
      <c r="F34" s="1317"/>
      <c r="G34" s="1317"/>
      <c r="H34" s="1317"/>
      <c r="I34" s="1318"/>
      <c r="J34" s="332">
        <v>4679357</v>
      </c>
      <c r="K34" s="335">
        <v>4845091</v>
      </c>
      <c r="L34" s="1319">
        <f t="shared" ref="L34:L53" si="0">ABS(J34-K34)/J34</f>
        <v>3.5418114069945932E-2</v>
      </c>
      <c r="M34" s="1320"/>
      <c r="N34" s="1321"/>
      <c r="O34" s="1335"/>
      <c r="P34" s="1335"/>
    </row>
    <row r="35" spans="2:16" ht="31.5" customHeight="1">
      <c r="B35" s="248"/>
      <c r="C35" s="1317" t="s">
        <v>250</v>
      </c>
      <c r="D35" s="1317"/>
      <c r="E35" s="1317"/>
      <c r="F35" s="197" t="s">
        <v>400</v>
      </c>
      <c r="G35" s="1337"/>
      <c r="H35" s="1338"/>
      <c r="I35" s="1339"/>
      <c r="J35" s="329" t="s">
        <v>60</v>
      </c>
      <c r="K35" s="263" t="s">
        <v>60</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29" t="s">
        <v>60</v>
      </c>
      <c r="K37" s="263" t="s">
        <v>60</v>
      </c>
      <c r="L37" s="1398" t="s">
        <v>71</v>
      </c>
      <c r="M37" s="1399"/>
      <c r="N37" s="1400"/>
      <c r="O37" s="1335"/>
      <c r="P37" s="1335"/>
    </row>
    <row r="38" spans="2:16" ht="27.75" customHeight="1">
      <c r="B38" s="248"/>
      <c r="C38" s="1317" t="s">
        <v>403</v>
      </c>
      <c r="D38" s="1317"/>
      <c r="E38" s="1317"/>
      <c r="F38" s="197" t="s">
        <v>400</v>
      </c>
      <c r="G38" s="1337" t="s">
        <v>3088</v>
      </c>
      <c r="H38" s="1338"/>
      <c r="I38" s="1339"/>
      <c r="J38" s="332">
        <v>1975255</v>
      </c>
      <c r="K38" s="335">
        <v>2101620</v>
      </c>
      <c r="L38" s="1322">
        <f t="shared" si="0"/>
        <v>6.3974018544441097E-2</v>
      </c>
      <c r="M38" s="1323"/>
      <c r="N38" s="1324"/>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329" t="s">
        <v>60</v>
      </c>
      <c r="K40" s="263" t="s">
        <v>60</v>
      </c>
      <c r="L40" s="1398" t="s">
        <v>71</v>
      </c>
      <c r="M40" s="1399"/>
      <c r="N40" s="1400"/>
      <c r="O40" s="1335"/>
      <c r="P40" s="1335"/>
    </row>
    <row r="41" spans="2:16" ht="21" customHeight="1">
      <c r="B41" s="248"/>
      <c r="C41" s="1317" t="s">
        <v>406</v>
      </c>
      <c r="D41" s="1317"/>
      <c r="E41" s="1317"/>
      <c r="F41" s="1317"/>
      <c r="G41" s="1317"/>
      <c r="H41" s="1317"/>
      <c r="I41" s="1318"/>
      <c r="J41" s="332">
        <v>528435</v>
      </c>
      <c r="K41" s="335">
        <v>534874</v>
      </c>
      <c r="L41" s="1319">
        <f t="shared" si="0"/>
        <v>1.2185036948725955E-2</v>
      </c>
      <c r="M41" s="1320"/>
      <c r="N41" s="1321"/>
      <c r="O41" s="1335"/>
      <c r="P41" s="1335"/>
    </row>
    <row r="42" spans="2:16" ht="21" customHeight="1">
      <c r="B42" s="248"/>
      <c r="C42" s="1317" t="s">
        <v>407</v>
      </c>
      <c r="D42" s="1317"/>
      <c r="E42" s="1317"/>
      <c r="F42" s="1317"/>
      <c r="G42" s="1317"/>
      <c r="H42" s="1317"/>
      <c r="I42" s="1318"/>
      <c r="J42" s="329" t="s">
        <v>60</v>
      </c>
      <c r="K42" s="263" t="s">
        <v>60</v>
      </c>
      <c r="L42" s="1398" t="s">
        <v>71</v>
      </c>
      <c r="M42" s="1399"/>
      <c r="N42" s="1400"/>
      <c r="O42" s="1335"/>
      <c r="P42" s="1335"/>
    </row>
    <row r="43" spans="2:16" ht="32.25" customHeight="1">
      <c r="B43" s="248"/>
      <c r="C43" s="1317" t="s">
        <v>408</v>
      </c>
      <c r="D43" s="1317"/>
      <c r="E43" s="1317"/>
      <c r="F43" s="197" t="s">
        <v>400</v>
      </c>
      <c r="G43" s="1337"/>
      <c r="H43" s="1338"/>
      <c r="I43" s="1339"/>
      <c r="J43" s="329" t="s">
        <v>60</v>
      </c>
      <c r="K43" s="263" t="s">
        <v>60</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332">
        <v>89451</v>
      </c>
      <c r="K45" s="335">
        <v>48300</v>
      </c>
      <c r="L45" s="1319">
        <f t="shared" si="0"/>
        <v>0.46003957473924273</v>
      </c>
      <c r="M45" s="1320"/>
      <c r="N45" s="1321"/>
      <c r="O45" s="1335"/>
      <c r="P45" s="1335"/>
    </row>
    <row r="46" spans="2:16" ht="21" customHeight="1">
      <c r="B46" s="248"/>
      <c r="C46" s="1317" t="s">
        <v>411</v>
      </c>
      <c r="D46" s="1317"/>
      <c r="E46" s="1317"/>
      <c r="F46" s="1317"/>
      <c r="G46" s="1317"/>
      <c r="H46" s="1317"/>
      <c r="I46" s="1318"/>
      <c r="J46" s="332">
        <v>8847</v>
      </c>
      <c r="K46" s="335">
        <v>10120</v>
      </c>
      <c r="L46" s="1319">
        <f t="shared" si="0"/>
        <v>0.14389058437888549</v>
      </c>
      <c r="M46" s="1320"/>
      <c r="N46" s="1321"/>
      <c r="O46" s="1335"/>
      <c r="P46" s="1335"/>
    </row>
    <row r="47" spans="2:16" ht="30" customHeight="1">
      <c r="B47" s="248"/>
      <c r="C47" s="1317" t="s">
        <v>412</v>
      </c>
      <c r="D47" s="1317"/>
      <c r="E47" s="1317"/>
      <c r="F47" s="197" t="s">
        <v>400</v>
      </c>
      <c r="G47" s="1067"/>
      <c r="H47" s="1068"/>
      <c r="I47" s="1069"/>
      <c r="J47" s="329" t="s">
        <v>60</v>
      </c>
      <c r="K47" s="263" t="s">
        <v>60</v>
      </c>
      <c r="L47" s="1398" t="s">
        <v>71</v>
      </c>
      <c r="M47" s="1399"/>
      <c r="N47" s="1400"/>
      <c r="O47" s="1335"/>
      <c r="P47" s="1335"/>
    </row>
    <row r="48" spans="2:16" ht="21" customHeight="1">
      <c r="B48" s="248" t="s">
        <v>413</v>
      </c>
      <c r="C48" s="1317" t="s">
        <v>414</v>
      </c>
      <c r="D48" s="1317"/>
      <c r="E48" s="1317"/>
      <c r="F48" s="1317"/>
      <c r="G48" s="1317"/>
      <c r="H48" s="1317"/>
      <c r="I48" s="1318"/>
      <c r="J48" s="332">
        <v>6290</v>
      </c>
      <c r="K48" s="335">
        <v>5971</v>
      </c>
      <c r="L48" s="1319">
        <f t="shared" si="0"/>
        <v>5.0715421303656597E-2</v>
      </c>
      <c r="M48" s="1320"/>
      <c r="N48" s="1321"/>
      <c r="O48" s="1335"/>
      <c r="P48" s="1335"/>
    </row>
    <row r="49" spans="2:17" ht="21" customHeight="1">
      <c r="B49" s="248" t="s">
        <v>415</v>
      </c>
      <c r="C49" s="1317" t="s">
        <v>416</v>
      </c>
      <c r="D49" s="1317"/>
      <c r="E49" s="1317"/>
      <c r="F49" s="1317"/>
      <c r="G49" s="1317"/>
      <c r="H49" s="1317"/>
      <c r="I49" s="1318"/>
      <c r="J49" s="329" t="s">
        <v>60</v>
      </c>
      <c r="K49" s="263" t="s">
        <v>60</v>
      </c>
      <c r="L49" s="1398" t="s">
        <v>71</v>
      </c>
      <c r="M49" s="1399"/>
      <c r="N49" s="1400"/>
      <c r="O49" s="1335"/>
      <c r="P49" s="1335"/>
    </row>
    <row r="50" spans="2:17" ht="21" customHeight="1">
      <c r="B50" s="248" t="s">
        <v>417</v>
      </c>
      <c r="C50" s="1317" t="s">
        <v>133</v>
      </c>
      <c r="D50" s="1317"/>
      <c r="E50" s="1317"/>
      <c r="F50" s="1317"/>
      <c r="G50" s="1317"/>
      <c r="H50" s="1317"/>
      <c r="I50" s="1318"/>
      <c r="J50" s="332">
        <v>42738717</v>
      </c>
      <c r="K50" s="335">
        <v>45539271</v>
      </c>
      <c r="L50" s="1319">
        <f t="shared" si="0"/>
        <v>6.5527329704352141E-2</v>
      </c>
      <c r="M50" s="1320"/>
      <c r="N50" s="1321"/>
      <c r="O50" s="1335"/>
      <c r="P50" s="1335"/>
    </row>
    <row r="51" spans="2:17" ht="21" customHeight="1">
      <c r="B51" s="248" t="s">
        <v>418</v>
      </c>
      <c r="C51" s="1317" t="s">
        <v>134</v>
      </c>
      <c r="D51" s="1317"/>
      <c r="E51" s="1317"/>
      <c r="F51" s="1317"/>
      <c r="G51" s="1317"/>
      <c r="H51" s="1317"/>
      <c r="I51" s="1318"/>
      <c r="J51" s="332">
        <v>2081143</v>
      </c>
      <c r="K51" s="335">
        <v>2194485</v>
      </c>
      <c r="L51" s="1319">
        <f t="shared" si="0"/>
        <v>5.4461418557014099E-2</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32">
        <v>115003</v>
      </c>
      <c r="K53" s="335">
        <v>39538</v>
      </c>
      <c r="L53" s="1319">
        <f t="shared" si="0"/>
        <v>0.65620027303635553</v>
      </c>
      <c r="M53" s="1320"/>
      <c r="N53" s="1321"/>
      <c r="O53" s="1335"/>
      <c r="P53" s="1335"/>
    </row>
    <row r="54" spans="2:17" ht="21" customHeight="1">
      <c r="B54" s="248"/>
      <c r="C54" s="1317" t="s">
        <v>264</v>
      </c>
      <c r="D54" s="1317"/>
      <c r="E54" s="1317"/>
      <c r="F54" s="1317"/>
      <c r="G54" s="1317"/>
      <c r="H54" s="1317"/>
      <c r="I54" s="1318"/>
      <c r="J54" s="329" t="s">
        <v>60</v>
      </c>
      <c r="K54" s="263" t="s">
        <v>60</v>
      </c>
      <c r="L54" s="1398" t="s">
        <v>71</v>
      </c>
      <c r="M54" s="1399"/>
      <c r="N54" s="1400"/>
      <c r="O54" s="1335"/>
      <c r="P54" s="1335"/>
    </row>
    <row r="55" spans="2:17" ht="21" customHeight="1">
      <c r="B55" s="248" t="s">
        <v>420</v>
      </c>
      <c r="C55" s="1317" t="s">
        <v>421</v>
      </c>
      <c r="D55" s="1317"/>
      <c r="E55" s="1317"/>
      <c r="F55" s="1317"/>
      <c r="G55" s="1317"/>
      <c r="H55" s="1317"/>
      <c r="I55" s="1318"/>
      <c r="J55" s="329" t="s">
        <v>60</v>
      </c>
      <c r="K55" s="263" t="s">
        <v>60</v>
      </c>
      <c r="L55" s="1398" t="s">
        <v>71</v>
      </c>
      <c r="M55" s="1399"/>
      <c r="N55" s="1400"/>
      <c r="O55" s="1336"/>
      <c r="P55" s="1336"/>
    </row>
    <row r="56" spans="2:17" ht="46.5" customHeight="1" thickBot="1">
      <c r="B56" s="265" t="s">
        <v>422</v>
      </c>
      <c r="C56" s="1309" t="s">
        <v>423</v>
      </c>
      <c r="D56" s="1309"/>
      <c r="E56" s="1309"/>
      <c r="F56" s="1309"/>
      <c r="G56" s="1309"/>
      <c r="H56" s="1309"/>
      <c r="I56" s="1309"/>
      <c r="J56" s="1310" t="s">
        <v>50</v>
      </c>
      <c r="K56" s="1311"/>
      <c r="L56" s="266" t="s">
        <v>424</v>
      </c>
      <c r="M56" s="1312"/>
      <c r="N56" s="1313"/>
      <c r="O56" s="253"/>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50</v>
      </c>
      <c r="K58" s="1311"/>
      <c r="L58" s="266" t="s">
        <v>424</v>
      </c>
      <c r="M58" s="1312"/>
      <c r="N58" s="1313"/>
      <c r="O58" s="268"/>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74.25" customHeight="1">
      <c r="B61" s="262" t="s">
        <v>216</v>
      </c>
      <c r="C61" s="1307" t="s">
        <v>434</v>
      </c>
      <c r="D61" s="1307"/>
      <c r="E61" s="1307"/>
      <c r="F61" s="1308"/>
      <c r="G61" s="337"/>
      <c r="H61" s="273"/>
      <c r="I61" s="1209"/>
      <c r="J61" s="1210"/>
      <c r="K61" s="1275" t="s">
        <v>3089</v>
      </c>
      <c r="L61" s="1276"/>
      <c r="M61" s="1276"/>
      <c r="N61" s="1277"/>
      <c r="O61" s="1305"/>
      <c r="P61" s="1305"/>
    </row>
    <row r="62" spans="2:17" ht="54" customHeight="1">
      <c r="B62" s="262" t="s">
        <v>218</v>
      </c>
      <c r="C62" s="1307" t="s">
        <v>435</v>
      </c>
      <c r="D62" s="1307"/>
      <c r="E62" s="1307"/>
      <c r="F62" s="1308"/>
      <c r="G62" s="337"/>
      <c r="H62" s="273"/>
      <c r="I62" s="1209"/>
      <c r="J62" s="1210"/>
      <c r="K62" s="1275"/>
      <c r="L62" s="1276"/>
      <c r="M62" s="1276"/>
      <c r="N62" s="1277"/>
      <c r="O62" s="1305"/>
      <c r="P62" s="1305"/>
    </row>
    <row r="63" spans="2:17" ht="54" customHeight="1" thickBot="1">
      <c r="B63" s="248" t="s">
        <v>220</v>
      </c>
      <c r="C63" s="921" t="s">
        <v>436</v>
      </c>
      <c r="D63" s="921"/>
      <c r="E63" s="921"/>
      <c r="F63" s="956"/>
      <c r="G63" s="338">
        <f>G61+G62</f>
        <v>0</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50</v>
      </c>
      <c r="O65" s="268"/>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50</v>
      </c>
      <c r="G68" s="1251">
        <v>0</v>
      </c>
      <c r="H68" s="1252"/>
      <c r="I68" s="1209"/>
      <c r="J68" s="1210"/>
      <c r="K68" s="1275"/>
      <c r="L68" s="1276"/>
      <c r="M68" s="1276"/>
      <c r="N68" s="1277"/>
      <c r="O68" s="1184"/>
      <c r="P68" s="1184"/>
    </row>
    <row r="69" spans="2:16" ht="31.5" customHeight="1">
      <c r="B69" s="278"/>
      <c r="C69" s="1290" t="s">
        <v>447</v>
      </c>
      <c r="D69" s="1290"/>
      <c r="E69" s="1291"/>
      <c r="F69" s="1096"/>
      <c r="G69" s="1097"/>
      <c r="H69" s="1097"/>
      <c r="I69" s="1097"/>
      <c r="J69" s="1097"/>
      <c r="K69" s="1275"/>
      <c r="L69" s="1276"/>
      <c r="M69" s="1276"/>
      <c r="N69" s="1277"/>
      <c r="O69" s="1184"/>
      <c r="P69" s="1184"/>
    </row>
    <row r="70" spans="2:16" ht="65.25" customHeight="1">
      <c r="B70" s="262" t="s">
        <v>218</v>
      </c>
      <c r="C70" s="1290" t="s">
        <v>448</v>
      </c>
      <c r="D70" s="1290"/>
      <c r="E70" s="1291"/>
      <c r="F70" s="746" t="s">
        <v>50</v>
      </c>
      <c r="G70" s="1251">
        <v>0</v>
      </c>
      <c r="H70" s="1252"/>
      <c r="I70" s="1209"/>
      <c r="J70" s="1210"/>
      <c r="K70" s="1275"/>
      <c r="L70" s="1276"/>
      <c r="M70" s="1276"/>
      <c r="N70" s="1277"/>
      <c r="O70" s="1184"/>
      <c r="P70" s="1184"/>
    </row>
    <row r="71" spans="2:16" ht="35.25" customHeight="1">
      <c r="B71" s="278"/>
      <c r="C71" s="1290" t="s">
        <v>449</v>
      </c>
      <c r="D71" s="1290"/>
      <c r="E71" s="1291"/>
      <c r="F71" s="1096"/>
      <c r="G71" s="1097"/>
      <c r="H71" s="1097"/>
      <c r="I71" s="1097"/>
      <c r="J71" s="1097"/>
      <c r="K71" s="1275"/>
      <c r="L71" s="1276"/>
      <c r="M71" s="1276"/>
      <c r="N71" s="1277"/>
      <c r="O71" s="1184"/>
      <c r="P71" s="1184"/>
    </row>
    <row r="72" spans="2:16" ht="51" customHeight="1" thickBot="1">
      <c r="B72" s="279" t="s">
        <v>220</v>
      </c>
      <c r="C72" s="1292" t="s">
        <v>450</v>
      </c>
      <c r="D72" s="1292"/>
      <c r="E72" s="1293"/>
      <c r="F72" s="280"/>
      <c r="G72" s="1294">
        <f>G68+G70</f>
        <v>0</v>
      </c>
      <c r="H72" s="12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366" t="s">
        <v>1471</v>
      </c>
      <c r="P74" s="247"/>
    </row>
    <row r="75" spans="2:16" s="282" customFormat="1" ht="32.25" customHeight="1">
      <c r="B75" s="262" t="s">
        <v>216</v>
      </c>
      <c r="C75" s="875" t="s">
        <v>118</v>
      </c>
      <c r="D75" s="875"/>
      <c r="E75" s="990"/>
      <c r="F75" s="746" t="s">
        <v>659</v>
      </c>
      <c r="G75" s="1251">
        <v>6417271.3799999999</v>
      </c>
      <c r="H75" s="1252"/>
      <c r="I75" s="1209" t="s">
        <v>1052</v>
      </c>
      <c r="J75" s="1210"/>
      <c r="K75" s="1211" t="s">
        <v>3090</v>
      </c>
      <c r="L75" s="1212"/>
      <c r="M75" s="1212"/>
      <c r="N75" s="1213"/>
      <c r="O75" s="1183"/>
      <c r="P75" s="1183"/>
    </row>
    <row r="76" spans="2:16" s="282" customFormat="1" ht="32.25" customHeight="1">
      <c r="B76" s="262" t="s">
        <v>218</v>
      </c>
      <c r="C76" s="875" t="s">
        <v>54</v>
      </c>
      <c r="D76" s="875"/>
      <c r="E76" s="990"/>
      <c r="F76" s="746" t="s">
        <v>659</v>
      </c>
      <c r="G76" s="1251">
        <v>2665770.2400000002</v>
      </c>
      <c r="H76" s="1252"/>
      <c r="I76" s="1209" t="s">
        <v>1052</v>
      </c>
      <c r="J76" s="1210"/>
      <c r="K76" s="1211" t="s">
        <v>3091</v>
      </c>
      <c r="L76" s="1212"/>
      <c r="M76" s="1212"/>
      <c r="N76" s="1213"/>
      <c r="O76" s="1184"/>
      <c r="P76" s="1184"/>
    </row>
    <row r="77" spans="2:16" s="282" customFormat="1" ht="32.25" customHeight="1">
      <c r="B77" s="262" t="s">
        <v>220</v>
      </c>
      <c r="C77" s="875" t="s">
        <v>120</v>
      </c>
      <c r="D77" s="875"/>
      <c r="E77" s="990"/>
      <c r="F77" s="746" t="s">
        <v>663</v>
      </c>
      <c r="G77" s="1251">
        <v>0</v>
      </c>
      <c r="H77" s="1252"/>
      <c r="I77" s="1209"/>
      <c r="J77" s="1210"/>
      <c r="K77" s="1445" t="s">
        <v>3092</v>
      </c>
      <c r="L77" s="1446"/>
      <c r="M77" s="1446"/>
      <c r="N77" s="1447"/>
      <c r="O77" s="1184"/>
      <c r="P77" s="1184"/>
    </row>
    <row r="78" spans="2:16" s="282" customFormat="1" ht="32.25" customHeight="1">
      <c r="B78" s="262" t="s">
        <v>222</v>
      </c>
      <c r="C78" s="875" t="s">
        <v>121</v>
      </c>
      <c r="D78" s="875"/>
      <c r="E78" s="990"/>
      <c r="F78" s="746" t="s">
        <v>663</v>
      </c>
      <c r="G78" s="1251">
        <v>0</v>
      </c>
      <c r="H78" s="1252"/>
      <c r="I78" s="1251"/>
      <c r="J78" s="1252"/>
      <c r="K78" s="1251"/>
      <c r="L78" s="1282"/>
      <c r="M78" s="1282"/>
      <c r="N78" s="1283"/>
      <c r="O78" s="1184"/>
      <c r="P78" s="1184"/>
    </row>
    <row r="79" spans="2:16" s="282" customFormat="1" ht="32.25" customHeight="1">
      <c r="B79" s="262" t="s">
        <v>224</v>
      </c>
      <c r="C79" s="875" t="s">
        <v>3093</v>
      </c>
      <c r="D79" s="875"/>
      <c r="E79" s="990"/>
      <c r="F79" s="746" t="s">
        <v>659</v>
      </c>
      <c r="G79" s="1251">
        <v>3532108</v>
      </c>
      <c r="H79" s="1252"/>
      <c r="I79" s="1209" t="s">
        <v>1290</v>
      </c>
      <c r="J79" s="1210"/>
      <c r="K79" s="1211" t="s">
        <v>3094</v>
      </c>
      <c r="L79" s="1212"/>
      <c r="M79" s="1212"/>
      <c r="N79" s="1213"/>
      <c r="O79" s="1184"/>
      <c r="P79" s="1184"/>
    </row>
    <row r="80" spans="2:16" ht="53.25" customHeight="1" thickBot="1">
      <c r="B80" s="248" t="s">
        <v>226</v>
      </c>
      <c r="C80" s="921" t="s">
        <v>458</v>
      </c>
      <c r="D80" s="921"/>
      <c r="E80" s="956"/>
      <c r="F80" s="283"/>
      <c r="G80" s="1262">
        <f>G75+G76+G77+G78+G79</f>
        <v>12615149.620000001</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v>
      </c>
      <c r="I82" s="1256"/>
      <c r="J82" s="1257"/>
      <c r="K82" s="1273" t="s">
        <v>462</v>
      </c>
      <c r="L82" s="1274"/>
      <c r="M82" s="1274"/>
      <c r="N82" s="1274"/>
      <c r="O82" s="246"/>
      <c r="P82" s="247"/>
    </row>
    <row r="83" spans="1:16" ht="66.75" customHeight="1">
      <c r="B83" s="285" t="s">
        <v>463</v>
      </c>
      <c r="C83" s="1253" t="s">
        <v>464</v>
      </c>
      <c r="D83" s="1253"/>
      <c r="E83" s="1253"/>
      <c r="F83" s="1253"/>
      <c r="G83" s="1254"/>
      <c r="H83" s="1255" t="e">
        <f>G68/G72</f>
        <v>#DIV/0!</v>
      </c>
      <c r="I83" s="1256"/>
      <c r="J83" s="1257"/>
      <c r="K83" s="1258" t="s">
        <v>465</v>
      </c>
      <c r="L83" s="1259"/>
      <c r="M83" s="1259"/>
      <c r="N83" s="1259"/>
      <c r="O83" s="246"/>
      <c r="P83" s="247"/>
    </row>
    <row r="84" spans="1:16" ht="66" customHeight="1">
      <c r="B84" s="286" t="s">
        <v>466</v>
      </c>
      <c r="C84" s="879" t="s">
        <v>467</v>
      </c>
      <c r="D84" s="879"/>
      <c r="E84" s="1260"/>
      <c r="F84" s="1260"/>
      <c r="G84" s="1261"/>
      <c r="H84" s="1255">
        <f>(G72+G80)/J26</f>
        <v>1.0079410768550152</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t="s">
        <v>663</v>
      </c>
      <c r="I86" s="1097"/>
      <c r="J86" s="1097"/>
      <c r="K86" s="1249" t="s">
        <v>465</v>
      </c>
      <c r="L86" s="1250"/>
      <c r="M86" s="1250"/>
      <c r="N86" s="1250"/>
      <c r="O86" s="1003"/>
      <c r="P86" s="1003"/>
    </row>
    <row r="87" spans="1:16" ht="23.25" customHeight="1">
      <c r="B87" s="10" t="s">
        <v>216</v>
      </c>
      <c r="C87" s="879" t="s">
        <v>473</v>
      </c>
      <c r="D87" s="879"/>
      <c r="E87" s="879"/>
      <c r="F87" s="879"/>
      <c r="G87" s="879"/>
      <c r="H87" s="1073" t="s">
        <v>663</v>
      </c>
      <c r="I87" s="1074"/>
      <c r="J87" s="1074"/>
      <c r="K87" s="1074"/>
      <c r="L87" s="1074"/>
      <c r="M87" s="1074"/>
      <c r="N87" s="1074"/>
      <c r="O87" s="1007"/>
      <c r="P87" s="1007"/>
    </row>
    <row r="88" spans="1:16" ht="44.25" customHeight="1">
      <c r="B88" s="249" t="s">
        <v>474</v>
      </c>
      <c r="C88" s="913" t="s">
        <v>475</v>
      </c>
      <c r="D88" s="913"/>
      <c r="E88" s="1006"/>
      <c r="F88" s="1084" t="s">
        <v>3095</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60.6" customHeight="1">
      <c r="B90" s="288" t="s">
        <v>477</v>
      </c>
      <c r="C90" s="1388" t="s">
        <v>478</v>
      </c>
      <c r="D90" s="879"/>
      <c r="E90" s="879"/>
      <c r="F90" s="879"/>
      <c r="G90" s="880"/>
      <c r="H90" s="289" t="s">
        <v>1443</v>
      </c>
      <c r="I90" s="1226" t="s">
        <v>424</v>
      </c>
      <c r="J90" s="1227"/>
      <c r="K90" s="1480" t="s">
        <v>3096</v>
      </c>
      <c r="L90" s="1481"/>
      <c r="M90" s="1481"/>
      <c r="N90" s="1766"/>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49</v>
      </c>
      <c r="H107" s="1199"/>
      <c r="I107" s="1032" t="s">
        <v>49</v>
      </c>
      <c r="J107" s="1199"/>
      <c r="K107" s="745" t="s">
        <v>49</v>
      </c>
      <c r="L107" s="1032" t="s">
        <v>49</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497</v>
      </c>
      <c r="D109" s="1065"/>
      <c r="E109" s="1065"/>
      <c r="F109" s="1066"/>
      <c r="G109" s="1032" t="s">
        <v>49</v>
      </c>
      <c r="H109" s="1199"/>
      <c r="I109" s="1032" t="s">
        <v>49</v>
      </c>
      <c r="J109" s="1199"/>
      <c r="K109" s="745" t="s">
        <v>49</v>
      </c>
      <c r="L109" s="1032" t="s">
        <v>664</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49</v>
      </c>
      <c r="L110" s="1032" t="s">
        <v>664</v>
      </c>
      <c r="M110" s="1033"/>
      <c r="N110" s="1116"/>
      <c r="O110" s="1184"/>
      <c r="P110" s="1184"/>
    </row>
    <row r="111" spans="2:16" ht="21" customHeight="1">
      <c r="B111" s="291" t="s">
        <v>233</v>
      </c>
      <c r="C111" s="1065" t="s">
        <v>499</v>
      </c>
      <c r="D111" s="1065"/>
      <c r="E111" s="1065"/>
      <c r="F111" s="1066"/>
      <c r="G111" s="1032" t="s">
        <v>664</v>
      </c>
      <c r="H111" s="1199"/>
      <c r="I111" s="1032" t="s">
        <v>50</v>
      </c>
      <c r="J111" s="1199"/>
      <c r="K111" s="745" t="s">
        <v>664</v>
      </c>
      <c r="L111" s="1032" t="s">
        <v>664</v>
      </c>
      <c r="M111" s="1033"/>
      <c r="N111" s="1116"/>
      <c r="O111" s="1184"/>
      <c r="P111" s="1184"/>
    </row>
    <row r="112" spans="2:16" ht="29.25" customHeight="1">
      <c r="B112" s="291" t="s">
        <v>500</v>
      </c>
      <c r="C112" s="1065" t="s">
        <v>501</v>
      </c>
      <c r="D112" s="1065"/>
      <c r="E112" s="1065"/>
      <c r="F112" s="1066"/>
      <c r="G112" s="1032" t="s">
        <v>664</v>
      </c>
      <c r="H112" s="1199"/>
      <c r="I112" s="1032" t="s">
        <v>50</v>
      </c>
      <c r="J112" s="1199"/>
      <c r="K112" s="745" t="s">
        <v>664</v>
      </c>
      <c r="L112" s="1032" t="s">
        <v>664</v>
      </c>
      <c r="M112" s="1033"/>
      <c r="N112" s="1116"/>
      <c r="O112" s="1184"/>
      <c r="P112" s="1184"/>
    </row>
    <row r="113" spans="2:16" ht="21" customHeight="1">
      <c r="B113" s="291" t="s">
        <v>236</v>
      </c>
      <c r="C113" s="1065" t="s">
        <v>502</v>
      </c>
      <c r="D113" s="1065"/>
      <c r="E113" s="1065"/>
      <c r="F113" s="1066"/>
      <c r="G113" s="1032" t="s">
        <v>664</v>
      </c>
      <c r="H113" s="1199"/>
      <c r="I113" s="1032" t="s">
        <v>50</v>
      </c>
      <c r="J113" s="1199"/>
      <c r="K113" s="745" t="s">
        <v>664</v>
      </c>
      <c r="L113" s="1032" t="s">
        <v>664</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3097</v>
      </c>
      <c r="K120" s="1195"/>
      <c r="L120" s="1195"/>
      <c r="M120" s="1195"/>
      <c r="N120" s="1196"/>
      <c r="O120" s="635"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3097</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3098</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1421" t="s">
        <v>49</v>
      </c>
      <c r="I126" s="1422"/>
      <c r="J126" s="1422"/>
      <c r="K126" s="1179"/>
      <c r="L126" s="1170"/>
      <c r="M126" s="1171"/>
      <c r="N126" s="1172"/>
      <c r="O126" s="1184"/>
      <c r="P126" s="1184"/>
    </row>
    <row r="127" spans="2:16" ht="34.5" customHeight="1">
      <c r="B127" s="10"/>
      <c r="C127" s="716" t="s">
        <v>401</v>
      </c>
      <c r="D127" s="879" t="s">
        <v>517</v>
      </c>
      <c r="E127" s="879"/>
      <c r="F127" s="879"/>
      <c r="G127" s="880"/>
      <c r="H127" s="1421" t="s">
        <v>49</v>
      </c>
      <c r="I127" s="1422"/>
      <c r="J127" s="1422"/>
      <c r="K127" s="1179"/>
      <c r="L127" s="1173"/>
      <c r="M127" s="1174"/>
      <c r="N127" s="1175"/>
      <c r="O127" s="1185"/>
      <c r="P127" s="1185"/>
    </row>
    <row r="128" spans="2:16" ht="34.5" customHeight="1">
      <c r="B128" s="294" t="s">
        <v>518</v>
      </c>
      <c r="C128" s="879" t="s">
        <v>519</v>
      </c>
      <c r="D128" s="879"/>
      <c r="E128" s="879"/>
      <c r="F128" s="879"/>
      <c r="G128" s="880"/>
      <c r="H128" s="1421" t="s">
        <v>50</v>
      </c>
      <c r="I128" s="1422"/>
      <c r="J128" s="1422"/>
      <c r="K128" s="1179"/>
      <c r="L128" s="1158"/>
      <c r="M128" s="1159"/>
      <c r="N128" s="1160"/>
      <c r="O128" s="1495" t="s">
        <v>780</v>
      </c>
      <c r="P128" s="1003"/>
    </row>
    <row r="129" spans="1:16" ht="25.5" customHeight="1">
      <c r="B129" s="10" t="s">
        <v>216</v>
      </c>
      <c r="C129" s="879" t="s">
        <v>520</v>
      </c>
      <c r="D129" s="879"/>
      <c r="E129" s="879"/>
      <c r="F129" s="879"/>
      <c r="G129" s="880"/>
      <c r="H129" s="1132" t="s">
        <v>663</v>
      </c>
      <c r="I129" s="1134"/>
      <c r="J129" s="1134"/>
      <c r="K129" s="1179"/>
      <c r="L129" s="1161"/>
      <c r="M129" s="1162"/>
      <c r="N129" s="1163"/>
      <c r="O129" s="1496"/>
      <c r="P129" s="1004"/>
    </row>
    <row r="130" spans="1:16" ht="23.25" customHeight="1">
      <c r="B130" s="10" t="s">
        <v>218</v>
      </c>
      <c r="C130" s="879" t="s">
        <v>521</v>
      </c>
      <c r="D130" s="879"/>
      <c r="E130" s="879"/>
      <c r="F130" s="879"/>
      <c r="G130" s="880"/>
      <c r="H130" s="1132" t="s">
        <v>663</v>
      </c>
      <c r="I130" s="1134"/>
      <c r="J130" s="1134"/>
      <c r="K130" s="1179"/>
      <c r="L130" s="1164"/>
      <c r="M130" s="1165"/>
      <c r="N130" s="1166"/>
      <c r="O130" s="1502"/>
      <c r="P130" s="1007"/>
    </row>
    <row r="131" spans="1:16" ht="49.5" customHeight="1">
      <c r="B131" s="294" t="s">
        <v>522</v>
      </c>
      <c r="C131" s="879" t="s">
        <v>523</v>
      </c>
      <c r="D131" s="879"/>
      <c r="E131" s="879"/>
      <c r="F131" s="879"/>
      <c r="G131" s="879"/>
      <c r="H131" s="1421" t="s">
        <v>50</v>
      </c>
      <c r="I131" s="1422"/>
      <c r="J131" s="1422"/>
      <c r="K131" s="1179"/>
      <c r="L131" s="1186"/>
      <c r="M131" s="1186"/>
      <c r="N131" s="1187"/>
      <c r="O131" s="1495" t="s">
        <v>782</v>
      </c>
      <c r="P131" s="1003"/>
    </row>
    <row r="132" spans="1:16" ht="47.25" customHeight="1">
      <c r="B132" s="10" t="s">
        <v>216</v>
      </c>
      <c r="C132" s="879" t="s">
        <v>524</v>
      </c>
      <c r="D132" s="879"/>
      <c r="E132" s="879"/>
      <c r="F132" s="879"/>
      <c r="G132" s="880"/>
      <c r="H132" s="1421" t="s">
        <v>663</v>
      </c>
      <c r="I132" s="1422"/>
      <c r="J132" s="1422"/>
      <c r="K132" s="1179"/>
      <c r="L132" s="1188"/>
      <c r="M132" s="1188"/>
      <c r="N132" s="1189"/>
      <c r="O132" s="1502"/>
      <c r="P132" s="1007"/>
    </row>
    <row r="133" spans="1:16" ht="62.25" customHeight="1">
      <c r="B133" s="294" t="s">
        <v>525</v>
      </c>
      <c r="C133" s="879" t="s">
        <v>526</v>
      </c>
      <c r="D133" s="879"/>
      <c r="E133" s="879"/>
      <c r="F133" s="879"/>
      <c r="G133" s="879"/>
      <c r="H133" s="968" t="s">
        <v>49</v>
      </c>
      <c r="I133" s="969"/>
      <c r="J133" s="969"/>
      <c r="K133" s="1179"/>
      <c r="L133" s="1139"/>
      <c r="M133" s="1139"/>
      <c r="N133" s="1079"/>
      <c r="O133" s="1495" t="s">
        <v>782</v>
      </c>
      <c r="P133" s="1003"/>
    </row>
    <row r="134" spans="1:16" ht="120.6" customHeight="1">
      <c r="A134" s="295"/>
      <c r="B134" s="9" t="s">
        <v>216</v>
      </c>
      <c r="C134" s="913" t="s">
        <v>524</v>
      </c>
      <c r="D134" s="913"/>
      <c r="E134" s="913"/>
      <c r="F134" s="913"/>
      <c r="G134" s="1006"/>
      <c r="H134" s="968" t="s">
        <v>3099</v>
      </c>
      <c r="I134" s="969"/>
      <c r="J134" s="969"/>
      <c r="K134" s="1179"/>
      <c r="L134" s="1140"/>
      <c r="M134" s="1140"/>
      <c r="N134" s="1083"/>
      <c r="O134" s="1496"/>
      <c r="P134" s="1004"/>
    </row>
    <row r="135" spans="1:16" ht="101.45" customHeight="1" thickBot="1">
      <c r="B135" s="296" t="s">
        <v>527</v>
      </c>
      <c r="C135" s="1152" t="s">
        <v>528</v>
      </c>
      <c r="D135" s="1152"/>
      <c r="E135" s="1152"/>
      <c r="F135" s="1152"/>
      <c r="G135" s="1153"/>
      <c r="H135" s="1154" t="s">
        <v>3100</v>
      </c>
      <c r="I135" s="1155"/>
      <c r="J135" s="1155"/>
      <c r="K135" s="1180"/>
      <c r="L135" s="1156"/>
      <c r="M135" s="1156"/>
      <c r="N135" s="1157"/>
      <c r="O135" s="1497"/>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t="s">
        <v>925</v>
      </c>
      <c r="P137" s="1137"/>
    </row>
    <row r="138" spans="1:16" ht="42" customHeight="1">
      <c r="B138" s="298" t="s">
        <v>511</v>
      </c>
      <c r="C138" s="1065" t="s">
        <v>488</v>
      </c>
      <c r="D138" s="1065"/>
      <c r="E138" s="1065"/>
      <c r="F138" s="1066"/>
      <c r="G138" s="1132" t="s">
        <v>679</v>
      </c>
      <c r="H138" s="1134"/>
      <c r="I138" s="1133"/>
      <c r="J138" s="1132" t="s">
        <v>790</v>
      </c>
      <c r="K138" s="1134"/>
      <c r="L138" s="1133"/>
      <c r="M138" s="1138" t="s">
        <v>3101</v>
      </c>
      <c r="N138" s="1136"/>
      <c r="O138" s="1043"/>
      <c r="P138" s="1043"/>
    </row>
    <row r="139" spans="1:16" ht="42" customHeight="1">
      <c r="B139" s="298" t="s">
        <v>218</v>
      </c>
      <c r="C139" s="1065" t="s">
        <v>668</v>
      </c>
      <c r="D139" s="1065"/>
      <c r="E139" s="1065"/>
      <c r="F139" s="1066"/>
      <c r="G139" s="1132" t="s">
        <v>679</v>
      </c>
      <c r="H139" s="1134"/>
      <c r="I139" s="1133"/>
      <c r="J139" s="1132" t="s">
        <v>790</v>
      </c>
      <c r="K139" s="1134"/>
      <c r="L139" s="1133"/>
      <c r="M139" s="1138"/>
      <c r="N139" s="1136"/>
      <c r="O139" s="1043"/>
      <c r="P139" s="1043"/>
    </row>
    <row r="140" spans="1:16" ht="42" customHeight="1">
      <c r="B140" s="298" t="s">
        <v>220</v>
      </c>
      <c r="C140" s="1065" t="s">
        <v>669</v>
      </c>
      <c r="D140" s="1065"/>
      <c r="E140" s="1065"/>
      <c r="F140" s="1066"/>
      <c r="G140" s="1132" t="s">
        <v>790</v>
      </c>
      <c r="H140" s="1134"/>
      <c r="I140" s="1133"/>
      <c r="J140" s="1132" t="s">
        <v>790</v>
      </c>
      <c r="K140" s="1134"/>
      <c r="L140" s="1133"/>
      <c r="M140" s="1138"/>
      <c r="N140" s="1136"/>
      <c r="O140" s="1043"/>
      <c r="P140" s="1043"/>
    </row>
    <row r="141" spans="1:16" ht="33.75" customHeight="1">
      <c r="B141" s="298" t="s">
        <v>222</v>
      </c>
      <c r="C141" s="1065" t="s">
        <v>493</v>
      </c>
      <c r="D141" s="1065"/>
      <c r="E141" s="1065"/>
      <c r="F141" s="1066"/>
      <c r="G141" s="1132" t="s">
        <v>790</v>
      </c>
      <c r="H141" s="1134"/>
      <c r="I141" s="1133"/>
      <c r="J141" s="1132" t="s">
        <v>790</v>
      </c>
      <c r="K141" s="1134"/>
      <c r="L141" s="1133"/>
      <c r="M141" s="1138"/>
      <c r="N141" s="1136"/>
      <c r="O141" s="1043"/>
      <c r="P141" s="1043"/>
    </row>
    <row r="142" spans="1:16" ht="33.75" customHeight="1">
      <c r="B142" s="298" t="s">
        <v>224</v>
      </c>
      <c r="C142" s="1065" t="s">
        <v>534</v>
      </c>
      <c r="D142" s="1065"/>
      <c r="E142" s="1065"/>
      <c r="F142" s="1066"/>
      <c r="G142" s="1132" t="s">
        <v>790</v>
      </c>
      <c r="H142" s="1134"/>
      <c r="I142" s="1133"/>
      <c r="J142" s="1132" t="s">
        <v>683</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679</v>
      </c>
      <c r="K143" s="1134"/>
      <c r="L143" s="1133"/>
      <c r="M143" s="1138"/>
      <c r="N143" s="1136"/>
      <c r="O143" s="1043"/>
      <c r="P143" s="1043"/>
    </row>
    <row r="144" spans="1:16" ht="33.75" customHeight="1">
      <c r="B144" s="298" t="s">
        <v>228</v>
      </c>
      <c r="C144" s="1065" t="s">
        <v>134</v>
      </c>
      <c r="D144" s="1065"/>
      <c r="E144" s="1065"/>
      <c r="F144" s="1066"/>
      <c r="G144" s="1132" t="s">
        <v>679</v>
      </c>
      <c r="H144" s="1134"/>
      <c r="I144" s="1133"/>
      <c r="J144" s="1132" t="s">
        <v>679</v>
      </c>
      <c r="K144" s="1134"/>
      <c r="L144" s="1133"/>
      <c r="M144" s="1138"/>
      <c r="N144" s="1136"/>
      <c r="O144" s="1043"/>
      <c r="P144" s="1043"/>
    </row>
    <row r="145" spans="1:16" ht="33.75" customHeight="1">
      <c r="B145" s="298" t="s">
        <v>229</v>
      </c>
      <c r="C145" s="1065" t="s">
        <v>535</v>
      </c>
      <c r="D145" s="1065"/>
      <c r="E145" s="1065"/>
      <c r="F145" s="1066"/>
      <c r="G145" s="1132" t="s">
        <v>790</v>
      </c>
      <c r="H145" s="1134"/>
      <c r="I145" s="1133"/>
      <c r="J145" s="1132" t="s">
        <v>790</v>
      </c>
      <c r="K145" s="1134"/>
      <c r="L145" s="1133"/>
      <c r="M145" s="1135"/>
      <c r="N145" s="1136"/>
      <c r="O145" s="1044"/>
      <c r="P145" s="1044"/>
    </row>
    <row r="146" spans="1:16" ht="33.75" customHeight="1">
      <c r="B146" s="298" t="s">
        <v>230</v>
      </c>
      <c r="C146" s="1065" t="s">
        <v>497</v>
      </c>
      <c r="D146" s="1065"/>
      <c r="E146" s="1065"/>
      <c r="F146" s="1066"/>
      <c r="G146" s="1132" t="s">
        <v>790</v>
      </c>
      <c r="H146" s="1134"/>
      <c r="I146" s="1133"/>
      <c r="J146" s="1132" t="s">
        <v>683</v>
      </c>
      <c r="K146" s="1134"/>
      <c r="L146" s="1133"/>
      <c r="M146" s="1135"/>
      <c r="N146" s="1136"/>
      <c r="O146" s="1044"/>
      <c r="P146" s="1044"/>
    </row>
    <row r="147" spans="1:16" ht="33.75" customHeight="1">
      <c r="B147" s="299" t="s">
        <v>231</v>
      </c>
      <c r="C147" s="1065" t="s">
        <v>498</v>
      </c>
      <c r="D147" s="1065"/>
      <c r="E147" s="1065"/>
      <c r="F147" s="1066"/>
      <c r="G147" s="1132" t="s">
        <v>790</v>
      </c>
      <c r="H147" s="1134"/>
      <c r="I147" s="1133"/>
      <c r="J147" s="1132" t="s">
        <v>683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t="s">
        <v>663</v>
      </c>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t="s">
        <v>1484</v>
      </c>
      <c r="P152" s="1003"/>
    </row>
    <row r="153" spans="1:16" ht="34.5" customHeight="1">
      <c r="A153" s="11"/>
      <c r="B153" s="302" t="s">
        <v>216</v>
      </c>
      <c r="C153" s="879" t="s">
        <v>198</v>
      </c>
      <c r="D153" s="879"/>
      <c r="E153" s="880"/>
      <c r="F153" s="746" t="s">
        <v>50</v>
      </c>
      <c r="G153" s="1117"/>
      <c r="H153" s="1118"/>
      <c r="I153" s="1118"/>
      <c r="J153" s="1118"/>
      <c r="K153" s="1119"/>
      <c r="L153" s="1032" t="s">
        <v>49</v>
      </c>
      <c r="M153" s="1033"/>
      <c r="N153" s="1116"/>
      <c r="O153" s="1004"/>
      <c r="P153" s="1004"/>
    </row>
    <row r="154" spans="1:16" ht="34.5" customHeight="1">
      <c r="A154" s="11"/>
      <c r="B154" s="721" t="s">
        <v>218</v>
      </c>
      <c r="C154" s="879" t="s">
        <v>200</v>
      </c>
      <c r="D154" s="879"/>
      <c r="E154" s="880"/>
      <c r="F154" s="746" t="s">
        <v>49</v>
      </c>
      <c r="G154" s="1117" t="s">
        <v>3102</v>
      </c>
      <c r="H154" s="1118"/>
      <c r="I154" s="1118"/>
      <c r="J154" s="1118"/>
      <c r="K154" s="1119"/>
      <c r="L154" s="1032" t="s">
        <v>49</v>
      </c>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t="s">
        <v>49</v>
      </c>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t="s">
        <v>704</v>
      </c>
      <c r="P156" s="1003"/>
    </row>
    <row r="157" spans="1:16" ht="34.5" customHeight="1">
      <c r="B157" s="244" t="s">
        <v>216</v>
      </c>
      <c r="C157" s="1011" t="s">
        <v>198</v>
      </c>
      <c r="D157" s="1011"/>
      <c r="E157" s="1011"/>
      <c r="F157" s="304" t="s">
        <v>664</v>
      </c>
      <c r="G157" s="1113"/>
      <c r="H157" s="1114"/>
      <c r="I157" s="1114"/>
      <c r="J157" s="1114"/>
      <c r="K157" s="1115"/>
      <c r="L157" s="1032" t="s">
        <v>664</v>
      </c>
      <c r="M157" s="1033"/>
      <c r="N157" s="1116"/>
      <c r="O157" s="1004"/>
      <c r="P157" s="1004"/>
    </row>
    <row r="158" spans="1:16" ht="34.5" customHeight="1">
      <c r="B158" s="10" t="s">
        <v>218</v>
      </c>
      <c r="C158" s="879" t="s">
        <v>200</v>
      </c>
      <c r="D158" s="879"/>
      <c r="E158" s="879"/>
      <c r="F158" s="304" t="s">
        <v>664</v>
      </c>
      <c r="G158" s="1113"/>
      <c r="H158" s="1114"/>
      <c r="I158" s="1114"/>
      <c r="J158" s="1114"/>
      <c r="K158" s="1115"/>
      <c r="L158" s="1032" t="s">
        <v>664</v>
      </c>
      <c r="M158" s="1033"/>
      <c r="N158" s="1116"/>
      <c r="O158" s="1004"/>
      <c r="P158" s="1004"/>
    </row>
    <row r="159" spans="1:16" ht="34.5" customHeight="1">
      <c r="B159" s="9" t="s">
        <v>220</v>
      </c>
      <c r="C159" s="913" t="s">
        <v>122</v>
      </c>
      <c r="D159" s="913"/>
      <c r="E159" s="913"/>
      <c r="F159" s="304" t="s">
        <v>664</v>
      </c>
      <c r="G159" s="1123"/>
      <c r="H159" s="1124"/>
      <c r="I159" s="1124"/>
      <c r="J159" s="1124"/>
      <c r="K159" s="1125"/>
      <c r="L159" s="1032" t="s">
        <v>664</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3" t="s">
        <v>867</v>
      </c>
      <c r="P160" s="1001"/>
    </row>
    <row r="161" spans="2:16" ht="21.75" customHeight="1">
      <c r="B161" s="10" t="s">
        <v>216</v>
      </c>
      <c r="C161" s="879" t="s">
        <v>547</v>
      </c>
      <c r="D161" s="879"/>
      <c r="E161" s="880"/>
      <c r="F161" s="1099" t="s">
        <v>49</v>
      </c>
      <c r="G161" s="1100"/>
      <c r="H161" s="1100"/>
      <c r="I161" s="1100"/>
      <c r="J161" s="1101"/>
      <c r="K161" s="1103" t="s">
        <v>424</v>
      </c>
      <c r="L161" s="1104"/>
      <c r="M161" s="1105"/>
      <c r="N161" s="1106"/>
      <c r="O161" s="1004"/>
      <c r="P161" s="1102"/>
    </row>
    <row r="162" spans="2:16" ht="21.75" customHeight="1">
      <c r="B162" s="10" t="s">
        <v>218</v>
      </c>
      <c r="C162" s="879" t="s">
        <v>548</v>
      </c>
      <c r="D162" s="879"/>
      <c r="E162" s="880"/>
      <c r="F162" s="1099" t="s">
        <v>49</v>
      </c>
      <c r="G162" s="1100"/>
      <c r="H162" s="1100"/>
      <c r="I162" s="1100"/>
      <c r="J162" s="1101"/>
      <c r="K162" s="1103"/>
      <c r="L162" s="1107"/>
      <c r="M162" s="1108"/>
      <c r="N162" s="1109"/>
      <c r="O162" s="1004"/>
      <c r="P162" s="1102"/>
    </row>
    <row r="163" spans="2:16" ht="21.75" customHeight="1">
      <c r="B163" s="10" t="s">
        <v>220</v>
      </c>
      <c r="C163" s="879" t="s">
        <v>549</v>
      </c>
      <c r="D163" s="879"/>
      <c r="E163" s="880"/>
      <c r="F163" s="1099" t="s">
        <v>49</v>
      </c>
      <c r="G163" s="1100"/>
      <c r="H163" s="1100"/>
      <c r="I163" s="1100"/>
      <c r="J163" s="1101"/>
      <c r="K163" s="1103"/>
      <c r="L163" s="1107"/>
      <c r="M163" s="1108"/>
      <c r="N163" s="1109"/>
      <c r="O163" s="1004"/>
      <c r="P163" s="1102"/>
    </row>
    <row r="164" spans="2:16" ht="33" customHeight="1">
      <c r="B164" s="294"/>
      <c r="C164" s="879" t="s">
        <v>550</v>
      </c>
      <c r="D164" s="879"/>
      <c r="E164" s="880"/>
      <c r="F164" s="1096" t="s">
        <v>3103</v>
      </c>
      <c r="G164" s="1097"/>
      <c r="H164" s="1097"/>
      <c r="I164" s="1097"/>
      <c r="J164" s="1098"/>
      <c r="K164" s="1103"/>
      <c r="L164" s="1107"/>
      <c r="M164" s="1108"/>
      <c r="N164" s="1109"/>
      <c r="O164" s="1007"/>
      <c r="P164" s="1002"/>
    </row>
    <row r="165" spans="2:16" ht="33" customHeight="1">
      <c r="B165" s="10" t="s">
        <v>222</v>
      </c>
      <c r="C165" s="879" t="s">
        <v>551</v>
      </c>
      <c r="D165" s="879"/>
      <c r="E165" s="880"/>
      <c r="F165" s="1378"/>
      <c r="G165" s="1379"/>
      <c r="H165" s="1379"/>
      <c r="I165" s="1379"/>
      <c r="J165" s="1380"/>
      <c r="K165" s="1103"/>
      <c r="L165" s="1107"/>
      <c r="M165" s="1108"/>
      <c r="N165" s="1108"/>
      <c r="O165" s="1003" t="s">
        <v>789</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49</v>
      </c>
      <c r="I167" s="958"/>
      <c r="J167" s="977"/>
      <c r="K167" s="1103"/>
      <c r="L167" s="1107"/>
      <c r="M167" s="1108"/>
      <c r="N167" s="1109"/>
      <c r="O167" s="1004" t="s">
        <v>870</v>
      </c>
      <c r="P167" s="1004"/>
    </row>
    <row r="168" spans="2:16" ht="42" customHeight="1">
      <c r="B168" s="9" t="s">
        <v>216</v>
      </c>
      <c r="C168" s="879" t="s">
        <v>555</v>
      </c>
      <c r="D168" s="879"/>
      <c r="E168" s="879"/>
      <c r="F168" s="879"/>
      <c r="G168" s="879"/>
      <c r="H168" s="1091" t="s">
        <v>3104</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455">
        <v>72.3</v>
      </c>
      <c r="J170" s="455">
        <v>68.7</v>
      </c>
      <c r="K170" s="455">
        <v>63.1</v>
      </c>
      <c r="L170" s="455">
        <v>61.5</v>
      </c>
      <c r="M170" s="957">
        <v>61.8</v>
      </c>
      <c r="N170" s="95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49</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664</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3105</v>
      </c>
      <c r="D186" s="1070"/>
      <c r="E186" s="1070"/>
      <c r="F186" s="1071"/>
      <c r="G186" s="1071"/>
      <c r="H186" s="1071"/>
      <c r="I186" s="1071"/>
      <c r="J186" s="1072"/>
      <c r="K186" s="362">
        <v>2015</v>
      </c>
      <c r="L186" s="1077"/>
      <c r="M186" s="1082"/>
      <c r="N186" s="1083"/>
      <c r="O186" s="1044"/>
      <c r="P186" s="1044"/>
    </row>
    <row r="187" spans="2:16" ht="23.25" customHeight="1">
      <c r="B187" s="294" t="s">
        <v>574</v>
      </c>
      <c r="C187" s="879" t="s">
        <v>575</v>
      </c>
      <c r="D187" s="879"/>
      <c r="E187" s="880"/>
      <c r="F187" s="1073" t="s">
        <v>3106</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3107</v>
      </c>
      <c r="P189" s="1060"/>
    </row>
    <row r="190" spans="2:16" ht="36.75" customHeight="1">
      <c r="B190" s="9" t="s">
        <v>216</v>
      </c>
      <c r="C190" s="879" t="s">
        <v>580</v>
      </c>
      <c r="D190" s="879"/>
      <c r="E190" s="879"/>
      <c r="F190" s="879"/>
      <c r="G190" s="879"/>
      <c r="H190" s="879"/>
      <c r="I190" s="879"/>
      <c r="J190" s="879"/>
      <c r="K190" s="1062" t="s">
        <v>3108</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50</v>
      </c>
      <c r="L191" s="1033"/>
      <c r="M191" s="1033"/>
      <c r="N191" s="1033"/>
      <c r="O191" s="733" t="s">
        <v>3109</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t="s">
        <v>3110</v>
      </c>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413" t="s">
        <v>71</v>
      </c>
      <c r="I196" s="414" t="s">
        <v>71</v>
      </c>
      <c r="J196" s="351" t="s">
        <v>71</v>
      </c>
      <c r="K196" s="413" t="s">
        <v>71</v>
      </c>
      <c r="L196" s="414" t="s">
        <v>71</v>
      </c>
      <c r="M196" s="351" t="s">
        <v>71</v>
      </c>
      <c r="N196" s="1052"/>
      <c r="O196" s="1044"/>
      <c r="P196" s="1044"/>
    </row>
    <row r="197" spans="2:16" ht="24.75" customHeight="1">
      <c r="B197" s="244" t="s">
        <v>401</v>
      </c>
      <c r="C197" s="1050" t="s">
        <v>691</v>
      </c>
      <c r="D197" s="1050"/>
      <c r="E197" s="1050"/>
      <c r="F197" s="1050"/>
      <c r="G197" s="1051"/>
      <c r="H197" s="413" t="s">
        <v>71</v>
      </c>
      <c r="I197" s="414" t="s">
        <v>71</v>
      </c>
      <c r="J197" s="351" t="s">
        <v>71</v>
      </c>
      <c r="K197" s="413" t="s">
        <v>71</v>
      </c>
      <c r="L197" s="414" t="s">
        <v>71</v>
      </c>
      <c r="M197" s="351" t="s">
        <v>71</v>
      </c>
      <c r="N197" s="1053"/>
      <c r="O197" s="1044"/>
      <c r="P197" s="1044"/>
    </row>
    <row r="198" spans="2:16" ht="39" customHeight="1">
      <c r="B198" s="244" t="s">
        <v>404</v>
      </c>
      <c r="C198" s="1050" t="s">
        <v>596</v>
      </c>
      <c r="D198" s="1050"/>
      <c r="E198" s="1050"/>
      <c r="F198" s="1055" t="s">
        <v>3111</v>
      </c>
      <c r="G198" s="1056"/>
      <c r="H198" s="316">
        <v>0</v>
      </c>
      <c r="I198" s="317">
        <v>4</v>
      </c>
      <c r="J198" s="350">
        <v>0</v>
      </c>
      <c r="K198" s="316">
        <v>201</v>
      </c>
      <c r="L198" s="316">
        <v>1596</v>
      </c>
      <c r="M198" s="363">
        <v>0.126</v>
      </c>
      <c r="N198" s="1054"/>
      <c r="O198" s="1044"/>
      <c r="P198" s="1044"/>
    </row>
    <row r="199" spans="2:16" ht="24.75" customHeight="1">
      <c r="B199" s="319" t="s">
        <v>218</v>
      </c>
      <c r="C199" s="1031" t="s">
        <v>692</v>
      </c>
      <c r="D199" s="1031"/>
      <c r="E199" s="1031"/>
      <c r="F199" s="1031"/>
      <c r="G199" s="1057"/>
      <c r="H199" s="316">
        <v>0</v>
      </c>
      <c r="I199" s="317">
        <v>4</v>
      </c>
      <c r="J199" s="350">
        <f t="shared" ref="J199:J212" si="1">MIN(H199/I199,1)</f>
        <v>0</v>
      </c>
      <c r="K199" s="316">
        <v>21</v>
      </c>
      <c r="L199" s="316">
        <v>1667</v>
      </c>
      <c r="M199" s="363">
        <f>MIN(K199/L199,1)</f>
        <v>1.259748050389922E-2</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413" t="s">
        <v>71</v>
      </c>
      <c r="I201" s="414" t="s">
        <v>71</v>
      </c>
      <c r="J201" s="351" t="s">
        <v>71</v>
      </c>
      <c r="K201" s="316">
        <v>30</v>
      </c>
      <c r="L201" s="316">
        <v>1663</v>
      </c>
      <c r="M201" s="363">
        <f>MIN(K201/L201,1)</f>
        <v>1.8039687312086591E-2</v>
      </c>
      <c r="N201" s="1029"/>
      <c r="O201" s="1044"/>
      <c r="P201" s="1044"/>
    </row>
    <row r="202" spans="2:16" ht="24.75" customHeight="1">
      <c r="B202" s="10" t="s">
        <v>401</v>
      </c>
      <c r="C202" s="1009" t="s">
        <v>599</v>
      </c>
      <c r="D202" s="1009"/>
      <c r="E202" s="1009"/>
      <c r="F202" s="1009"/>
      <c r="G202" s="766"/>
      <c r="H202" s="316">
        <v>0</v>
      </c>
      <c r="I202" s="317">
        <v>4</v>
      </c>
      <c r="J202" s="350">
        <f t="shared" si="1"/>
        <v>0</v>
      </c>
      <c r="K202" s="413" t="s">
        <v>71</v>
      </c>
      <c r="L202" s="414" t="s">
        <v>71</v>
      </c>
      <c r="M202" s="351" t="s">
        <v>71</v>
      </c>
      <c r="N202" s="1049"/>
      <c r="O202" s="1044"/>
      <c r="P202" s="1044"/>
    </row>
    <row r="203" spans="2:16" ht="24.75" customHeight="1">
      <c r="B203" s="10" t="s">
        <v>404</v>
      </c>
      <c r="C203" s="1009" t="s">
        <v>600</v>
      </c>
      <c r="D203" s="1009"/>
      <c r="E203" s="1009"/>
      <c r="F203" s="1009"/>
      <c r="G203" s="1028"/>
      <c r="H203" s="413" t="s">
        <v>71</v>
      </c>
      <c r="I203" s="414" t="s">
        <v>71</v>
      </c>
      <c r="J203" s="351" t="s">
        <v>71</v>
      </c>
      <c r="K203" s="413" t="s">
        <v>71</v>
      </c>
      <c r="L203" s="414" t="s">
        <v>71</v>
      </c>
      <c r="M203" s="351"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v>0</v>
      </c>
      <c r="I205" s="317">
        <v>4</v>
      </c>
      <c r="J205" s="350">
        <f t="shared" si="1"/>
        <v>0</v>
      </c>
      <c r="K205" s="316">
        <v>45</v>
      </c>
      <c r="L205" s="316">
        <v>1075</v>
      </c>
      <c r="M205" s="363">
        <f>MIN(K205/L205,1)</f>
        <v>4.1860465116279069E-2</v>
      </c>
      <c r="N205" s="1029"/>
      <c r="O205" s="1043"/>
      <c r="P205" s="1043"/>
    </row>
    <row r="206" spans="2:16" ht="22.5" customHeight="1">
      <c r="B206" s="10" t="s">
        <v>401</v>
      </c>
      <c r="C206" s="1009" t="s">
        <v>602</v>
      </c>
      <c r="D206" s="1009"/>
      <c r="E206" s="1009"/>
      <c r="F206" s="1009"/>
      <c r="G206" s="1028"/>
      <c r="H206" s="316">
        <v>0</v>
      </c>
      <c r="I206" s="317">
        <v>4</v>
      </c>
      <c r="J206" s="350">
        <f t="shared" si="1"/>
        <v>0</v>
      </c>
      <c r="K206" s="316">
        <v>75</v>
      </c>
      <c r="L206" s="316">
        <v>416</v>
      </c>
      <c r="M206" s="363">
        <f>MIN(K206/L206,1)</f>
        <v>0.18028846153846154</v>
      </c>
      <c r="N206" s="1030"/>
      <c r="O206" s="1043"/>
      <c r="P206" s="1043"/>
    </row>
    <row r="207" spans="2:16" ht="22.5" customHeight="1">
      <c r="B207" s="319" t="s">
        <v>224</v>
      </c>
      <c r="C207" s="1031" t="s">
        <v>414</v>
      </c>
      <c r="D207" s="1031"/>
      <c r="E207" s="1031"/>
      <c r="F207" s="1031"/>
      <c r="G207" s="1031"/>
      <c r="H207" s="316">
        <v>0</v>
      </c>
      <c r="I207" s="317">
        <v>4</v>
      </c>
      <c r="J207" s="350">
        <f t="shared" si="1"/>
        <v>0</v>
      </c>
      <c r="K207" s="413" t="s">
        <v>71</v>
      </c>
      <c r="L207" s="414" t="s">
        <v>71</v>
      </c>
      <c r="M207" s="351" t="s">
        <v>71</v>
      </c>
      <c r="N207" s="321"/>
      <c r="O207" s="1043"/>
      <c r="P207" s="1043"/>
    </row>
    <row r="208" spans="2:16" ht="22.5" customHeight="1">
      <c r="B208" s="319" t="s">
        <v>226</v>
      </c>
      <c r="C208" s="1031" t="s">
        <v>603</v>
      </c>
      <c r="D208" s="1031"/>
      <c r="E208" s="1031"/>
      <c r="F208" s="1031"/>
      <c r="G208" s="1031"/>
      <c r="H208" s="413" t="s">
        <v>71</v>
      </c>
      <c r="I208" s="414" t="s">
        <v>71</v>
      </c>
      <c r="J208" s="351" t="s">
        <v>71</v>
      </c>
      <c r="K208" s="413" t="s">
        <v>71</v>
      </c>
      <c r="L208" s="414" t="s">
        <v>71</v>
      </c>
      <c r="M208" s="351" t="s">
        <v>71</v>
      </c>
      <c r="N208" s="321"/>
      <c r="O208" s="1043"/>
      <c r="P208" s="1043"/>
    </row>
    <row r="209" spans="2:16" ht="22.5" customHeight="1">
      <c r="B209" s="319" t="s">
        <v>228</v>
      </c>
      <c r="C209" s="1031" t="s">
        <v>133</v>
      </c>
      <c r="D209" s="1031"/>
      <c r="E209" s="1031"/>
      <c r="F209" s="1031"/>
      <c r="G209" s="1031"/>
      <c r="H209" s="316">
        <v>0</v>
      </c>
      <c r="I209" s="317">
        <v>4</v>
      </c>
      <c r="J209" s="350">
        <f t="shared" si="1"/>
        <v>0</v>
      </c>
      <c r="K209" s="316">
        <v>36</v>
      </c>
      <c r="L209" s="316">
        <v>1724</v>
      </c>
      <c r="M209" s="363">
        <f t="shared" ref="M209:M210" si="2">MIN(K209/L209,1)</f>
        <v>2.0881670533642691E-2</v>
      </c>
      <c r="N209" s="321"/>
      <c r="O209" s="1043"/>
      <c r="P209" s="1043"/>
    </row>
    <row r="210" spans="2:16" ht="22.5" customHeight="1">
      <c r="B210" s="319" t="s">
        <v>229</v>
      </c>
      <c r="C210" s="1031" t="s">
        <v>134</v>
      </c>
      <c r="D210" s="1031"/>
      <c r="E210" s="1031"/>
      <c r="F210" s="1031"/>
      <c r="G210" s="1031"/>
      <c r="H210" s="316">
        <v>0</v>
      </c>
      <c r="I210" s="317">
        <v>4</v>
      </c>
      <c r="J210" s="350">
        <f t="shared" si="1"/>
        <v>0</v>
      </c>
      <c r="K210" s="316">
        <v>55</v>
      </c>
      <c r="L210" s="316">
        <v>1713</v>
      </c>
      <c r="M210" s="363">
        <f t="shared" si="2"/>
        <v>3.2107413893753649E-2</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2</v>
      </c>
      <c r="I212" s="317">
        <v>4</v>
      </c>
      <c r="J212" s="350">
        <f t="shared" si="1"/>
        <v>0.5</v>
      </c>
      <c r="K212" s="413" t="s">
        <v>71</v>
      </c>
      <c r="L212" s="414" t="s">
        <v>71</v>
      </c>
      <c r="M212" s="351" t="s">
        <v>71</v>
      </c>
      <c r="N212" s="1029"/>
      <c r="O212" s="1043"/>
      <c r="P212" s="1043"/>
    </row>
    <row r="213" spans="2:16" ht="22.5" customHeight="1">
      <c r="B213" s="10" t="s">
        <v>401</v>
      </c>
      <c r="C213" s="1009" t="s">
        <v>264</v>
      </c>
      <c r="D213" s="1009"/>
      <c r="E213" s="1009"/>
      <c r="F213" s="1009"/>
      <c r="G213" s="1028"/>
      <c r="H213" s="413" t="s">
        <v>71</v>
      </c>
      <c r="I213" s="414" t="s">
        <v>71</v>
      </c>
      <c r="J213" s="351" t="s">
        <v>71</v>
      </c>
      <c r="K213" s="413" t="s">
        <v>71</v>
      </c>
      <c r="L213" s="414" t="s">
        <v>71</v>
      </c>
      <c r="M213" s="351" t="s">
        <v>71</v>
      </c>
      <c r="N213" s="1030"/>
      <c r="O213" s="1043"/>
      <c r="P213" s="1043"/>
    </row>
    <row r="214" spans="2:16" ht="22.5" customHeight="1">
      <c r="B214" s="319" t="s">
        <v>231</v>
      </c>
      <c r="C214" s="1031" t="s">
        <v>604</v>
      </c>
      <c r="D214" s="1031"/>
      <c r="E214" s="1031"/>
      <c r="F214" s="1031"/>
      <c r="G214" s="1031"/>
      <c r="H214" s="413" t="s">
        <v>71</v>
      </c>
      <c r="I214" s="414" t="s">
        <v>71</v>
      </c>
      <c r="J214" s="351" t="s">
        <v>71</v>
      </c>
      <c r="K214" s="413" t="s">
        <v>71</v>
      </c>
      <c r="L214" s="414" t="s">
        <v>71</v>
      </c>
      <c r="M214" s="351" t="s">
        <v>71</v>
      </c>
      <c r="N214" s="321"/>
      <c r="O214" s="1043"/>
      <c r="P214" s="1043"/>
    </row>
    <row r="215" spans="2:16" ht="35.25" customHeight="1">
      <c r="B215" s="9" t="s">
        <v>233</v>
      </c>
      <c r="C215" s="879" t="s">
        <v>605</v>
      </c>
      <c r="D215" s="879"/>
      <c r="E215" s="879"/>
      <c r="F215" s="879"/>
      <c r="G215" s="880"/>
      <c r="H215" s="504">
        <f>H198+H199+H202+H205+H206+H207+H209+H210+H212</f>
        <v>2</v>
      </c>
      <c r="I215" s="504">
        <f>I198+I199+I202+I205+I206+I207+I209+I210+I212</f>
        <v>36</v>
      </c>
      <c r="J215" s="347">
        <f>MIN(H215/I215,1)</f>
        <v>5.5555555555555552E-2</v>
      </c>
      <c r="K215" s="504">
        <f>K198+K199+K201+K205+K206+K209+K210</f>
        <v>463</v>
      </c>
      <c r="L215" s="504">
        <f>L198+L199+L201+L205+L206+L209+L210</f>
        <v>9854</v>
      </c>
      <c r="M215" s="368">
        <f>MIN(K215/L215,1)</f>
        <v>4.69859955348082E-2</v>
      </c>
      <c r="N215" s="321"/>
      <c r="O215" s="1045"/>
      <c r="P215" s="1045"/>
    </row>
    <row r="216" spans="2:16" ht="81.75" customHeight="1" thickBot="1">
      <c r="B216" s="309" t="s">
        <v>606</v>
      </c>
      <c r="C216" s="913" t="s">
        <v>607</v>
      </c>
      <c r="D216" s="913"/>
      <c r="E216" s="913"/>
      <c r="F216" s="913"/>
      <c r="G216" s="913"/>
      <c r="H216" s="1084" t="s">
        <v>3112</v>
      </c>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3113</v>
      </c>
      <c r="I218" s="1022"/>
      <c r="J218" s="1022"/>
      <c r="K218" s="1023" t="s">
        <v>424</v>
      </c>
      <c r="L218" s="1025" t="s">
        <v>3114</v>
      </c>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1491</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t="s">
        <v>3115</v>
      </c>
      <c r="M221" s="996"/>
      <c r="N221" s="997"/>
      <c r="O221" s="1004" t="s">
        <v>1491</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49</v>
      </c>
      <c r="I224" s="969"/>
      <c r="J224" s="969"/>
      <c r="K224" s="979" t="s">
        <v>424</v>
      </c>
      <c r="L224" s="992" t="s">
        <v>3116</v>
      </c>
      <c r="M224" s="993"/>
      <c r="N224" s="994"/>
      <c r="O224" s="1001" t="s">
        <v>1492</v>
      </c>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t="s">
        <v>1491</v>
      </c>
      <c r="P226" s="1004"/>
    </row>
    <row r="227" spans="1:16" ht="21.75" customHeight="1">
      <c r="B227" s="10" t="s">
        <v>216</v>
      </c>
      <c r="C227" s="879" t="s">
        <v>619</v>
      </c>
      <c r="D227" s="879"/>
      <c r="E227" s="879"/>
      <c r="F227" s="879"/>
      <c r="G227" s="880"/>
      <c r="H227" s="968" t="s">
        <v>663</v>
      </c>
      <c r="I227" s="969"/>
      <c r="J227" s="969"/>
      <c r="K227" s="980"/>
      <c r="L227" s="995"/>
      <c r="M227" s="996"/>
      <c r="N227" s="997"/>
      <c r="O227" s="1007"/>
      <c r="P227" s="1007"/>
    </row>
    <row r="228" spans="1:16" ht="48.75" customHeight="1">
      <c r="B228" s="809" t="s">
        <v>620</v>
      </c>
      <c r="C228" s="879" t="s">
        <v>697</v>
      </c>
      <c r="D228" s="879"/>
      <c r="E228" s="879"/>
      <c r="F228" s="879"/>
      <c r="G228" s="880"/>
      <c r="H228" s="968" t="s">
        <v>49</v>
      </c>
      <c r="I228" s="969"/>
      <c r="J228" s="969"/>
      <c r="K228" s="980"/>
      <c r="L228" s="995"/>
      <c r="M228" s="996"/>
      <c r="N228" s="997"/>
      <c r="O228" s="246" t="s">
        <v>1493</v>
      </c>
      <c r="P228" s="247"/>
    </row>
    <row r="229" spans="1:16" ht="21" customHeight="1">
      <c r="B229" s="803" t="s">
        <v>622</v>
      </c>
      <c r="C229" s="875" t="s">
        <v>623</v>
      </c>
      <c r="D229" s="875"/>
      <c r="E229" s="875"/>
      <c r="F229" s="875"/>
      <c r="G229" s="990"/>
      <c r="H229" s="968" t="s">
        <v>49</v>
      </c>
      <c r="I229" s="969"/>
      <c r="J229" s="969"/>
      <c r="K229" s="980"/>
      <c r="L229" s="995"/>
      <c r="M229" s="996"/>
      <c r="N229" s="997"/>
      <c r="O229" s="1003" t="s">
        <v>2727</v>
      </c>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49</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t="s">
        <v>3117</v>
      </c>
      <c r="M233" s="983"/>
      <c r="N233" s="984"/>
      <c r="O233" s="985" t="s">
        <v>938</v>
      </c>
      <c r="P233" s="985"/>
    </row>
    <row r="234" spans="1:16" ht="20.45" customHeight="1">
      <c r="B234" s="10" t="s">
        <v>216</v>
      </c>
      <c r="C234" s="879" t="s">
        <v>629</v>
      </c>
      <c r="D234" s="879"/>
      <c r="E234" s="879"/>
      <c r="F234" s="879"/>
      <c r="G234" s="880"/>
      <c r="H234" s="986" t="s">
        <v>3118</v>
      </c>
      <c r="I234" s="987"/>
      <c r="J234" s="988"/>
      <c r="K234" s="980"/>
      <c r="L234" s="973"/>
      <c r="M234" s="974"/>
      <c r="N234" s="975"/>
      <c r="O234" s="976"/>
      <c r="P234" s="976"/>
    </row>
    <row r="235" spans="1:16" ht="33" customHeight="1">
      <c r="B235" s="760" t="s">
        <v>630</v>
      </c>
      <c r="C235" s="989" t="s">
        <v>631</v>
      </c>
      <c r="D235" s="875"/>
      <c r="E235" s="875"/>
      <c r="F235" s="875"/>
      <c r="G235" s="990"/>
      <c r="H235" s="968" t="s">
        <v>50</v>
      </c>
      <c r="I235" s="969"/>
      <c r="J235" s="969"/>
      <c r="K235" s="980"/>
      <c r="L235" s="970"/>
      <c r="M235" s="971"/>
      <c r="N235" s="972"/>
      <c r="O235" s="1490" t="s">
        <v>3033</v>
      </c>
      <c r="P235" s="960"/>
    </row>
    <row r="236" spans="1:16" ht="40.5" customHeight="1">
      <c r="B236" s="325" t="s">
        <v>216</v>
      </c>
      <c r="C236" s="879" t="s">
        <v>629</v>
      </c>
      <c r="D236" s="879"/>
      <c r="E236" s="879"/>
      <c r="F236" s="879"/>
      <c r="G236" s="880"/>
      <c r="H236" s="957"/>
      <c r="I236" s="958"/>
      <c r="J236" s="977"/>
      <c r="K236" s="981"/>
      <c r="L236" s="973"/>
      <c r="M236" s="974"/>
      <c r="N236" s="975"/>
      <c r="O236" s="1491"/>
      <c r="P236" s="976"/>
    </row>
    <row r="237" spans="1:16" ht="45" customHeight="1">
      <c r="B237" s="759" t="s">
        <v>632</v>
      </c>
      <c r="C237" s="921" t="s">
        <v>633</v>
      </c>
      <c r="D237" s="921"/>
      <c r="E237" s="921"/>
      <c r="F237" s="921"/>
      <c r="G237" s="956"/>
      <c r="H237" s="1099" t="s">
        <v>3119</v>
      </c>
      <c r="I237" s="1100"/>
      <c r="J237" s="1100"/>
      <c r="K237" s="1100"/>
      <c r="L237" s="1100"/>
      <c r="M237" s="1100"/>
      <c r="N237" s="1417"/>
      <c r="O237" s="761" t="s">
        <v>940</v>
      </c>
      <c r="P237" s="761"/>
    </row>
    <row r="238" spans="1:16" ht="77.25" customHeight="1">
      <c r="A238" s="11"/>
      <c r="B238" s="720" t="s">
        <v>634</v>
      </c>
      <c r="C238" s="921" t="s">
        <v>635</v>
      </c>
      <c r="D238" s="921"/>
      <c r="E238" s="921"/>
      <c r="F238" s="921"/>
      <c r="G238" s="956"/>
      <c r="H238" s="160" t="s">
        <v>49</v>
      </c>
      <c r="I238" s="753" t="s">
        <v>424</v>
      </c>
      <c r="J238" s="958" t="s">
        <v>3120</v>
      </c>
      <c r="K238" s="958"/>
      <c r="L238" s="958"/>
      <c r="M238" s="958"/>
      <c r="N238" s="959"/>
      <c r="O238" s="960" t="s">
        <v>940</v>
      </c>
      <c r="P238" s="960"/>
    </row>
    <row r="239" spans="1:16" ht="66.75" customHeight="1" thickBot="1">
      <c r="A239" s="11"/>
      <c r="B239" s="326"/>
      <c r="C239" s="962" t="s">
        <v>636</v>
      </c>
      <c r="D239" s="963"/>
      <c r="E239" s="963"/>
      <c r="F239" s="963"/>
      <c r="G239" s="963"/>
      <c r="H239" s="2742" t="s">
        <v>3099</v>
      </c>
      <c r="I239" s="2743"/>
      <c r="J239" s="2742"/>
      <c r="K239" s="2742"/>
      <c r="L239" s="2742"/>
      <c r="M239" s="2744"/>
      <c r="N239" s="2745"/>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F1:G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171" priority="172">
      <formula>$H$134="Don't know"</formula>
    </cfRule>
    <cfRule type="expression" dxfId="170" priority="173">
      <formula>$H$134="no"</formula>
    </cfRule>
  </conditionalFormatting>
  <conditionalFormatting sqref="H132">
    <cfRule type="expression" dxfId="169" priority="170">
      <formula>$H$138="Don't know"</formula>
    </cfRule>
    <cfRule type="expression" dxfId="168" priority="171">
      <formula>$H$138="No"</formula>
    </cfRule>
  </conditionalFormatting>
  <conditionalFormatting sqref="H134">
    <cfRule type="expression" dxfId="167" priority="168">
      <formula>$H$141="Don't know"</formula>
    </cfRule>
    <cfRule type="expression" dxfId="166" priority="169">
      <formula>$H$141="No"</formula>
    </cfRule>
  </conditionalFormatting>
  <conditionalFormatting sqref="H122:H124 K122">
    <cfRule type="expression" dxfId="165" priority="166">
      <formula>$N$128="Don't know"</formula>
    </cfRule>
    <cfRule type="expression" dxfId="164" priority="167">
      <formula>$N$128="No"</formula>
    </cfRule>
  </conditionalFormatting>
  <conditionalFormatting sqref="L157:M157">
    <cfRule type="expression" dxfId="163" priority="162">
      <formula>$F$163="Don't know"</formula>
    </cfRule>
    <cfRule type="expression" dxfId="162" priority="165">
      <formula>$F$163="No"</formula>
    </cfRule>
  </conditionalFormatting>
  <conditionalFormatting sqref="L158:M158">
    <cfRule type="expression" dxfId="161" priority="161">
      <formula>$F$164="Don't know"</formula>
    </cfRule>
    <cfRule type="expression" dxfId="160" priority="164">
      <formula>$F$164="No"</formula>
    </cfRule>
  </conditionalFormatting>
  <conditionalFormatting sqref="L159:M159">
    <cfRule type="expression" dxfId="159" priority="160">
      <formula>$F$171="Don't know"</formula>
    </cfRule>
    <cfRule type="expression" dxfId="158" priority="163">
      <formula>$F$171="No"</formula>
    </cfRule>
  </conditionalFormatting>
  <conditionalFormatting sqref="H11:N11">
    <cfRule type="expression" dxfId="157" priority="157">
      <formula>$F$17="Not applicable"</formula>
    </cfRule>
    <cfRule type="expression" dxfId="156" priority="158">
      <formula>$F$17="Don't know"</formula>
    </cfRule>
    <cfRule type="expression" dxfId="155" priority="159">
      <formula>$F$17="No"</formula>
    </cfRule>
  </conditionalFormatting>
  <conditionalFormatting sqref="H12:N19">
    <cfRule type="expression" dxfId="154" priority="154">
      <formula>$F12="Not applicable"</formula>
    </cfRule>
    <cfRule type="expression" dxfId="153" priority="155">
      <formula>$F12="Don't know"</formula>
    </cfRule>
    <cfRule type="expression" dxfId="152" priority="156">
      <formula>$F12="No"</formula>
    </cfRule>
  </conditionalFormatting>
  <conditionalFormatting sqref="H11:N19 N20 F9:N9 F11:F19">
    <cfRule type="expression" dxfId="151" priority="153">
      <formula>$N$14="Don't know"</formula>
    </cfRule>
  </conditionalFormatting>
  <conditionalFormatting sqref="H11:N19 N20 F9:N9 F11:F19">
    <cfRule type="expression" dxfId="150" priority="152">
      <formula>$N$14="Not applicable"</formula>
    </cfRule>
  </conditionalFormatting>
  <conditionalFormatting sqref="H11:N19 N20 F9:N9 F11:F19">
    <cfRule type="expression" dxfId="149" priority="151">
      <formula>$N$14="No"</formula>
    </cfRule>
  </conditionalFormatting>
  <conditionalFormatting sqref="L153:M153">
    <cfRule type="expression" dxfId="148" priority="149">
      <formula>$F$163="Don't know"</formula>
    </cfRule>
    <cfRule type="expression" dxfId="147" priority="150">
      <formula>$F$163="No"</formula>
    </cfRule>
  </conditionalFormatting>
  <conditionalFormatting sqref="L154:M154">
    <cfRule type="expression" dxfId="146" priority="147">
      <formula>$F$163="Don't know"</formula>
    </cfRule>
    <cfRule type="expression" dxfId="145" priority="148">
      <formula>$F$163="No"</formula>
    </cfRule>
  </conditionalFormatting>
  <conditionalFormatting sqref="L155:M155">
    <cfRule type="expression" dxfId="144" priority="145">
      <formula>$F$163="Don't know"</formula>
    </cfRule>
    <cfRule type="expression" dxfId="143" priority="146">
      <formula>$F$163="No"</formula>
    </cfRule>
  </conditionalFormatting>
  <conditionalFormatting sqref="L21:L22">
    <cfRule type="expression" dxfId="142" priority="142">
      <formula>$N$14="No"</formula>
    </cfRule>
  </conditionalFormatting>
  <conditionalFormatting sqref="L21:L22">
    <cfRule type="expression" dxfId="141" priority="144">
      <formula>$N$14="Don't know"</formula>
    </cfRule>
  </conditionalFormatting>
  <conditionalFormatting sqref="L21:L22">
    <cfRule type="expression" dxfId="140" priority="143">
      <formula>$N$14="Not applicable"</formula>
    </cfRule>
  </conditionalFormatting>
  <conditionalFormatting sqref="I23:J23 H25 H87:N87 H90 K198:L199 K201:L201 H202:I202 H205:I207 K205:L206 H212:I212 H28:H29 F11:F19 F23 L21:L23 L8 F75:J76 G101:N113 J41:K41 O193:O215 F79:J79 F77:H78 H196:I199 H209:I210 K209:L210">
    <cfRule type="containsBlanks" dxfId="139" priority="141">
      <formula>LEN(TRIM(F8))=0</formula>
    </cfRule>
  </conditionalFormatting>
  <conditionalFormatting sqref="F9:N9">
    <cfRule type="containsBlanks" dxfId="138" priority="140">
      <formula>LEN(TRIM(F9))=0</formula>
    </cfRule>
  </conditionalFormatting>
  <conditionalFormatting sqref="O10 O74 O98 O120 O128 O131 O133 O160 O167:O168 O191 O229:O231 O233:O235 O224:O225 O218:O219 O171 O137:O152 J33:K34 J38:K38 J45:K46 J53:K53 O20:O23 O25:O30 O237:O238 J48:K48 J50:K51">
    <cfRule type="containsBlanks" dxfId="137" priority="139">
      <formula>LEN(TRIM(J10))=0</formula>
    </cfRule>
  </conditionalFormatting>
  <conditionalFormatting sqref="H85:J85">
    <cfRule type="containsBlanks" dxfId="136" priority="138">
      <formula>LEN(TRIM(H85))=0</formula>
    </cfRule>
  </conditionalFormatting>
  <conditionalFormatting sqref="F187:N187 N189 K191:N191 G138 H129:H130 H122:H124 K122 H218:H219 H134:H135 H132 F157:F159 F153:F155 K161 F161:F163 H167 K172:K184 H237:H238 L153:N155 L157:N159 I170:L170">
    <cfRule type="containsBlanks" dxfId="135" priority="137">
      <formula>LEN(TRIM(F122))=0</formula>
    </cfRule>
  </conditionalFormatting>
  <conditionalFormatting sqref="M170:N170">
    <cfRule type="containsBlanks" dxfId="134" priority="136">
      <formula>LEN(TRIM(M170))=0</formula>
    </cfRule>
  </conditionalFormatting>
  <conditionalFormatting sqref="O228">
    <cfRule type="containsBlanks" dxfId="133" priority="135">
      <formula>LEN(TRIM(O228))=0</formula>
    </cfRule>
  </conditionalFormatting>
  <conditionalFormatting sqref="G120">
    <cfRule type="containsBlanks" dxfId="132" priority="134">
      <formula>LEN(TRIM(G120))=0</formula>
    </cfRule>
  </conditionalFormatting>
  <conditionalFormatting sqref="J140">
    <cfRule type="containsBlanks" dxfId="131" priority="82">
      <formula>LEN(TRIM(J140))=0</formula>
    </cfRule>
  </conditionalFormatting>
  <conditionalFormatting sqref="O169">
    <cfRule type="containsBlanks" dxfId="130" priority="133">
      <formula>LEN(TRIM(O169))=0</formula>
    </cfRule>
  </conditionalFormatting>
  <conditionalFormatting sqref="J56">
    <cfRule type="containsBlanks" dxfId="129" priority="132">
      <formula>LEN(TRIM(J56))=0</formula>
    </cfRule>
  </conditionalFormatting>
  <conditionalFormatting sqref="J144">
    <cfRule type="containsBlanks" dxfId="128" priority="78">
      <formula>LEN(TRIM(J144))=0</formula>
    </cfRule>
  </conditionalFormatting>
  <conditionalFormatting sqref="F23">
    <cfRule type="expression" dxfId="127" priority="131">
      <formula>$N$14="Don't know"</formula>
    </cfRule>
  </conditionalFormatting>
  <conditionalFormatting sqref="F23">
    <cfRule type="expression" dxfId="126" priority="130">
      <formula>$N$14="Not applicable"</formula>
    </cfRule>
  </conditionalFormatting>
  <conditionalFormatting sqref="F23">
    <cfRule type="expression" dxfId="125" priority="129">
      <formula>$N$14="No"</formula>
    </cfRule>
  </conditionalFormatting>
  <conditionalFormatting sqref="L20">
    <cfRule type="containsBlanks" dxfId="124" priority="125">
      <formula>LEN(TRIM(L20))=0</formula>
    </cfRule>
    <cfRule type="expression" dxfId="123" priority="128">
      <formula>$M$14="Don't know"</formula>
    </cfRule>
  </conditionalFormatting>
  <conditionalFormatting sqref="L20">
    <cfRule type="expression" dxfId="122" priority="127">
      <formula>$M$14="Not applicable"</formula>
    </cfRule>
  </conditionalFormatting>
  <conditionalFormatting sqref="L20">
    <cfRule type="expression" dxfId="121" priority="126">
      <formula>$M$14="No"</formula>
    </cfRule>
  </conditionalFormatting>
  <conditionalFormatting sqref="L21">
    <cfRule type="expression" dxfId="120" priority="124">
      <formula>$N$14="Don't know"</formula>
    </cfRule>
  </conditionalFormatting>
  <conditionalFormatting sqref="L21">
    <cfRule type="expression" dxfId="119" priority="123">
      <formula>$N$14="Not applicable"</formula>
    </cfRule>
  </conditionalFormatting>
  <conditionalFormatting sqref="L21">
    <cfRule type="expression" dxfId="118" priority="122">
      <formula>$N$14="No"</formula>
    </cfRule>
  </conditionalFormatting>
  <conditionalFormatting sqref="L22">
    <cfRule type="expression" dxfId="117" priority="121">
      <formula>$N$14="Don't know"</formula>
    </cfRule>
  </conditionalFormatting>
  <conditionalFormatting sqref="L22">
    <cfRule type="expression" dxfId="116" priority="120">
      <formula>$N$14="Not applicable"</formula>
    </cfRule>
  </conditionalFormatting>
  <conditionalFormatting sqref="L22">
    <cfRule type="expression" dxfId="115" priority="119">
      <formula>$N$14="No"</formula>
    </cfRule>
  </conditionalFormatting>
  <conditionalFormatting sqref="L8">
    <cfRule type="expression" dxfId="114" priority="118">
      <formula>$N$14="Don't know"</formula>
    </cfRule>
  </conditionalFormatting>
  <conditionalFormatting sqref="L8">
    <cfRule type="expression" dxfId="113" priority="117">
      <formula>$N$14="Not applicable"</formula>
    </cfRule>
  </conditionalFormatting>
  <conditionalFormatting sqref="L8">
    <cfRule type="expression" dxfId="112" priority="116">
      <formula>$N$14="No"</formula>
    </cfRule>
  </conditionalFormatting>
  <conditionalFormatting sqref="J25">
    <cfRule type="containsBlanks" dxfId="111" priority="115">
      <formula>LEN(TRIM(J25))=0</formula>
    </cfRule>
  </conditionalFormatting>
  <conditionalFormatting sqref="J58">
    <cfRule type="containsBlanks" dxfId="110" priority="114">
      <formula>LEN(TRIM(J58))=0</formula>
    </cfRule>
  </conditionalFormatting>
  <conditionalFormatting sqref="N65">
    <cfRule type="containsBlanks" dxfId="109" priority="113">
      <formula>LEN(TRIM(N65))=0</formula>
    </cfRule>
  </conditionalFormatting>
  <conditionalFormatting sqref="H86:J86">
    <cfRule type="containsBlanks" dxfId="108" priority="112">
      <formula>LEN(TRIM(H86))=0</formula>
    </cfRule>
  </conditionalFormatting>
  <conditionalFormatting sqref="K186">
    <cfRule type="containsBlanks" dxfId="107" priority="59">
      <formula>LEN(TRIM(K186))=0</formula>
    </cfRule>
  </conditionalFormatting>
  <conditionalFormatting sqref="H126">
    <cfRule type="expression" dxfId="106" priority="110">
      <formula>$N$128="Don't know"</formula>
    </cfRule>
    <cfRule type="expression" dxfId="105" priority="111">
      <formula>$N$128="No"</formula>
    </cfRule>
  </conditionalFormatting>
  <conditionalFormatting sqref="H126">
    <cfRule type="containsBlanks" dxfId="104" priority="109">
      <formula>LEN(TRIM(H126))=0</formula>
    </cfRule>
  </conditionalFormatting>
  <conditionalFormatting sqref="H127">
    <cfRule type="expression" dxfId="103" priority="107">
      <formula>$N$128="Don't know"</formula>
    </cfRule>
    <cfRule type="expression" dxfId="102" priority="108">
      <formula>$N$128="No"</formula>
    </cfRule>
  </conditionalFormatting>
  <conditionalFormatting sqref="H127">
    <cfRule type="containsBlanks" dxfId="101" priority="106">
      <formula>LEN(TRIM(H127))=0</formula>
    </cfRule>
  </conditionalFormatting>
  <conditionalFormatting sqref="H128">
    <cfRule type="expression" dxfId="100" priority="104">
      <formula>$N$128="Don't know"</formula>
    </cfRule>
    <cfRule type="expression" dxfId="99" priority="105">
      <formula>$N$128="No"</formula>
    </cfRule>
  </conditionalFormatting>
  <conditionalFormatting sqref="H128">
    <cfRule type="containsBlanks" dxfId="98" priority="103">
      <formula>LEN(TRIM(H128))=0</formula>
    </cfRule>
  </conditionalFormatting>
  <conditionalFormatting sqref="H133">
    <cfRule type="expression" dxfId="97" priority="101">
      <formula>$N$128="Don't know"</formula>
    </cfRule>
    <cfRule type="expression" dxfId="96" priority="102">
      <formula>$N$128="No"</formula>
    </cfRule>
  </conditionalFormatting>
  <conditionalFormatting sqref="H133">
    <cfRule type="containsBlanks" dxfId="95" priority="100">
      <formula>LEN(TRIM(H133))=0</formula>
    </cfRule>
  </conditionalFormatting>
  <conditionalFormatting sqref="H131">
    <cfRule type="expression" dxfId="94" priority="98">
      <formula>$N$128="Don't know"</formula>
    </cfRule>
    <cfRule type="expression" dxfId="93" priority="99">
      <formula>$N$128="No"</formula>
    </cfRule>
  </conditionalFormatting>
  <conditionalFormatting sqref="H131">
    <cfRule type="containsBlanks" dxfId="92" priority="97">
      <formula>LEN(TRIM(H131))=0</formula>
    </cfRule>
  </conditionalFormatting>
  <conditionalFormatting sqref="G139">
    <cfRule type="containsBlanks" dxfId="91" priority="96">
      <formula>LEN(TRIM(G139))=0</formula>
    </cfRule>
  </conditionalFormatting>
  <conditionalFormatting sqref="G140">
    <cfRule type="containsBlanks" dxfId="90" priority="95">
      <formula>LEN(TRIM(G140))=0</formula>
    </cfRule>
  </conditionalFormatting>
  <conditionalFormatting sqref="G141">
    <cfRule type="containsBlanks" dxfId="89" priority="94">
      <formula>LEN(TRIM(G141))=0</formula>
    </cfRule>
  </conditionalFormatting>
  <conditionalFormatting sqref="G142">
    <cfRule type="containsBlanks" dxfId="88" priority="93">
      <formula>LEN(TRIM(G142))=0</formula>
    </cfRule>
  </conditionalFormatting>
  <conditionalFormatting sqref="G143">
    <cfRule type="containsBlanks" dxfId="87" priority="92">
      <formula>LEN(TRIM(G143))=0</formula>
    </cfRule>
  </conditionalFormatting>
  <conditionalFormatting sqref="G144">
    <cfRule type="containsBlanks" dxfId="86" priority="91">
      <formula>LEN(TRIM(G144))=0</formula>
    </cfRule>
  </conditionalFormatting>
  <conditionalFormatting sqref="G145">
    <cfRule type="containsBlanks" dxfId="85" priority="90">
      <formula>LEN(TRIM(G145))=0</formula>
    </cfRule>
  </conditionalFormatting>
  <conditionalFormatting sqref="G146">
    <cfRule type="containsBlanks" dxfId="84" priority="89">
      <formula>LEN(TRIM(G146))=0</formula>
    </cfRule>
  </conditionalFormatting>
  <conditionalFormatting sqref="G147">
    <cfRule type="containsBlanks" dxfId="83" priority="88">
      <formula>LEN(TRIM(G147))=0</formula>
    </cfRule>
  </conditionalFormatting>
  <conditionalFormatting sqref="G148">
    <cfRule type="containsBlanks" dxfId="82" priority="87">
      <formula>LEN(TRIM(G148))=0</formula>
    </cfRule>
  </conditionalFormatting>
  <conditionalFormatting sqref="G149">
    <cfRule type="containsBlanks" dxfId="81" priority="86">
      <formula>LEN(TRIM(G149))=0</formula>
    </cfRule>
  </conditionalFormatting>
  <conditionalFormatting sqref="G150">
    <cfRule type="containsBlanks" dxfId="80" priority="85">
      <formula>LEN(TRIM(G150))=0</formula>
    </cfRule>
  </conditionalFormatting>
  <conditionalFormatting sqref="J138">
    <cfRule type="containsBlanks" dxfId="79" priority="84">
      <formula>LEN(TRIM(J138))=0</formula>
    </cfRule>
  </conditionalFormatting>
  <conditionalFormatting sqref="J139">
    <cfRule type="containsBlanks" dxfId="78" priority="83">
      <formula>LEN(TRIM(J139))=0</formula>
    </cfRule>
  </conditionalFormatting>
  <conditionalFormatting sqref="J142">
    <cfRule type="containsBlanks" dxfId="77" priority="80">
      <formula>LEN(TRIM(J142))=0</formula>
    </cfRule>
  </conditionalFormatting>
  <conditionalFormatting sqref="J141">
    <cfRule type="containsBlanks" dxfId="76" priority="81">
      <formula>LEN(TRIM(J141))=0</formula>
    </cfRule>
  </conditionalFormatting>
  <conditionalFormatting sqref="J143">
    <cfRule type="containsBlanks" dxfId="75" priority="79">
      <formula>LEN(TRIM(J143))=0</formula>
    </cfRule>
  </conditionalFormatting>
  <conditionalFormatting sqref="J146">
    <cfRule type="containsBlanks" dxfId="74" priority="76">
      <formula>LEN(TRIM(J146))=0</formula>
    </cfRule>
  </conditionalFormatting>
  <conditionalFormatting sqref="J145">
    <cfRule type="containsBlanks" dxfId="73" priority="77">
      <formula>LEN(TRIM(J145))=0</formula>
    </cfRule>
  </conditionalFormatting>
  <conditionalFormatting sqref="J147">
    <cfRule type="containsBlanks" dxfId="72" priority="75">
      <formula>LEN(TRIM(J147))=0</formula>
    </cfRule>
  </conditionalFormatting>
  <conditionalFormatting sqref="J148">
    <cfRule type="containsBlanks" dxfId="71" priority="74">
      <formula>LEN(TRIM(J148))=0</formula>
    </cfRule>
  </conditionalFormatting>
  <conditionalFormatting sqref="J149">
    <cfRule type="containsBlanks" dxfId="70" priority="73">
      <formula>LEN(TRIM(J149))=0</formula>
    </cfRule>
  </conditionalFormatting>
  <conditionalFormatting sqref="J150">
    <cfRule type="containsBlanks" dxfId="69" priority="72">
      <formula>LEN(TRIM(J150))=0</formula>
    </cfRule>
  </conditionalFormatting>
  <conditionalFormatting sqref="J151">
    <cfRule type="containsBlanks" dxfId="68" priority="71">
      <formula>LEN(TRIM(J151))=0</formula>
    </cfRule>
  </conditionalFormatting>
  <conditionalFormatting sqref="L158:M158">
    <cfRule type="expression" dxfId="67" priority="69">
      <formula>$F$163="Don't know"</formula>
    </cfRule>
    <cfRule type="expression" dxfId="66" priority="70">
      <formula>$F$163="No"</formula>
    </cfRule>
  </conditionalFormatting>
  <conditionalFormatting sqref="L159:M159">
    <cfRule type="expression" dxfId="65" priority="67">
      <formula>$F$163="Don't know"</formula>
    </cfRule>
    <cfRule type="expression" dxfId="64" priority="68">
      <formula>$F$163="No"</formula>
    </cfRule>
  </conditionalFormatting>
  <conditionalFormatting sqref="L153:M153">
    <cfRule type="expression" dxfId="63" priority="65">
      <formula>$F$163="Don't know"</formula>
    </cfRule>
    <cfRule type="expression" dxfId="62" priority="66">
      <formula>$F$163="No"</formula>
    </cfRule>
  </conditionalFormatting>
  <conditionalFormatting sqref="L154:M154">
    <cfRule type="expression" dxfId="61" priority="63">
      <formula>$F$163="Don't know"</formula>
    </cfRule>
    <cfRule type="expression" dxfId="60" priority="64">
      <formula>$F$163="No"</formula>
    </cfRule>
  </conditionalFormatting>
  <conditionalFormatting sqref="L155:M155">
    <cfRule type="expression" dxfId="59" priority="61">
      <formula>$F$163="Don't know"</formula>
    </cfRule>
    <cfRule type="expression" dxfId="58" priority="62">
      <formula>$F$163="No"</formula>
    </cfRule>
  </conditionalFormatting>
  <conditionalFormatting sqref="H221">
    <cfRule type="containsBlanks" dxfId="57" priority="58">
      <formula>LEN(TRIM(H221))=0</formula>
    </cfRule>
  </conditionalFormatting>
  <conditionalFormatting sqref="H222">
    <cfRule type="containsBlanks" dxfId="56" priority="57">
      <formula>LEN(TRIM(H222))=0</formula>
    </cfRule>
  </conditionalFormatting>
  <conditionalFormatting sqref="H224">
    <cfRule type="containsBlanks" dxfId="55" priority="56">
      <formula>LEN(TRIM(H224))=0</formula>
    </cfRule>
  </conditionalFormatting>
  <conditionalFormatting sqref="H225">
    <cfRule type="containsBlanks" dxfId="54" priority="55">
      <formula>LEN(TRIM(H225))=0</formula>
    </cfRule>
  </conditionalFormatting>
  <conditionalFormatting sqref="H226">
    <cfRule type="containsBlanks" dxfId="53" priority="54">
      <formula>LEN(TRIM(H226))=0</formula>
    </cfRule>
  </conditionalFormatting>
  <conditionalFormatting sqref="H228">
    <cfRule type="containsBlanks" dxfId="52" priority="53">
      <formula>LEN(TRIM(H228))=0</formula>
    </cfRule>
  </conditionalFormatting>
  <conditionalFormatting sqref="H229">
    <cfRule type="containsBlanks" dxfId="51" priority="52">
      <formula>LEN(TRIM(H229))=0</formula>
    </cfRule>
  </conditionalFormatting>
  <conditionalFormatting sqref="H231">
    <cfRule type="containsBlanks" dxfId="50" priority="51">
      <formula>LEN(TRIM(H231))=0</formula>
    </cfRule>
  </conditionalFormatting>
  <conditionalFormatting sqref="H233">
    <cfRule type="containsBlanks" dxfId="49" priority="50">
      <formula>LEN(TRIM(H233))=0</formula>
    </cfRule>
  </conditionalFormatting>
  <conditionalFormatting sqref="H235">
    <cfRule type="containsBlanks" dxfId="48" priority="49">
      <formula>LEN(TRIM(H235))=0</formula>
    </cfRule>
  </conditionalFormatting>
  <conditionalFormatting sqref="O8">
    <cfRule type="containsBlanks" dxfId="47" priority="48">
      <formula>LEN(TRIM(O8))=0</formula>
    </cfRule>
  </conditionalFormatting>
  <conditionalFormatting sqref="O221:O222">
    <cfRule type="containsBlanks" dxfId="46" priority="44">
      <formula>LEN(TRIM(O221))=0</formula>
    </cfRule>
  </conditionalFormatting>
  <conditionalFormatting sqref="O226:O227">
    <cfRule type="containsBlanks" dxfId="45" priority="43">
      <formula>LEN(TRIM(O226))=0</formula>
    </cfRule>
  </conditionalFormatting>
  <conditionalFormatting sqref="O156">
    <cfRule type="containsBlanks" dxfId="44" priority="47">
      <formula>LEN(TRIM(O156))=0</formula>
    </cfRule>
  </conditionalFormatting>
  <conditionalFormatting sqref="O165:O166">
    <cfRule type="containsBlanks" dxfId="43" priority="46">
      <formula>LEN(TRIM(O165))=0</formula>
    </cfRule>
  </conditionalFormatting>
  <conditionalFormatting sqref="O189:O190">
    <cfRule type="containsBlanks" dxfId="42" priority="45">
      <formula>LEN(TRIM(O189))=0</formula>
    </cfRule>
  </conditionalFormatting>
  <conditionalFormatting sqref="L154:M154">
    <cfRule type="expression" dxfId="41" priority="41">
      <formula>$F$163="Don't know"</formula>
    </cfRule>
    <cfRule type="expression" dxfId="40" priority="42">
      <formula>$F$163="No"</formula>
    </cfRule>
  </conditionalFormatting>
  <conditionalFormatting sqref="L154:M154">
    <cfRule type="expression" dxfId="39" priority="39">
      <formula>$F$163="Don't know"</formula>
    </cfRule>
    <cfRule type="expression" dxfId="38" priority="40">
      <formula>$F$163="No"</formula>
    </cfRule>
  </conditionalFormatting>
  <conditionalFormatting sqref="L155:M155">
    <cfRule type="expression" dxfId="37" priority="37">
      <formula>$F$163="Don't know"</formula>
    </cfRule>
    <cfRule type="expression" dxfId="36" priority="38">
      <formula>$F$163="No"</formula>
    </cfRule>
  </conditionalFormatting>
  <conditionalFormatting sqref="L155:M155">
    <cfRule type="expression" dxfId="35" priority="35">
      <formula>$F$163="Don't know"</formula>
    </cfRule>
    <cfRule type="expression" dxfId="34" priority="36">
      <formula>$F$163="No"</formula>
    </cfRule>
  </conditionalFormatting>
  <conditionalFormatting sqref="L157:M157">
    <cfRule type="expression" dxfId="33" priority="33">
      <formula>$F$163="Don't know"</formula>
    </cfRule>
    <cfRule type="expression" dxfId="32" priority="34">
      <formula>$F$163="No"</formula>
    </cfRule>
  </conditionalFormatting>
  <conditionalFormatting sqref="L157:M157">
    <cfRule type="expression" dxfId="31" priority="31">
      <formula>$F$163="Don't know"</formula>
    </cfRule>
    <cfRule type="expression" dxfId="30" priority="32">
      <formula>$F$163="No"</formula>
    </cfRule>
  </conditionalFormatting>
  <conditionalFormatting sqref="L158:M158">
    <cfRule type="expression" dxfId="29" priority="29">
      <formula>$F$163="Don't know"</formula>
    </cfRule>
    <cfRule type="expression" dxfId="28" priority="30">
      <formula>$F$163="No"</formula>
    </cfRule>
  </conditionalFormatting>
  <conditionalFormatting sqref="L158:M158">
    <cfRule type="expression" dxfId="27" priority="27">
      <formula>$F$163="Don't know"</formula>
    </cfRule>
    <cfRule type="expression" dxfId="26" priority="28">
      <formula>$F$163="No"</formula>
    </cfRule>
  </conditionalFormatting>
  <conditionalFormatting sqref="L159:M159">
    <cfRule type="expression" dxfId="25" priority="25">
      <formula>$F$163="Don't know"</formula>
    </cfRule>
    <cfRule type="expression" dxfId="24" priority="26">
      <formula>$F$163="No"</formula>
    </cfRule>
  </conditionalFormatting>
  <conditionalFormatting sqref="L159:M159">
    <cfRule type="expression" dxfId="23" priority="23">
      <formula>$F$163="Don't know"</formula>
    </cfRule>
    <cfRule type="expression" dxfId="22" priority="24">
      <formula>$F$163="No"</formula>
    </cfRule>
  </conditionalFormatting>
  <conditionalFormatting sqref="J26">
    <cfRule type="containsBlanks" dxfId="21" priority="22">
      <formula>LEN(TRIM(J26))=0</formula>
    </cfRule>
  </conditionalFormatting>
  <conditionalFormatting sqref="H27">
    <cfRule type="containsBlanks" dxfId="20" priority="21">
      <formula>LEN(TRIM(H27))=0</formula>
    </cfRule>
  </conditionalFormatting>
  <conditionalFormatting sqref="J27">
    <cfRule type="containsBlanks" dxfId="19" priority="20">
      <formula>LEN(TRIM(J27))=0</formula>
    </cfRule>
  </conditionalFormatting>
  <conditionalFormatting sqref="J35:K35">
    <cfRule type="containsBlanks" dxfId="18" priority="19">
      <formula>LEN(TRIM(J35))=0</formula>
    </cfRule>
  </conditionalFormatting>
  <conditionalFormatting sqref="J37:K37">
    <cfRule type="containsBlanks" dxfId="17" priority="18">
      <formula>LEN(TRIM(J37))=0</formula>
    </cfRule>
  </conditionalFormatting>
  <conditionalFormatting sqref="J40:K40">
    <cfRule type="containsBlanks" dxfId="16" priority="17">
      <formula>LEN(TRIM(J40))=0</formula>
    </cfRule>
  </conditionalFormatting>
  <conditionalFormatting sqref="J42:K42">
    <cfRule type="containsBlanks" dxfId="15" priority="16">
      <formula>LEN(TRIM(J42))=0</formula>
    </cfRule>
  </conditionalFormatting>
  <conditionalFormatting sqref="J43:K43">
    <cfRule type="containsBlanks" dxfId="14" priority="15">
      <formula>LEN(TRIM(J43))=0</formula>
    </cfRule>
  </conditionalFormatting>
  <conditionalFormatting sqref="J47:K47">
    <cfRule type="containsBlanks" dxfId="13" priority="14">
      <formula>LEN(TRIM(J47))=0</formula>
    </cfRule>
  </conditionalFormatting>
  <conditionalFormatting sqref="J49:K49">
    <cfRule type="containsBlanks" dxfId="12" priority="13">
      <formula>LEN(TRIM(J49))=0</formula>
    </cfRule>
  </conditionalFormatting>
  <conditionalFormatting sqref="J54:K54">
    <cfRule type="containsBlanks" dxfId="11" priority="12">
      <formula>LEN(TRIM(J54))=0</formula>
    </cfRule>
  </conditionalFormatting>
  <conditionalFormatting sqref="J55:K55">
    <cfRule type="containsBlanks" dxfId="10" priority="11">
      <formula>LEN(TRIM(J55))=0</formula>
    </cfRule>
  </conditionalFormatting>
  <conditionalFormatting sqref="K196:L196">
    <cfRule type="containsBlanks" dxfId="9" priority="10">
      <formula>LEN(TRIM(K196))=0</formula>
    </cfRule>
  </conditionalFormatting>
  <conditionalFormatting sqref="K197:L197">
    <cfRule type="containsBlanks" dxfId="8" priority="9">
      <formula>LEN(TRIM(K197))=0</formula>
    </cfRule>
  </conditionalFormatting>
  <conditionalFormatting sqref="K202:L202">
    <cfRule type="containsBlanks" dxfId="7" priority="8">
      <formula>LEN(TRIM(K202))=0</formula>
    </cfRule>
  </conditionalFormatting>
  <conditionalFormatting sqref="K203:L203">
    <cfRule type="containsBlanks" dxfId="6" priority="7">
      <formula>LEN(TRIM(K203))=0</formula>
    </cfRule>
  </conditionalFormatting>
  <conditionalFormatting sqref="H201:I201">
    <cfRule type="containsBlanks" dxfId="5" priority="6">
      <formula>LEN(TRIM(H201))=0</formula>
    </cfRule>
  </conditionalFormatting>
  <conditionalFormatting sqref="H203:I203">
    <cfRule type="containsBlanks" dxfId="4" priority="5">
      <formula>LEN(TRIM(H203))=0</formula>
    </cfRule>
  </conditionalFormatting>
  <conditionalFormatting sqref="H208:I208">
    <cfRule type="containsBlanks" dxfId="3" priority="4">
      <formula>LEN(TRIM(H208))=0</formula>
    </cfRule>
  </conditionalFormatting>
  <conditionalFormatting sqref="K207:L208">
    <cfRule type="containsBlanks" dxfId="2" priority="3">
      <formula>LEN(TRIM(K207))=0</formula>
    </cfRule>
  </conditionalFormatting>
  <conditionalFormatting sqref="K212:L214">
    <cfRule type="containsBlanks" dxfId="1" priority="2">
      <formula>LEN(TRIM(K212))=0</formula>
    </cfRule>
  </conditionalFormatting>
  <conditionalFormatting sqref="H213:I214">
    <cfRule type="containsBlanks" dxfId="0" priority="1">
      <formula>LEN(TRIM(H213))=0</formula>
    </cfRule>
  </conditionalFormatting>
  <dataValidations count="12">
    <dataValidation type="list" allowBlank="1" showInputMessage="1" showErrorMessage="1" sqref="F77:F78" xr:uid="{F42A11ED-1225-42F6-A1AF-92A3ED9292AB}">
      <formula1>"In-kind, Cash, Don't know, Not applicable"</formula1>
    </dataValidation>
    <dataValidation type="list" allowBlank="1" showInputMessage="1" showErrorMessage="1" sqref="F11:F19 F23 L21:L22 L8 H238 H124:J124 H126:J127 F161:F163 H167 F165 K191:N191 G101:N113 G115:N117 L153:N155 L157:N159" xr:uid="{21F17740-C776-4FCA-BD58-3C3265BD3179}">
      <formula1>"Yes, No, Don't know, Not applicable"</formula1>
    </dataValidation>
    <dataValidation type="list" allowBlank="1" showInputMessage="1" showErrorMessage="1" error="Please choose from the dropdown list." sqref="L20" xr:uid="{B29F3C42-1A03-4937-A41B-2E82A7700AA8}">
      <formula1>"0 times, 1-2 times, 3-5 times, 6 or more times, Don't know"</formula1>
    </dataValidation>
    <dataValidation type="list" allowBlank="1" showInputMessage="1" showErrorMessage="1" sqref="H25 J25" xr:uid="{A706E75B-DCB0-4B8A-82F7-F75B13753F8C}">
      <formula1>"January, February, March, April, May, June, July, August, September, October, November, December"</formula1>
    </dataValidation>
    <dataValidation type="list" allowBlank="1" showInputMessage="1" showErrorMessage="1" sqref="H29:J29" xr:uid="{97D60E40-B0EE-4EC6-8E77-062E49CDF2AB}">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4A3F503B-1246-454F-A7B0-AB81FD519598}">
      <formula1>"Yes, No, Don't know"</formula1>
    </dataValidation>
    <dataValidation type="list" allowBlank="1" showInputMessage="1" showErrorMessage="1" sqref="F75:F76 F79" xr:uid="{5A054E17-2279-4BF7-99FF-07DBB67826CE}">
      <formula1>"In-kind, Cash, Don't know"</formula1>
    </dataValidation>
    <dataValidation type="list" allowBlank="1" showInputMessage="1" showErrorMessage="1" error="Please choose from the dropdown list." prompt="Please select from the dropdown list" sqref="H86:J86" xr:uid="{E56057DC-FFFA-453E-8586-DC140D0FDBFB}">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C27814CC-51FD-4BB0-9BC2-368409E4B9FC}">
      <formula1>"Yes, No, Don't Know"</formula1>
    </dataValidation>
    <dataValidation type="list" allowBlank="1" showInputMessage="1" showErrorMessage="1" sqref="I138:I150 J138:L151 H138:H151 G138:G150" xr:uid="{E3787FCE-DB8A-4A13-B794-F086F39B9A70}">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32F8C8F6-0AC3-4538-B023-525F21140C01}">
      <formula1>"Yes, No, Don’t know, Not applicable"</formula1>
    </dataValidation>
    <dataValidation type="date" allowBlank="1" showInputMessage="1" showErrorMessage="1" sqref="H27 J27" xr:uid="{278D933C-0C01-4CA1-9B4B-1D727EFFEC1E}">
      <formula1>42005</formula1>
      <formula2>43100</formula2>
    </dataValidation>
  </dataValidations>
  <hyperlinks>
    <hyperlink ref="F1:G1" location="'All Countries - Summary (2017)'!A1" display="Summary Page" xr:uid="{CC5847EE-2077-472F-8823-6B512E6B1EF4}"/>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A1CD-E3D0-4661-91E8-D863A71CE221}">
  <sheetPr>
    <tabColor theme="4"/>
  </sheetPr>
  <dimension ref="A1:Q241"/>
  <sheetViews>
    <sheetView showGridLines="0" zoomScaleNormal="100" workbookViewId="0"/>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28515625"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62.25" customHeight="1" thickBot="1">
      <c r="F1" s="638"/>
      <c r="G1" s="1371" t="s">
        <v>638</v>
      </c>
      <c r="H1" s="1372"/>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639</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8.7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349</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350</v>
      </c>
      <c r="C8" s="1340" t="s">
        <v>351</v>
      </c>
      <c r="D8" s="1340"/>
      <c r="E8" s="1340"/>
      <c r="F8" s="1340"/>
      <c r="G8" s="1340"/>
      <c r="H8" s="1340"/>
      <c r="I8" s="1340"/>
      <c r="J8" s="1340"/>
      <c r="K8" s="1341"/>
      <c r="L8" s="797" t="s">
        <v>49</v>
      </c>
      <c r="M8" s="241" t="s">
        <v>352</v>
      </c>
      <c r="N8" s="763" t="s">
        <v>640</v>
      </c>
      <c r="O8" s="1215"/>
      <c r="P8" s="1215"/>
    </row>
    <row r="9" spans="2:16" ht="21.75" customHeight="1">
      <c r="B9" s="9" t="s">
        <v>216</v>
      </c>
      <c r="C9" s="879" t="s">
        <v>353</v>
      </c>
      <c r="D9" s="879"/>
      <c r="E9" s="880"/>
      <c r="F9" s="1113" t="s">
        <v>641</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c r="P10" s="1003"/>
    </row>
    <row r="11" spans="2:16" ht="46.5" customHeight="1">
      <c r="B11" s="244" t="s">
        <v>216</v>
      </c>
      <c r="C11" s="1011" t="s">
        <v>357</v>
      </c>
      <c r="D11" s="1011"/>
      <c r="E11" s="1369"/>
      <c r="F11" s="797" t="s">
        <v>49</v>
      </c>
      <c r="G11" s="245" t="s">
        <v>358</v>
      </c>
      <c r="H11" s="1073" t="s">
        <v>642</v>
      </c>
      <c r="I11" s="1074"/>
      <c r="J11" s="1074"/>
      <c r="K11" s="1074"/>
      <c r="L11" s="1074"/>
      <c r="M11" s="1074"/>
      <c r="N11" s="1074"/>
      <c r="O11" s="1004"/>
      <c r="P11" s="1004"/>
    </row>
    <row r="12" spans="2:16" ht="46.5" customHeight="1">
      <c r="B12" s="10" t="s">
        <v>218</v>
      </c>
      <c r="C12" s="879" t="s">
        <v>359</v>
      </c>
      <c r="D12" s="879"/>
      <c r="E12" s="880"/>
      <c r="F12" s="797" t="s">
        <v>49</v>
      </c>
      <c r="G12" s="739" t="s">
        <v>358</v>
      </c>
      <c r="H12" s="1073" t="s">
        <v>643</v>
      </c>
      <c r="I12" s="1074"/>
      <c r="J12" s="1074"/>
      <c r="K12" s="1074"/>
      <c r="L12" s="1074"/>
      <c r="M12" s="1074"/>
      <c r="N12" s="1074"/>
      <c r="O12" s="1004"/>
      <c r="P12" s="1004"/>
    </row>
    <row r="13" spans="2:16" ht="46.5" customHeight="1">
      <c r="B13" s="10" t="s">
        <v>220</v>
      </c>
      <c r="C13" s="879" t="s">
        <v>360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50</v>
      </c>
      <c r="G14" s="739" t="s">
        <v>362</v>
      </c>
      <c r="H14" s="1073"/>
      <c r="I14" s="1074"/>
      <c r="J14" s="1074"/>
      <c r="K14" s="1074"/>
      <c r="L14" s="1074"/>
      <c r="M14" s="1074"/>
      <c r="N14" s="1074"/>
      <c r="O14" s="1004"/>
      <c r="P14" s="1004"/>
    </row>
    <row r="15" spans="2:16" ht="46.5" customHeight="1">
      <c r="B15" s="10" t="s">
        <v>224</v>
      </c>
      <c r="C15" s="879" t="s">
        <v>54</v>
      </c>
      <c r="D15" s="879"/>
      <c r="E15" s="880"/>
      <c r="F15" s="797" t="s">
        <v>49</v>
      </c>
      <c r="G15" s="739" t="s">
        <v>363</v>
      </c>
      <c r="H15" s="1413" t="s">
        <v>644</v>
      </c>
      <c r="I15" s="1414"/>
      <c r="J15" s="1414"/>
      <c r="K15" s="1414"/>
      <c r="L15" s="1414"/>
      <c r="M15" s="1414"/>
      <c r="N15" s="1414"/>
      <c r="O15" s="1004"/>
      <c r="P15" s="1004"/>
    </row>
    <row r="16" spans="2:16" ht="46.5" customHeight="1">
      <c r="B16" s="10" t="s">
        <v>226</v>
      </c>
      <c r="C16" s="879" t="s">
        <v>364</v>
      </c>
      <c r="D16" s="879"/>
      <c r="E16" s="880"/>
      <c r="F16" s="797" t="s">
        <v>49</v>
      </c>
      <c r="G16" s="739" t="s">
        <v>365</v>
      </c>
      <c r="H16" s="1413" t="s">
        <v>645</v>
      </c>
      <c r="I16" s="1414"/>
      <c r="J16" s="1414"/>
      <c r="K16" s="1414"/>
      <c r="L16" s="1414"/>
      <c r="M16" s="1414"/>
      <c r="N16" s="1414"/>
      <c r="O16" s="1004"/>
      <c r="P16" s="1004"/>
    </row>
    <row r="17" spans="2:16" ht="46.5" customHeight="1">
      <c r="B17" s="10" t="s">
        <v>228</v>
      </c>
      <c r="C17" s="1011" t="s">
        <v>366</v>
      </c>
      <c r="D17" s="1011"/>
      <c r="E17" s="1011"/>
      <c r="F17" s="797" t="s">
        <v>49</v>
      </c>
      <c r="G17" s="739" t="s">
        <v>367</v>
      </c>
      <c r="H17" s="1413" t="s">
        <v>646</v>
      </c>
      <c r="I17" s="1414"/>
      <c r="J17" s="1414"/>
      <c r="K17" s="1414"/>
      <c r="L17" s="1414"/>
      <c r="M17" s="1414"/>
      <c r="N17" s="141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369</v>
      </c>
      <c r="D19" s="1011"/>
      <c r="E19" s="1011"/>
      <c r="F19" s="797" t="s">
        <v>49</v>
      </c>
      <c r="G19" s="739" t="s">
        <v>367</v>
      </c>
      <c r="H19" s="1073" t="s">
        <v>647</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64</v>
      </c>
      <c r="M20" s="1359" t="s">
        <v>372</v>
      </c>
      <c r="N20" s="1410" t="s">
        <v>648</v>
      </c>
      <c r="O20" s="246"/>
      <c r="P20" s="247"/>
    </row>
    <row r="21" spans="2:16" ht="34.5" customHeight="1">
      <c r="B21" s="242" t="s">
        <v>373</v>
      </c>
      <c r="C21" s="879" t="s">
        <v>374</v>
      </c>
      <c r="D21" s="879"/>
      <c r="E21" s="879"/>
      <c r="F21" s="879"/>
      <c r="G21" s="879"/>
      <c r="H21" s="879"/>
      <c r="I21" s="879"/>
      <c r="J21" s="879"/>
      <c r="K21" s="879"/>
      <c r="L21" s="797" t="s">
        <v>49</v>
      </c>
      <c r="M21" s="1360"/>
      <c r="N21" s="1411"/>
      <c r="O21" s="246"/>
      <c r="P21" s="247"/>
    </row>
    <row r="22" spans="2:16" ht="33.75" customHeight="1">
      <c r="B22" s="248" t="s">
        <v>216</v>
      </c>
      <c r="C22" s="879" t="s">
        <v>375</v>
      </c>
      <c r="D22" s="879"/>
      <c r="E22" s="879"/>
      <c r="F22" s="879"/>
      <c r="G22" s="879"/>
      <c r="H22" s="879"/>
      <c r="I22" s="879"/>
      <c r="J22" s="879"/>
      <c r="K22" s="879"/>
      <c r="L22" s="797" t="s">
        <v>49</v>
      </c>
      <c r="M22" s="1360"/>
      <c r="N22" s="1411"/>
      <c r="O22" s="246"/>
      <c r="P22" s="247"/>
    </row>
    <row r="23" spans="2:16" ht="42" customHeight="1" thickBot="1">
      <c r="B23" s="249" t="s">
        <v>376</v>
      </c>
      <c r="C23" s="913" t="s">
        <v>377</v>
      </c>
      <c r="D23" s="913"/>
      <c r="E23" s="1006"/>
      <c r="F23" s="797" t="s">
        <v>50</v>
      </c>
      <c r="G23" s="1365" t="s">
        <v>378</v>
      </c>
      <c r="H23" s="1366"/>
      <c r="I23" s="1367" t="s">
        <v>71</v>
      </c>
      <c r="J23" s="1368"/>
      <c r="K23" s="250" t="s">
        <v>379</v>
      </c>
      <c r="L23" s="251" t="s">
        <v>71</v>
      </c>
      <c r="M23" s="1361"/>
      <c r="N23" s="1412"/>
      <c r="O23" s="252"/>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401" t="s">
        <v>651</v>
      </c>
      <c r="M25" s="1402"/>
      <c r="N25" s="1403"/>
      <c r="O25" s="258"/>
      <c r="P25" s="738"/>
    </row>
    <row r="26" spans="2:16" ht="59.45" customHeight="1">
      <c r="B26" s="242" t="s">
        <v>385</v>
      </c>
      <c r="C26" s="879" t="s">
        <v>652</v>
      </c>
      <c r="D26" s="879"/>
      <c r="E26" s="879"/>
      <c r="F26" s="879"/>
      <c r="G26" s="879"/>
      <c r="H26" s="879"/>
      <c r="I26" s="880"/>
      <c r="J26" s="776" t="s">
        <v>653</v>
      </c>
      <c r="K26" s="1343"/>
      <c r="L26" s="1404"/>
      <c r="M26" s="1405"/>
      <c r="N26" s="1406"/>
      <c r="O26" s="810"/>
      <c r="P26" s="247"/>
    </row>
    <row r="27" spans="2:16" ht="31.9" customHeight="1">
      <c r="B27" s="242" t="s">
        <v>387</v>
      </c>
      <c r="C27" s="875" t="s">
        <v>388</v>
      </c>
      <c r="D27" s="875"/>
      <c r="E27" s="875"/>
      <c r="F27" s="990"/>
      <c r="G27" s="259" t="s">
        <v>389</v>
      </c>
      <c r="H27" s="260">
        <v>42736</v>
      </c>
      <c r="I27" s="261" t="s">
        <v>390</v>
      </c>
      <c r="J27" s="260">
        <v>43070</v>
      </c>
      <c r="K27" s="1343"/>
      <c r="L27" s="1404"/>
      <c r="M27" s="1405"/>
      <c r="N27" s="1406"/>
      <c r="O27" s="810"/>
      <c r="P27" s="247"/>
    </row>
    <row r="28" spans="2:16" ht="20.45" customHeight="1">
      <c r="B28" s="262" t="s">
        <v>216</v>
      </c>
      <c r="C28" s="875" t="s">
        <v>391</v>
      </c>
      <c r="D28" s="875"/>
      <c r="E28" s="875"/>
      <c r="F28" s="875"/>
      <c r="G28" s="990"/>
      <c r="H28" s="1354" t="s">
        <v>654</v>
      </c>
      <c r="I28" s="1355"/>
      <c r="J28" s="1356"/>
      <c r="K28" s="1343"/>
      <c r="L28" s="1404"/>
      <c r="M28" s="1405"/>
      <c r="N28" s="1406"/>
      <c r="O28" s="810"/>
      <c r="P28" s="247"/>
    </row>
    <row r="29" spans="2:16" ht="23.25" customHeight="1">
      <c r="B29" s="262" t="s">
        <v>218</v>
      </c>
      <c r="C29" s="875" t="s">
        <v>392</v>
      </c>
      <c r="D29" s="875"/>
      <c r="E29" s="875"/>
      <c r="F29" s="875"/>
      <c r="G29" s="990"/>
      <c r="H29" s="1091" t="s">
        <v>655</v>
      </c>
      <c r="I29" s="1094"/>
      <c r="J29" s="1095"/>
      <c r="K29" s="1344"/>
      <c r="L29" s="1407"/>
      <c r="M29" s="1408"/>
      <c r="N29" s="1409"/>
      <c r="O29" s="810"/>
      <c r="P29" s="247"/>
    </row>
    <row r="30" spans="2:16" ht="68.25" customHeight="1">
      <c r="B30" s="262" t="s">
        <v>220</v>
      </c>
      <c r="C30" s="879" t="s">
        <v>393</v>
      </c>
      <c r="D30" s="879"/>
      <c r="E30" s="879"/>
      <c r="F30" s="879"/>
      <c r="G30" s="879"/>
      <c r="H30" s="879"/>
      <c r="I30" s="879"/>
      <c r="J30" s="879"/>
      <c r="K30" s="879"/>
      <c r="L30" s="879"/>
      <c r="M30" s="879"/>
      <c r="N30" s="885"/>
      <c r="O30" s="1325"/>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656</v>
      </c>
      <c r="D33" s="1317"/>
      <c r="E33" s="1317"/>
      <c r="F33" s="1317"/>
      <c r="G33" s="1317"/>
      <c r="H33" s="1317"/>
      <c r="I33" s="1318"/>
      <c r="J33" s="263" t="s">
        <v>60</v>
      </c>
      <c r="K33" s="263" t="s">
        <v>60</v>
      </c>
      <c r="L33" s="1398" t="s">
        <v>71</v>
      </c>
      <c r="M33" s="1399"/>
      <c r="N33" s="1400"/>
      <c r="O33" s="1335"/>
      <c r="P33" s="1335"/>
    </row>
    <row r="34" spans="2:16" ht="21" customHeight="1">
      <c r="B34" s="248"/>
      <c r="C34" s="1317" t="s">
        <v>399</v>
      </c>
      <c r="D34" s="1317"/>
      <c r="E34" s="1317"/>
      <c r="F34" s="1317"/>
      <c r="G34" s="1317"/>
      <c r="H34" s="1317"/>
      <c r="I34" s="1318"/>
      <c r="J34" s="263" t="s">
        <v>60</v>
      </c>
      <c r="K34" s="263" t="s">
        <v>60</v>
      </c>
      <c r="L34" s="1398" t="s">
        <v>71</v>
      </c>
      <c r="M34" s="1399"/>
      <c r="N34" s="1400"/>
      <c r="O34" s="1335"/>
      <c r="P34" s="1335"/>
    </row>
    <row r="35" spans="2:16" ht="31.5" customHeight="1">
      <c r="B35" s="248"/>
      <c r="C35" s="1317" t="s">
        <v>250</v>
      </c>
      <c r="D35" s="1317"/>
      <c r="E35" s="1317"/>
      <c r="F35" s="197" t="s">
        <v>400</v>
      </c>
      <c r="G35" s="1337"/>
      <c r="H35" s="1338"/>
      <c r="I35" s="1339"/>
      <c r="J35" s="263" t="s">
        <v>60</v>
      </c>
      <c r="K35" s="263" t="s">
        <v>60</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263" t="s">
        <v>60</v>
      </c>
      <c r="K37" s="263" t="s">
        <v>60</v>
      </c>
      <c r="L37" s="1398" t="s">
        <v>71</v>
      </c>
      <c r="M37" s="1399"/>
      <c r="N37" s="1400"/>
      <c r="O37" s="1335"/>
      <c r="P37" s="1335"/>
    </row>
    <row r="38" spans="2:16" ht="27.75" customHeight="1">
      <c r="B38" s="248"/>
      <c r="C38" s="1317" t="s">
        <v>403</v>
      </c>
      <c r="D38" s="1317"/>
      <c r="E38" s="1317"/>
      <c r="F38" s="264" t="s">
        <v>400</v>
      </c>
      <c r="G38" s="1337"/>
      <c r="H38" s="1338"/>
      <c r="I38" s="1339"/>
      <c r="J38" s="263" t="s">
        <v>60</v>
      </c>
      <c r="K38" s="263" t="s">
        <v>60</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405</v>
      </c>
      <c r="D40" s="1317"/>
      <c r="E40" s="1317"/>
      <c r="F40" s="1317"/>
      <c r="G40" s="1317"/>
      <c r="H40" s="1317"/>
      <c r="I40" s="1318"/>
      <c r="J40" s="263" t="s">
        <v>60</v>
      </c>
      <c r="K40" s="263" t="s">
        <v>60</v>
      </c>
      <c r="L40" s="1398" t="s">
        <v>71</v>
      </c>
      <c r="M40" s="1399"/>
      <c r="N40" s="1400"/>
      <c r="O40" s="1335"/>
      <c r="P40" s="1335"/>
    </row>
    <row r="41" spans="2:16" ht="21" customHeight="1">
      <c r="B41" s="248"/>
      <c r="C41" s="1317" t="s">
        <v>406</v>
      </c>
      <c r="D41" s="1317"/>
      <c r="E41" s="1317"/>
      <c r="F41" s="1317"/>
      <c r="G41" s="1317"/>
      <c r="H41" s="1317"/>
      <c r="I41" s="1318"/>
      <c r="J41" s="263" t="s">
        <v>60</v>
      </c>
      <c r="K41" s="263" t="s">
        <v>60</v>
      </c>
      <c r="L41" s="1398" t="s">
        <v>71</v>
      </c>
      <c r="M41" s="1399"/>
      <c r="N41" s="1400"/>
      <c r="O41" s="1335"/>
      <c r="P41" s="1335"/>
    </row>
    <row r="42" spans="2:16" ht="21" customHeight="1">
      <c r="B42" s="248"/>
      <c r="C42" s="1317" t="s">
        <v>407</v>
      </c>
      <c r="D42" s="1317"/>
      <c r="E42" s="1317"/>
      <c r="F42" s="1317"/>
      <c r="G42" s="1317"/>
      <c r="H42" s="1317"/>
      <c r="I42" s="1318"/>
      <c r="J42" s="263" t="s">
        <v>60</v>
      </c>
      <c r="K42" s="263" t="s">
        <v>60</v>
      </c>
      <c r="L42" s="1398" t="s">
        <v>71</v>
      </c>
      <c r="M42" s="1399"/>
      <c r="N42" s="1400"/>
      <c r="O42" s="1335"/>
      <c r="P42" s="1335"/>
    </row>
    <row r="43" spans="2:16" ht="32.25" customHeight="1">
      <c r="B43" s="248"/>
      <c r="C43" s="1317" t="s">
        <v>408</v>
      </c>
      <c r="D43" s="1317"/>
      <c r="E43" s="1317"/>
      <c r="F43" s="197" t="s">
        <v>400</v>
      </c>
      <c r="G43" s="1337"/>
      <c r="H43" s="1338"/>
      <c r="I43" s="1339"/>
      <c r="J43" s="263" t="s">
        <v>60</v>
      </c>
      <c r="K43" s="263" t="s">
        <v>60</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410</v>
      </c>
      <c r="D45" s="1317"/>
      <c r="E45" s="1317"/>
      <c r="F45" s="1317"/>
      <c r="G45" s="1317"/>
      <c r="H45" s="1317"/>
      <c r="I45" s="1318"/>
      <c r="J45" s="263" t="s">
        <v>60</v>
      </c>
      <c r="K45" s="263" t="s">
        <v>60</v>
      </c>
      <c r="L45" s="1398" t="s">
        <v>71</v>
      </c>
      <c r="M45" s="1399"/>
      <c r="N45" s="1400"/>
      <c r="O45" s="1335"/>
      <c r="P45" s="1335"/>
    </row>
    <row r="46" spans="2:16" ht="21" customHeight="1">
      <c r="B46" s="248"/>
      <c r="C46" s="1317" t="s">
        <v>411</v>
      </c>
      <c r="D46" s="1317"/>
      <c r="E46" s="1317"/>
      <c r="F46" s="1317"/>
      <c r="G46" s="1317"/>
      <c r="H46" s="1317"/>
      <c r="I46" s="1318"/>
      <c r="J46" s="263" t="s">
        <v>60</v>
      </c>
      <c r="K46" s="263" t="s">
        <v>60</v>
      </c>
      <c r="L46" s="1398" t="s">
        <v>71</v>
      </c>
      <c r="M46" s="1399"/>
      <c r="N46" s="1400"/>
      <c r="O46" s="1335"/>
      <c r="P46" s="1335"/>
    </row>
    <row r="47" spans="2:16" ht="30" customHeight="1">
      <c r="B47" s="248"/>
      <c r="C47" s="1317" t="s">
        <v>412</v>
      </c>
      <c r="D47" s="1317"/>
      <c r="E47" s="1317"/>
      <c r="F47" s="197" t="s">
        <v>400</v>
      </c>
      <c r="G47" s="1067"/>
      <c r="H47" s="1068"/>
      <c r="I47" s="1069"/>
      <c r="J47" s="263" t="s">
        <v>60</v>
      </c>
      <c r="K47" s="263" t="s">
        <v>60</v>
      </c>
      <c r="L47" s="1398" t="s">
        <v>71</v>
      </c>
      <c r="M47" s="1399"/>
      <c r="N47" s="1400"/>
      <c r="O47" s="1335"/>
      <c r="P47" s="1335"/>
    </row>
    <row r="48" spans="2:16" ht="21" customHeight="1">
      <c r="B48" s="248" t="s">
        <v>413</v>
      </c>
      <c r="C48" s="1317" t="s">
        <v>414</v>
      </c>
      <c r="D48" s="1317"/>
      <c r="E48" s="1317"/>
      <c r="F48" s="1317"/>
      <c r="G48" s="1317"/>
      <c r="H48" s="1317"/>
      <c r="I48" s="1318"/>
      <c r="J48" s="263" t="s">
        <v>60</v>
      </c>
      <c r="K48" s="263" t="s">
        <v>60</v>
      </c>
      <c r="L48" s="1398" t="s">
        <v>71</v>
      </c>
      <c r="M48" s="1399"/>
      <c r="N48" s="1400"/>
      <c r="O48" s="1335"/>
      <c r="P48" s="1335"/>
    </row>
    <row r="49" spans="2:17" ht="21" customHeight="1">
      <c r="B49" s="248" t="s">
        <v>415</v>
      </c>
      <c r="C49" s="1317" t="s">
        <v>416</v>
      </c>
      <c r="D49" s="1317"/>
      <c r="E49" s="1317"/>
      <c r="F49" s="1317"/>
      <c r="G49" s="1317"/>
      <c r="H49" s="1317"/>
      <c r="I49" s="1318"/>
      <c r="J49" s="263" t="s">
        <v>60</v>
      </c>
      <c r="K49" s="263" t="s">
        <v>60</v>
      </c>
      <c r="L49" s="1398" t="s">
        <v>71</v>
      </c>
      <c r="M49" s="1399"/>
      <c r="N49" s="1400"/>
      <c r="O49" s="1335"/>
      <c r="P49" s="1335"/>
    </row>
    <row r="50" spans="2:17" ht="21" customHeight="1">
      <c r="B50" s="248" t="s">
        <v>417</v>
      </c>
      <c r="C50" s="1317" t="s">
        <v>133</v>
      </c>
      <c r="D50" s="1317"/>
      <c r="E50" s="1317"/>
      <c r="F50" s="1317"/>
      <c r="G50" s="1317"/>
      <c r="H50" s="1317"/>
      <c r="I50" s="1318"/>
      <c r="J50" s="263" t="s">
        <v>60</v>
      </c>
      <c r="K50" s="263" t="s">
        <v>60</v>
      </c>
      <c r="L50" s="1398" t="s">
        <v>71</v>
      </c>
      <c r="M50" s="1399"/>
      <c r="N50" s="1400"/>
      <c r="O50" s="1335"/>
      <c r="P50" s="1335"/>
    </row>
    <row r="51" spans="2:17" ht="21" customHeight="1">
      <c r="B51" s="248" t="s">
        <v>418</v>
      </c>
      <c r="C51" s="1317" t="s">
        <v>134</v>
      </c>
      <c r="D51" s="1317"/>
      <c r="E51" s="1317"/>
      <c r="F51" s="1317"/>
      <c r="G51" s="1317"/>
      <c r="H51" s="1317"/>
      <c r="I51" s="1318"/>
      <c r="J51" s="263" t="s">
        <v>60</v>
      </c>
      <c r="K51" s="263" t="s">
        <v>60</v>
      </c>
      <c r="L51" s="1398" t="s">
        <v>71</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263" t="s">
        <v>60</v>
      </c>
      <c r="K53" s="263" t="s">
        <v>60</v>
      </c>
      <c r="L53" s="1398" t="s">
        <v>71</v>
      </c>
      <c r="M53" s="1399"/>
      <c r="N53" s="1400"/>
      <c r="O53" s="1335"/>
      <c r="P53" s="1335"/>
    </row>
    <row r="54" spans="2:17" ht="21" customHeight="1">
      <c r="B54" s="248"/>
      <c r="C54" s="1317" t="s">
        <v>264</v>
      </c>
      <c r="D54" s="1317"/>
      <c r="E54" s="1317"/>
      <c r="F54" s="1317"/>
      <c r="G54" s="1317"/>
      <c r="H54" s="1317"/>
      <c r="I54" s="1318"/>
      <c r="J54" s="263" t="s">
        <v>60</v>
      </c>
      <c r="K54" s="263" t="s">
        <v>60</v>
      </c>
      <c r="L54" s="1398" t="s">
        <v>71</v>
      </c>
      <c r="M54" s="1399"/>
      <c r="N54" s="1400"/>
      <c r="O54" s="1335"/>
      <c r="P54" s="1335"/>
    </row>
    <row r="55" spans="2:17" ht="21" customHeight="1">
      <c r="B55" s="248" t="s">
        <v>420</v>
      </c>
      <c r="C55" s="1317" t="s">
        <v>421</v>
      </c>
      <c r="D55" s="1317"/>
      <c r="E55" s="1317"/>
      <c r="F55" s="1317"/>
      <c r="G55" s="1317"/>
      <c r="H55" s="1317"/>
      <c r="I55" s="1318"/>
      <c r="J55" s="263" t="s">
        <v>60</v>
      </c>
      <c r="K55" s="263" t="s">
        <v>60</v>
      </c>
      <c r="L55" s="1398" t="s">
        <v>71</v>
      </c>
      <c r="M55" s="1399"/>
      <c r="N55" s="1400"/>
      <c r="O55" s="1336"/>
      <c r="P55" s="1336"/>
    </row>
    <row r="56" spans="2:17" ht="82.5" customHeight="1" thickBot="1">
      <c r="B56" s="265" t="s">
        <v>422</v>
      </c>
      <c r="C56" s="1309" t="s">
        <v>423</v>
      </c>
      <c r="D56" s="1309"/>
      <c r="E56" s="1309"/>
      <c r="F56" s="1309"/>
      <c r="G56" s="1309"/>
      <c r="H56" s="1309"/>
      <c r="I56" s="1309"/>
      <c r="J56" s="1310" t="s">
        <v>50</v>
      </c>
      <c r="K56" s="1311"/>
      <c r="L56" s="266" t="s">
        <v>424</v>
      </c>
      <c r="M56" s="1396" t="s">
        <v>657</v>
      </c>
      <c r="N56" s="1397"/>
      <c r="O56" s="253"/>
      <c r="P56" s="253"/>
    </row>
    <row r="57" spans="2:17" ht="46.5" customHeight="1">
      <c r="B57" s="1314" t="s">
        <v>425</v>
      </c>
      <c r="C57" s="1315"/>
      <c r="D57" s="1315"/>
      <c r="E57" s="1315"/>
      <c r="F57" s="1315"/>
      <c r="G57" s="1315"/>
      <c r="H57" s="1315"/>
      <c r="I57" s="1315"/>
      <c r="J57" s="1315"/>
      <c r="K57" s="1315"/>
      <c r="L57" s="1315"/>
      <c r="M57" s="1315"/>
      <c r="N57" s="1315"/>
      <c r="O57" s="1315"/>
      <c r="P57" s="1316"/>
    </row>
    <row r="58" spans="2:17" ht="64.5" customHeight="1" thickBot="1">
      <c r="B58" s="267" t="s">
        <v>426</v>
      </c>
      <c r="C58" s="1152" t="s">
        <v>427</v>
      </c>
      <c r="D58" s="1152"/>
      <c r="E58" s="1152"/>
      <c r="F58" s="1152"/>
      <c r="G58" s="1152"/>
      <c r="H58" s="1152"/>
      <c r="I58" s="1152"/>
      <c r="J58" s="1310" t="s">
        <v>50</v>
      </c>
      <c r="K58" s="1311"/>
      <c r="L58" s="266" t="s">
        <v>424</v>
      </c>
      <c r="M58" s="1396" t="s">
        <v>658</v>
      </c>
      <c r="N58" s="1397"/>
      <c r="O58" s="268"/>
      <c r="P58" s="732"/>
    </row>
    <row r="59" spans="2:17" ht="28.9"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431</v>
      </c>
      <c r="H60" s="271" t="s">
        <v>432</v>
      </c>
      <c r="I60" s="1240" t="s">
        <v>433</v>
      </c>
      <c r="J60" s="1281"/>
      <c r="K60" s="1240" t="s">
        <v>384</v>
      </c>
      <c r="L60" s="1241"/>
      <c r="M60" s="1241"/>
      <c r="N60" s="1242"/>
      <c r="O60" s="1304"/>
      <c r="P60" s="1304"/>
    </row>
    <row r="61" spans="2:17" ht="49.5" customHeight="1">
      <c r="B61" s="262" t="s">
        <v>216</v>
      </c>
      <c r="C61" s="1307" t="s">
        <v>434</v>
      </c>
      <c r="D61" s="1307"/>
      <c r="E61" s="1307"/>
      <c r="F61" s="1308"/>
      <c r="G61" s="272">
        <v>0</v>
      </c>
      <c r="H61" s="273" t="s">
        <v>60</v>
      </c>
      <c r="I61" s="1209" t="s">
        <v>60</v>
      </c>
      <c r="J61" s="1210"/>
      <c r="K61" s="1275"/>
      <c r="L61" s="1276"/>
      <c r="M61" s="1276"/>
      <c r="N61" s="1277"/>
      <c r="O61" s="1305"/>
      <c r="P61" s="1305"/>
    </row>
    <row r="62" spans="2:17" ht="54" customHeight="1">
      <c r="B62" s="262" t="s">
        <v>218</v>
      </c>
      <c r="C62" s="1307" t="s">
        <v>435</v>
      </c>
      <c r="D62" s="1307"/>
      <c r="E62" s="1307"/>
      <c r="F62" s="1308"/>
      <c r="G62" s="272">
        <v>0</v>
      </c>
      <c r="H62" s="273" t="s">
        <v>60</v>
      </c>
      <c r="I62" s="1209" t="s">
        <v>60</v>
      </c>
      <c r="J62" s="1210"/>
      <c r="K62" s="1275"/>
      <c r="L62" s="1276"/>
      <c r="M62" s="1276"/>
      <c r="N62" s="1277"/>
      <c r="O62" s="1305"/>
      <c r="P62" s="1305"/>
    </row>
    <row r="63" spans="2:17" ht="54" customHeight="1" thickBot="1">
      <c r="B63" s="248" t="s">
        <v>220</v>
      </c>
      <c r="C63" s="921" t="s">
        <v>436</v>
      </c>
      <c r="D63" s="921"/>
      <c r="E63" s="921"/>
      <c r="F63" s="956"/>
      <c r="G63" s="274">
        <f>G61+G62</f>
        <v>0</v>
      </c>
      <c r="H63" s="275"/>
      <c r="I63" s="1264"/>
      <c r="J63" s="1265"/>
      <c r="K63" s="1264"/>
      <c r="L63" s="1266"/>
      <c r="M63" s="1266"/>
      <c r="N63" s="1267"/>
      <c r="O63" s="1306"/>
      <c r="P63" s="1306"/>
      <c r="Q63" s="198"/>
    </row>
    <row r="64" spans="2:17" ht="57.75" customHeight="1">
      <c r="B64" s="1296" t="s">
        <v>437</v>
      </c>
      <c r="C64" s="1297"/>
      <c r="D64" s="1297"/>
      <c r="E64" s="1297"/>
      <c r="F64" s="1297"/>
      <c r="G64" s="1297"/>
      <c r="H64" s="1297"/>
      <c r="I64" s="1297"/>
      <c r="J64" s="1297"/>
      <c r="K64" s="1297"/>
      <c r="L64" s="1297"/>
      <c r="M64" s="1297"/>
      <c r="N64" s="1297"/>
      <c r="O64" s="1297"/>
      <c r="P64" s="1298"/>
    </row>
    <row r="65" spans="2:16" ht="58.5" customHeight="1" thickBot="1">
      <c r="B65" s="276" t="s">
        <v>438</v>
      </c>
      <c r="C65" s="1284" t="s">
        <v>439</v>
      </c>
      <c r="D65" s="1284"/>
      <c r="E65" s="1284"/>
      <c r="F65" s="1284"/>
      <c r="G65" s="1284"/>
      <c r="H65" s="1284"/>
      <c r="I65" s="1284"/>
      <c r="J65" s="1284"/>
      <c r="K65" s="1284"/>
      <c r="L65" s="1284"/>
      <c r="M65" s="1285"/>
      <c r="N65" s="277" t="s">
        <v>50</v>
      </c>
      <c r="O65" s="268"/>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443</v>
      </c>
      <c r="G67" s="1240" t="s">
        <v>444</v>
      </c>
      <c r="H67" s="1281"/>
      <c r="I67" s="1240" t="s">
        <v>445</v>
      </c>
      <c r="J67" s="1281"/>
      <c r="K67" s="1240" t="s">
        <v>384</v>
      </c>
      <c r="L67" s="1241"/>
      <c r="M67" s="1241"/>
      <c r="N67" s="1242"/>
      <c r="O67" s="1183"/>
      <c r="P67" s="1183"/>
    </row>
    <row r="68" spans="2:16" ht="28.5" customHeight="1">
      <c r="B68" s="262" t="s">
        <v>216</v>
      </c>
      <c r="C68" s="1290" t="s">
        <v>446</v>
      </c>
      <c r="D68" s="1290"/>
      <c r="E68" s="1291"/>
      <c r="F68" s="746" t="s">
        <v>50</v>
      </c>
      <c r="G68" s="1392">
        <v>0</v>
      </c>
      <c r="H68" s="1393"/>
      <c r="I68" s="1209" t="s">
        <v>60</v>
      </c>
      <c r="J68" s="1210"/>
      <c r="K68" s="1275"/>
      <c r="L68" s="1276"/>
      <c r="M68" s="1276"/>
      <c r="N68" s="1277"/>
      <c r="O68" s="1184"/>
      <c r="P68" s="1184"/>
    </row>
    <row r="69" spans="2:16" ht="31.5" customHeight="1">
      <c r="B69" s="278"/>
      <c r="C69" s="1290" t="s">
        <v>447</v>
      </c>
      <c r="D69" s="1290"/>
      <c r="E69" s="1291"/>
      <c r="F69" s="1096" t="s">
        <v>60</v>
      </c>
      <c r="G69" s="1097"/>
      <c r="H69" s="1097"/>
      <c r="I69" s="1097"/>
      <c r="J69" s="1097"/>
      <c r="K69" s="1275"/>
      <c r="L69" s="1276"/>
      <c r="M69" s="1276"/>
      <c r="N69" s="1277"/>
      <c r="O69" s="1184"/>
      <c r="P69" s="1184"/>
    </row>
    <row r="70" spans="2:16" ht="65.25" customHeight="1">
      <c r="B70" s="262" t="s">
        <v>218</v>
      </c>
      <c r="C70" s="1290" t="s">
        <v>448</v>
      </c>
      <c r="D70" s="1290"/>
      <c r="E70" s="1291"/>
      <c r="F70" s="746" t="s">
        <v>50</v>
      </c>
      <c r="G70" s="1392">
        <v>0</v>
      </c>
      <c r="H70" s="1393"/>
      <c r="I70" s="1209" t="s">
        <v>60</v>
      </c>
      <c r="J70" s="1210"/>
      <c r="K70" s="1275"/>
      <c r="L70" s="1276"/>
      <c r="M70" s="1276"/>
      <c r="N70" s="1277"/>
      <c r="O70" s="1184"/>
      <c r="P70" s="1184"/>
    </row>
    <row r="71" spans="2:16" ht="35.25" customHeight="1">
      <c r="B71" s="278"/>
      <c r="C71" s="1290" t="s">
        <v>449</v>
      </c>
      <c r="D71" s="1290"/>
      <c r="E71" s="1291"/>
      <c r="F71" s="1096" t="s">
        <v>60</v>
      </c>
      <c r="G71" s="1097"/>
      <c r="H71" s="1097"/>
      <c r="I71" s="1097"/>
      <c r="J71" s="1097"/>
      <c r="K71" s="1275"/>
      <c r="L71" s="1276"/>
      <c r="M71" s="1276"/>
      <c r="N71" s="1277"/>
      <c r="O71" s="1184"/>
      <c r="P71" s="1184"/>
    </row>
    <row r="72" spans="2:16" ht="51" customHeight="1" thickBot="1">
      <c r="B72" s="279" t="s">
        <v>220</v>
      </c>
      <c r="C72" s="1292" t="s">
        <v>450</v>
      </c>
      <c r="D72" s="1292"/>
      <c r="E72" s="1293"/>
      <c r="F72" s="280"/>
      <c r="G72" s="1394">
        <f>G68+G70</f>
        <v>0</v>
      </c>
      <c r="H72" s="1395"/>
      <c r="I72" s="1264"/>
      <c r="J72" s="1265"/>
      <c r="K72" s="1264"/>
      <c r="L72" s="1266"/>
      <c r="M72" s="1266"/>
      <c r="N72" s="1267"/>
      <c r="O72" s="1200"/>
      <c r="P72" s="1200"/>
    </row>
    <row r="73" spans="2:16" ht="56.25" customHeight="1">
      <c r="B73" s="1278" t="s">
        <v>451</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456</v>
      </c>
      <c r="J74" s="1281"/>
      <c r="K74" s="1240" t="s">
        <v>457</v>
      </c>
      <c r="L74" s="1241"/>
      <c r="M74" s="1241"/>
      <c r="N74" s="1242"/>
      <c r="O74" s="246"/>
      <c r="P74" s="247"/>
    </row>
    <row r="75" spans="2:16" s="282" customFormat="1" ht="52.9" customHeight="1">
      <c r="B75" s="262" t="s">
        <v>216</v>
      </c>
      <c r="C75" s="875" t="s">
        <v>118</v>
      </c>
      <c r="D75" s="875"/>
      <c r="E75" s="990"/>
      <c r="F75" s="746" t="s">
        <v>659</v>
      </c>
      <c r="G75" s="1251">
        <v>1614300</v>
      </c>
      <c r="H75" s="1252"/>
      <c r="I75" s="1209" t="s">
        <v>660</v>
      </c>
      <c r="J75" s="1210"/>
      <c r="K75" s="1389" t="s">
        <v>661</v>
      </c>
      <c r="L75" s="1390"/>
      <c r="M75" s="1390"/>
      <c r="N75" s="1391"/>
      <c r="O75" s="1183"/>
      <c r="P75" s="1183"/>
    </row>
    <row r="76" spans="2:16" s="282" customFormat="1" ht="32.25" customHeight="1">
      <c r="B76" s="262" t="s">
        <v>218</v>
      </c>
      <c r="C76" s="875" t="s">
        <v>54</v>
      </c>
      <c r="D76" s="875"/>
      <c r="E76" s="990"/>
      <c r="F76" s="746" t="s">
        <v>659</v>
      </c>
      <c r="G76" s="1251">
        <v>143906</v>
      </c>
      <c r="H76" s="1252"/>
      <c r="I76" s="1209" t="s">
        <v>660</v>
      </c>
      <c r="J76" s="1210"/>
      <c r="K76" s="1389" t="s">
        <v>662</v>
      </c>
      <c r="L76" s="1390"/>
      <c r="M76" s="1390"/>
      <c r="N76" s="1391"/>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121</v>
      </c>
      <c r="D78" s="875"/>
      <c r="E78" s="990"/>
      <c r="F78" s="746" t="s">
        <v>664</v>
      </c>
      <c r="G78" s="1251" t="s">
        <v>60</v>
      </c>
      <c r="H78" s="1252"/>
      <c r="I78" s="1251" t="s">
        <v>60</v>
      </c>
      <c r="J78" s="1252"/>
      <c r="K78" s="1251"/>
      <c r="L78" s="1282"/>
      <c r="M78" s="1282"/>
      <c r="N78" s="1283"/>
      <c r="O78" s="1184"/>
      <c r="P78" s="1184"/>
    </row>
    <row r="79" spans="2:16" s="282" customFormat="1" ht="32.25" customHeight="1">
      <c r="B79" s="262" t="s">
        <v>224</v>
      </c>
      <c r="C79" s="875" t="s">
        <v>122</v>
      </c>
      <c r="D79" s="875"/>
      <c r="E79" s="990"/>
      <c r="F79" s="746" t="s">
        <v>659</v>
      </c>
      <c r="G79" s="1251">
        <v>227180</v>
      </c>
      <c r="H79" s="1252"/>
      <c r="I79" s="1209" t="s">
        <v>660</v>
      </c>
      <c r="J79" s="1210"/>
      <c r="K79" s="1211" t="s">
        <v>665</v>
      </c>
      <c r="L79" s="1212"/>
      <c r="M79" s="1212"/>
      <c r="N79" s="1213"/>
      <c r="O79" s="1184"/>
      <c r="P79" s="1184"/>
    </row>
    <row r="80" spans="2:16" ht="53.25" customHeight="1" thickBot="1">
      <c r="B80" s="248" t="s">
        <v>226</v>
      </c>
      <c r="C80" s="921" t="s">
        <v>458</v>
      </c>
      <c r="D80" s="921"/>
      <c r="E80" s="956"/>
      <c r="F80" s="283"/>
      <c r="G80" s="1262">
        <f>G75+G76+G77+G79</f>
        <v>1985386</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461</v>
      </c>
      <c r="D82" s="1271"/>
      <c r="E82" s="1271"/>
      <c r="F82" s="1271"/>
      <c r="G82" s="1272"/>
      <c r="H82" s="1255">
        <f>G72/(G72+G80)</f>
        <v>0</v>
      </c>
      <c r="I82" s="1256"/>
      <c r="J82" s="1257"/>
      <c r="K82" s="1273" t="s">
        <v>462</v>
      </c>
      <c r="L82" s="1274"/>
      <c r="M82" s="1274"/>
      <c r="N82" s="1274"/>
      <c r="O82" s="246"/>
      <c r="P82" s="247"/>
    </row>
    <row r="83" spans="1:16" ht="66.75" customHeight="1">
      <c r="B83" s="285" t="s">
        <v>463</v>
      </c>
      <c r="C83" s="1253" t="s">
        <v>464</v>
      </c>
      <c r="D83" s="1253"/>
      <c r="E83" s="1253"/>
      <c r="F83" s="1253"/>
      <c r="G83" s="1254"/>
      <c r="H83" s="1255" t="s">
        <v>60</v>
      </c>
      <c r="I83" s="1256"/>
      <c r="J83" s="1257"/>
      <c r="K83" s="1258" t="s">
        <v>465</v>
      </c>
      <c r="L83" s="1259"/>
      <c r="M83" s="1259"/>
      <c r="N83" s="1259"/>
      <c r="O83" s="246"/>
      <c r="P83" s="247"/>
    </row>
    <row r="84" spans="1:16" ht="66" customHeight="1">
      <c r="B84" s="286" t="s">
        <v>466</v>
      </c>
      <c r="C84" s="879" t="s">
        <v>467</v>
      </c>
      <c r="D84" s="879"/>
      <c r="E84" s="1260"/>
      <c r="F84" s="1260"/>
      <c r="G84" s="1261"/>
      <c r="H84" s="1255" t="s">
        <v>71</v>
      </c>
      <c r="I84" s="1256"/>
      <c r="J84" s="1257"/>
      <c r="K84" s="1258" t="s">
        <v>352</v>
      </c>
      <c r="L84" s="1259"/>
      <c r="M84" s="1259"/>
      <c r="N84" s="1259"/>
      <c r="O84" s="246" t="s">
        <v>468</v>
      </c>
      <c r="P84" s="247" t="s">
        <v>468</v>
      </c>
    </row>
    <row r="85" spans="1:16" ht="46.5" customHeight="1">
      <c r="B85" s="287" t="s">
        <v>469</v>
      </c>
      <c r="C85" s="1247" t="s">
        <v>470</v>
      </c>
      <c r="D85" s="1247"/>
      <c r="E85" s="1247"/>
      <c r="F85" s="1247"/>
      <c r="G85" s="1248"/>
      <c r="H85" s="1032" t="s">
        <v>664</v>
      </c>
      <c r="I85" s="1033"/>
      <c r="J85" s="1199"/>
      <c r="K85" s="1249" t="s">
        <v>666</v>
      </c>
      <c r="L85" s="1250"/>
      <c r="M85" s="1250"/>
      <c r="N85" s="1250"/>
      <c r="O85" s="246" t="s">
        <v>468</v>
      </c>
      <c r="P85" s="247" t="s">
        <v>468</v>
      </c>
    </row>
    <row r="86" spans="1:16" ht="39" customHeight="1">
      <c r="B86" s="242" t="s">
        <v>471</v>
      </c>
      <c r="C86" s="879" t="s">
        <v>472</v>
      </c>
      <c r="D86" s="879"/>
      <c r="E86" s="879"/>
      <c r="F86" s="879"/>
      <c r="G86" s="880"/>
      <c r="H86" s="1096" t="s">
        <v>663</v>
      </c>
      <c r="I86" s="1097"/>
      <c r="J86" s="1097"/>
      <c r="K86" s="1249" t="s">
        <v>465</v>
      </c>
      <c r="L86" s="1250"/>
      <c r="M86" s="1250"/>
      <c r="N86" s="1250"/>
      <c r="O86" s="1003"/>
      <c r="P86" s="1003"/>
    </row>
    <row r="87" spans="1:16" ht="23.25" customHeight="1">
      <c r="B87" s="10" t="s">
        <v>216</v>
      </c>
      <c r="C87" s="879" t="s">
        <v>473</v>
      </c>
      <c r="D87" s="879"/>
      <c r="E87" s="879"/>
      <c r="F87" s="879"/>
      <c r="G87" s="879"/>
      <c r="H87" s="1073" t="s">
        <v>60</v>
      </c>
      <c r="I87" s="1074"/>
      <c r="J87" s="1074"/>
      <c r="K87" s="1074"/>
      <c r="L87" s="1074"/>
      <c r="M87" s="1074"/>
      <c r="N87" s="1074"/>
      <c r="O87" s="1007"/>
      <c r="P87" s="1007"/>
    </row>
    <row r="88" spans="1:16" ht="44.25" customHeight="1">
      <c r="B88" s="249" t="s">
        <v>474</v>
      </c>
      <c r="C88" s="913" t="s">
        <v>475</v>
      </c>
      <c r="D88" s="913"/>
      <c r="E88" s="1006"/>
      <c r="F88" s="1084" t="s">
        <v>667</v>
      </c>
      <c r="G88" s="1085"/>
      <c r="H88" s="1085"/>
      <c r="I88" s="1085"/>
      <c r="J88" s="1085"/>
      <c r="K88" s="1085"/>
      <c r="L88" s="1085"/>
      <c r="M88" s="1085"/>
      <c r="N88" s="1085"/>
      <c r="O88" s="1245"/>
      <c r="P88" s="1246"/>
    </row>
    <row r="89" spans="1:16" ht="42" customHeight="1">
      <c r="B89" s="1223" t="s">
        <v>476</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50</v>
      </c>
      <c r="I90" s="1226" t="s">
        <v>424</v>
      </c>
      <c r="J90" s="1227"/>
      <c r="K90" s="986"/>
      <c r="L90" s="987"/>
      <c r="M90" s="987"/>
      <c r="N90" s="988"/>
      <c r="O90" s="246"/>
      <c r="P90" s="247"/>
    </row>
    <row r="91" spans="1:16" ht="30.75" customHeight="1">
      <c r="B91" s="1228" t="s">
        <v>479</v>
      </c>
      <c r="C91" s="1229"/>
      <c r="D91" s="1229"/>
      <c r="E91" s="1230"/>
      <c r="F91" s="1237" t="s">
        <v>480</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488</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668</v>
      </c>
      <c r="D102" s="1065"/>
      <c r="E102" s="1065"/>
      <c r="F102" s="1066"/>
      <c r="G102" s="1032" t="s">
        <v>49</v>
      </c>
      <c r="H102" s="1199"/>
      <c r="I102" s="1032" t="s">
        <v>49</v>
      </c>
      <c r="J102" s="1199"/>
      <c r="K102" s="745" t="s">
        <v>49</v>
      </c>
      <c r="L102" s="1032" t="s">
        <v>50</v>
      </c>
      <c r="M102" s="1033"/>
      <c r="N102" s="1116"/>
      <c r="O102" s="1184"/>
      <c r="P102" s="1184"/>
    </row>
    <row r="103" spans="2:16" ht="41.25" customHeight="1">
      <c r="B103" s="291" t="s">
        <v>490</v>
      </c>
      <c r="C103" s="1065" t="s">
        <v>669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493</v>
      </c>
      <c r="D104" s="1065"/>
      <c r="E104" s="1065"/>
      <c r="F104" s="1066"/>
      <c r="G104" s="1032" t="s">
        <v>49</v>
      </c>
      <c r="H104" s="1199"/>
      <c r="I104" s="1032" t="s">
        <v>49</v>
      </c>
      <c r="J104" s="1199"/>
      <c r="K104" s="745" t="s">
        <v>49</v>
      </c>
      <c r="L104" s="1032" t="s">
        <v>50</v>
      </c>
      <c r="M104" s="1033"/>
      <c r="N104" s="1116"/>
      <c r="O104" s="1184"/>
      <c r="P104" s="1184"/>
    </row>
    <row r="105" spans="2:16" ht="31.5" customHeight="1">
      <c r="B105" s="291" t="s">
        <v>494</v>
      </c>
      <c r="C105" s="1065" t="s">
        <v>495</v>
      </c>
      <c r="D105" s="1065"/>
      <c r="E105" s="1065"/>
      <c r="F105" s="1066"/>
      <c r="G105" s="1032" t="s">
        <v>49</v>
      </c>
      <c r="H105" s="1199"/>
      <c r="I105" s="1032" t="s">
        <v>49</v>
      </c>
      <c r="J105" s="1199"/>
      <c r="K105" s="745" t="s">
        <v>49</v>
      </c>
      <c r="L105" s="1032" t="s">
        <v>50</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50</v>
      </c>
      <c r="H107" s="1199"/>
      <c r="I107" s="1032" t="s">
        <v>50</v>
      </c>
      <c r="J107" s="1199"/>
      <c r="K107" s="745" t="s">
        <v>50</v>
      </c>
      <c r="L107" s="1032" t="s">
        <v>50</v>
      </c>
      <c r="M107" s="1033"/>
      <c r="N107" s="1116"/>
      <c r="O107" s="1184"/>
      <c r="P107" s="1184"/>
    </row>
    <row r="108" spans="2:16" ht="27.75" customHeight="1">
      <c r="B108" s="291" t="s">
        <v>229</v>
      </c>
      <c r="C108" s="1065" t="s">
        <v>496</v>
      </c>
      <c r="D108" s="1065"/>
      <c r="E108" s="1065"/>
      <c r="F108" s="1066"/>
      <c r="G108" s="1032" t="s">
        <v>49</v>
      </c>
      <c r="H108" s="1199"/>
      <c r="I108" s="1032" t="s">
        <v>49</v>
      </c>
      <c r="J108" s="1199"/>
      <c r="K108" s="745" t="s">
        <v>50</v>
      </c>
      <c r="L108" s="1032" t="s">
        <v>50</v>
      </c>
      <c r="M108" s="1033"/>
      <c r="N108" s="1116"/>
      <c r="O108" s="1184"/>
      <c r="P108" s="1184"/>
    </row>
    <row r="109" spans="2:16" ht="24" customHeight="1">
      <c r="B109" s="291" t="s">
        <v>230</v>
      </c>
      <c r="C109" s="1065" t="s">
        <v>497</v>
      </c>
      <c r="D109" s="1065"/>
      <c r="E109" s="1065"/>
      <c r="F109" s="1066"/>
      <c r="G109" s="1032" t="s">
        <v>50</v>
      </c>
      <c r="H109" s="1199"/>
      <c r="I109" s="1032" t="s">
        <v>50</v>
      </c>
      <c r="J109" s="1199"/>
      <c r="K109" s="745" t="s">
        <v>50</v>
      </c>
      <c r="L109" s="1032" t="s">
        <v>50</v>
      </c>
      <c r="M109" s="1033"/>
      <c r="N109" s="1116"/>
      <c r="O109" s="1184"/>
      <c r="P109" s="1184"/>
    </row>
    <row r="110" spans="2:16" ht="24" customHeight="1">
      <c r="B110" s="291" t="s">
        <v>231</v>
      </c>
      <c r="C110" s="1065" t="s">
        <v>498</v>
      </c>
      <c r="D110" s="1065"/>
      <c r="E110" s="1065"/>
      <c r="F110" s="1066"/>
      <c r="G110" s="1032" t="s">
        <v>49</v>
      </c>
      <c r="H110" s="1199"/>
      <c r="I110" s="1032" t="s">
        <v>49</v>
      </c>
      <c r="J110" s="1199"/>
      <c r="K110" s="745" t="s">
        <v>49</v>
      </c>
      <c r="L110" s="1032" t="s">
        <v>50</v>
      </c>
      <c r="M110" s="1033"/>
      <c r="N110" s="1116"/>
      <c r="O110" s="1184"/>
      <c r="P110" s="1184"/>
    </row>
    <row r="111" spans="2:16" ht="21" customHeight="1">
      <c r="B111" s="291" t="s">
        <v>233</v>
      </c>
      <c r="C111" s="1065" t="s">
        <v>499</v>
      </c>
      <c r="D111" s="1065"/>
      <c r="E111" s="1065"/>
      <c r="F111" s="1066"/>
      <c r="G111" s="1032" t="s">
        <v>50</v>
      </c>
      <c r="H111" s="1199"/>
      <c r="I111" s="1032" t="s">
        <v>50</v>
      </c>
      <c r="J111" s="1199"/>
      <c r="K111" s="745" t="s">
        <v>50</v>
      </c>
      <c r="L111" s="1032" t="s">
        <v>50</v>
      </c>
      <c r="M111" s="1033"/>
      <c r="N111" s="1116"/>
      <c r="O111" s="1184"/>
      <c r="P111" s="1184"/>
    </row>
    <row r="112" spans="2:16" ht="29.25" customHeight="1">
      <c r="B112" s="291" t="s">
        <v>500</v>
      </c>
      <c r="C112" s="1065" t="s">
        <v>501</v>
      </c>
      <c r="D112" s="1065"/>
      <c r="E112" s="1065"/>
      <c r="F112" s="1066"/>
      <c r="G112" s="1032" t="s">
        <v>50</v>
      </c>
      <c r="H112" s="1199"/>
      <c r="I112" s="1032" t="s">
        <v>50</v>
      </c>
      <c r="J112" s="1199"/>
      <c r="K112" s="745" t="s">
        <v>50</v>
      </c>
      <c r="L112" s="1032" t="s">
        <v>50</v>
      </c>
      <c r="M112" s="1033"/>
      <c r="N112" s="1116"/>
      <c r="O112" s="1184"/>
      <c r="P112" s="1184"/>
    </row>
    <row r="113" spans="2:16" ht="21" customHeight="1">
      <c r="B113" s="291" t="s">
        <v>236</v>
      </c>
      <c r="C113" s="1065" t="s">
        <v>502</v>
      </c>
      <c r="D113" s="1065"/>
      <c r="E113" s="1065"/>
      <c r="F113" s="1066"/>
      <c r="G113" s="1032" t="s">
        <v>49</v>
      </c>
      <c r="H113" s="1199"/>
      <c r="I113" s="1032" t="s">
        <v>49</v>
      </c>
      <c r="J113" s="1199"/>
      <c r="K113" s="745" t="s">
        <v>49</v>
      </c>
      <c r="L113" s="1032" t="s">
        <v>50</v>
      </c>
      <c r="M113" s="1033"/>
      <c r="N113" s="1116"/>
      <c r="O113" s="1184"/>
      <c r="P113" s="1184"/>
    </row>
    <row r="114" spans="2:16" ht="32.25" customHeight="1">
      <c r="B114" s="292" t="s">
        <v>503</v>
      </c>
      <c r="C114" s="1065" t="s">
        <v>504</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t="s">
        <v>50</v>
      </c>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t="s">
        <v>670</v>
      </c>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671</v>
      </c>
      <c r="K120" s="1195"/>
      <c r="L120" s="1195"/>
      <c r="M120" s="1195"/>
      <c r="N120" s="1196"/>
      <c r="O120" s="293"/>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33.75" customHeight="1">
      <c r="B122" s="10" t="s">
        <v>511</v>
      </c>
      <c r="C122" s="879" t="s">
        <v>512</v>
      </c>
      <c r="D122" s="879"/>
      <c r="E122" s="879"/>
      <c r="F122" s="879"/>
      <c r="G122" s="879"/>
      <c r="H122" s="968" t="s">
        <v>672</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673</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49</v>
      </c>
      <c r="I128" s="969"/>
      <c r="J128" s="969"/>
      <c r="K128" s="1179"/>
      <c r="L128" s="1158"/>
      <c r="M128" s="1159"/>
      <c r="N128" s="1160"/>
      <c r="O128" s="1003"/>
      <c r="P128" s="1003"/>
    </row>
    <row r="129" spans="1:16" ht="25.5" customHeight="1">
      <c r="B129" s="10" t="s">
        <v>216</v>
      </c>
      <c r="C129" s="879" t="s">
        <v>520</v>
      </c>
      <c r="D129" s="879"/>
      <c r="E129" s="879"/>
      <c r="F129" s="879"/>
      <c r="G129" s="880"/>
      <c r="H129" s="1032" t="s">
        <v>674</v>
      </c>
      <c r="I129" s="1033"/>
      <c r="J129" s="1033"/>
      <c r="K129" s="1179"/>
      <c r="L129" s="1161"/>
      <c r="M129" s="1162"/>
      <c r="N129" s="1163"/>
      <c r="O129" s="1004"/>
      <c r="P129" s="1004"/>
    </row>
    <row r="130" spans="1:16" ht="23.25" customHeight="1">
      <c r="B130" s="10" t="s">
        <v>218</v>
      </c>
      <c r="C130" s="879" t="s">
        <v>521</v>
      </c>
      <c r="D130" s="879"/>
      <c r="E130" s="879"/>
      <c r="F130" s="879"/>
      <c r="G130" s="880"/>
      <c r="H130" s="1032" t="s">
        <v>675</v>
      </c>
      <c r="I130" s="1033"/>
      <c r="J130" s="1033"/>
      <c r="K130" s="1179"/>
      <c r="L130" s="1164"/>
      <c r="M130" s="1165"/>
      <c r="N130" s="1166"/>
      <c r="O130" s="1007"/>
      <c r="P130" s="1007"/>
    </row>
    <row r="131" spans="1:16" ht="49.5" customHeight="1">
      <c r="B131" s="294" t="s">
        <v>522</v>
      </c>
      <c r="C131" s="879" t="s">
        <v>523</v>
      </c>
      <c r="D131" s="879"/>
      <c r="E131" s="879"/>
      <c r="F131" s="879"/>
      <c r="G131" s="879"/>
      <c r="H131" s="968" t="s">
        <v>50</v>
      </c>
      <c r="I131" s="969"/>
      <c r="J131" s="969"/>
      <c r="K131" s="1179"/>
      <c r="L131" s="1186"/>
      <c r="M131" s="1186"/>
      <c r="N131" s="1187"/>
      <c r="O131" s="1003"/>
      <c r="P131" s="1003"/>
    </row>
    <row r="132" spans="1:16" ht="47.25" customHeight="1">
      <c r="B132" s="10" t="s">
        <v>216</v>
      </c>
      <c r="C132" s="879" t="s">
        <v>524</v>
      </c>
      <c r="D132" s="879"/>
      <c r="E132" s="879"/>
      <c r="F132" s="879"/>
      <c r="G132" s="880"/>
      <c r="H132" s="968"/>
      <c r="I132" s="969"/>
      <c r="J132" s="969"/>
      <c r="K132" s="1179"/>
      <c r="L132" s="1188"/>
      <c r="M132" s="1188"/>
      <c r="N132" s="1189"/>
      <c r="O132" s="1007"/>
      <c r="P132" s="1007"/>
    </row>
    <row r="133" spans="1:16" ht="62.25" customHeight="1">
      <c r="B133" s="294" t="s">
        <v>525</v>
      </c>
      <c r="C133" s="879" t="s">
        <v>526</v>
      </c>
      <c r="D133" s="879"/>
      <c r="E133" s="879"/>
      <c r="F133" s="879"/>
      <c r="G133" s="879"/>
      <c r="H133" s="968" t="s">
        <v>49</v>
      </c>
      <c r="I133" s="969"/>
      <c r="J133" s="969"/>
      <c r="K133" s="1179"/>
      <c r="L133" s="1384" t="s">
        <v>676</v>
      </c>
      <c r="M133" s="1384"/>
      <c r="N133" s="1385"/>
      <c r="O133" s="1003"/>
      <c r="P133" s="1003"/>
    </row>
    <row r="134" spans="1:16" ht="155.25" customHeight="1">
      <c r="A134" s="295"/>
      <c r="B134" s="9" t="s">
        <v>216</v>
      </c>
      <c r="C134" s="913" t="s">
        <v>524</v>
      </c>
      <c r="D134" s="913"/>
      <c r="E134" s="913"/>
      <c r="F134" s="913"/>
      <c r="G134" s="1006"/>
      <c r="H134" s="968" t="s">
        <v>677</v>
      </c>
      <c r="I134" s="969"/>
      <c r="J134" s="969"/>
      <c r="K134" s="1179"/>
      <c r="L134" s="1386"/>
      <c r="M134" s="1386"/>
      <c r="N134" s="1387"/>
      <c r="O134" s="1004"/>
      <c r="P134" s="1004"/>
    </row>
    <row r="135" spans="1:16" ht="71.25" customHeight="1" thickBot="1">
      <c r="B135" s="296" t="s">
        <v>527</v>
      </c>
      <c r="C135" s="1152" t="s">
        <v>528</v>
      </c>
      <c r="D135" s="1152"/>
      <c r="E135" s="1152"/>
      <c r="F135" s="1152"/>
      <c r="G135" s="1153"/>
      <c r="H135" s="1154" t="s">
        <v>678</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532</v>
      </c>
      <c r="H137" s="1148"/>
      <c r="I137" s="1149"/>
      <c r="J137" s="1147" t="s">
        <v>533</v>
      </c>
      <c r="K137" s="1148"/>
      <c r="L137" s="1149"/>
      <c r="M137" s="1150" t="s">
        <v>384</v>
      </c>
      <c r="N137" s="1151"/>
      <c r="O137" s="1137"/>
      <c r="P137" s="1137"/>
    </row>
    <row r="138" spans="1:16" ht="42" customHeight="1">
      <c r="B138" s="298" t="s">
        <v>511</v>
      </c>
      <c r="C138" s="1065" t="s">
        <v>488</v>
      </c>
      <c r="D138" s="1065"/>
      <c r="E138" s="1065"/>
      <c r="F138" s="1066"/>
      <c r="G138" s="1132" t="s">
        <v>679</v>
      </c>
      <c r="H138" s="1134"/>
      <c r="I138" s="1133"/>
      <c r="J138" s="1132" t="s">
        <v>679</v>
      </c>
      <c r="K138" s="1134"/>
      <c r="L138" s="1133"/>
      <c r="M138" s="1138" t="s">
        <v>680</v>
      </c>
      <c r="N138" s="1136"/>
      <c r="O138" s="1043"/>
      <c r="P138" s="1043"/>
    </row>
    <row r="139" spans="1:16" ht="42" customHeight="1">
      <c r="B139" s="298" t="s">
        <v>218</v>
      </c>
      <c r="C139" s="1065" t="s">
        <v>668</v>
      </c>
      <c r="D139" s="1065"/>
      <c r="E139" s="1065"/>
      <c r="F139" s="1066"/>
      <c r="G139" s="1132" t="s">
        <v>681</v>
      </c>
      <c r="H139" s="1134"/>
      <c r="I139" s="1133"/>
      <c r="J139" s="1132" t="s">
        <v>663</v>
      </c>
      <c r="K139" s="1134"/>
      <c r="L139" s="1133"/>
      <c r="M139" s="1138"/>
      <c r="N139" s="1136"/>
      <c r="O139" s="1043"/>
      <c r="P139" s="1043"/>
    </row>
    <row r="140" spans="1:16" ht="42" customHeight="1">
      <c r="B140" s="298" t="s">
        <v>220</v>
      </c>
      <c r="C140" s="1065" t="s">
        <v>669</v>
      </c>
      <c r="D140" s="1065"/>
      <c r="E140" s="1065"/>
      <c r="F140" s="1066"/>
      <c r="G140" s="1132" t="s">
        <v>681</v>
      </c>
      <c r="H140" s="1134"/>
      <c r="I140" s="1133"/>
      <c r="J140" s="1132" t="s">
        <v>682</v>
      </c>
      <c r="K140" s="1134"/>
      <c r="L140" s="1133"/>
      <c r="M140" s="1138"/>
      <c r="N140" s="1136"/>
      <c r="O140" s="1043"/>
      <c r="P140" s="1043"/>
    </row>
    <row r="141" spans="1:16" ht="33.75" customHeight="1">
      <c r="B141" s="298" t="s">
        <v>222</v>
      </c>
      <c r="C141" s="1065" t="s">
        <v>493</v>
      </c>
      <c r="D141" s="1065"/>
      <c r="E141" s="1065"/>
      <c r="F141" s="1066"/>
      <c r="G141" s="1132" t="s">
        <v>683</v>
      </c>
      <c r="H141" s="1134"/>
      <c r="I141" s="1133"/>
      <c r="J141" s="1132" t="s">
        <v>683</v>
      </c>
      <c r="K141" s="1134"/>
      <c r="L141" s="1133"/>
      <c r="M141" s="1138"/>
      <c r="N141" s="1136"/>
      <c r="O141" s="1043"/>
      <c r="P141" s="1043"/>
    </row>
    <row r="142" spans="1:16" ht="33.75" customHeight="1">
      <c r="B142" s="298" t="s">
        <v>224</v>
      </c>
      <c r="C142" s="1065" t="s">
        <v>534</v>
      </c>
      <c r="D142" s="1065"/>
      <c r="E142" s="1065"/>
      <c r="F142" s="1066"/>
      <c r="G142" s="1132" t="s">
        <v>681</v>
      </c>
      <c r="H142" s="1134"/>
      <c r="I142" s="1133"/>
      <c r="J142" s="1132" t="s">
        <v>683</v>
      </c>
      <c r="K142" s="1134"/>
      <c r="L142" s="1133"/>
      <c r="M142" s="1138"/>
      <c r="N142" s="1136"/>
      <c r="O142" s="1043"/>
      <c r="P142" s="1043"/>
    </row>
    <row r="143" spans="1:16" ht="33.75" customHeight="1">
      <c r="B143" s="298" t="s">
        <v>226</v>
      </c>
      <c r="C143" s="1065" t="s">
        <v>133</v>
      </c>
      <c r="D143" s="1065"/>
      <c r="E143" s="1065"/>
      <c r="F143" s="1066"/>
      <c r="G143" s="1132" t="s">
        <v>679</v>
      </c>
      <c r="H143" s="1134"/>
      <c r="I143" s="1133"/>
      <c r="J143" s="1132" t="s">
        <v>679</v>
      </c>
      <c r="K143" s="1134"/>
      <c r="L143" s="1133"/>
      <c r="M143" s="1138" t="s">
        <v>680</v>
      </c>
      <c r="N143" s="1136"/>
      <c r="O143" s="1043"/>
      <c r="P143" s="1043"/>
    </row>
    <row r="144" spans="1:16" ht="33.75" customHeight="1">
      <c r="B144" s="298" t="s">
        <v>228</v>
      </c>
      <c r="C144" s="1065" t="s">
        <v>134</v>
      </c>
      <c r="D144" s="1065"/>
      <c r="E144" s="1065"/>
      <c r="F144" s="1066"/>
      <c r="G144" s="1132" t="s">
        <v>663</v>
      </c>
      <c r="H144" s="1134"/>
      <c r="I144" s="1133"/>
      <c r="J144" s="1132" t="s">
        <v>663</v>
      </c>
      <c r="K144" s="1134"/>
      <c r="L144" s="1133"/>
      <c r="M144" s="1138"/>
      <c r="N144" s="1136"/>
      <c r="O144" s="1043"/>
      <c r="P144" s="1043"/>
    </row>
    <row r="145" spans="1:16" ht="33.75" customHeight="1">
      <c r="B145" s="298" t="s">
        <v>229</v>
      </c>
      <c r="C145" s="1065" t="s">
        <v>535</v>
      </c>
      <c r="D145" s="1065"/>
      <c r="E145" s="1065"/>
      <c r="F145" s="1066"/>
      <c r="G145" s="1132" t="s">
        <v>681</v>
      </c>
      <c r="H145" s="1134"/>
      <c r="I145" s="1133"/>
      <c r="J145" s="1132" t="s">
        <v>679</v>
      </c>
      <c r="K145" s="1134"/>
      <c r="L145" s="1133"/>
      <c r="M145" s="1138" t="s">
        <v>680</v>
      </c>
      <c r="N145" s="1136"/>
      <c r="O145" s="1044"/>
      <c r="P145" s="1044"/>
    </row>
    <row r="146" spans="1:16" ht="33.75" customHeight="1">
      <c r="B146" s="298" t="s">
        <v>230</v>
      </c>
      <c r="C146" s="1065" t="s">
        <v>497</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498</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499</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501</v>
      </c>
      <c r="D149" s="1065"/>
      <c r="E149" s="1065"/>
      <c r="F149" s="1066"/>
      <c r="G149" s="1132" t="s">
        <v>663</v>
      </c>
      <c r="H149" s="1134"/>
      <c r="I149" s="1133"/>
      <c r="J149" s="1132" t="s">
        <v>663</v>
      </c>
      <c r="K149" s="1134"/>
      <c r="L149" s="1133"/>
      <c r="M149" s="1135"/>
      <c r="N149" s="1136"/>
      <c r="O149" s="1044"/>
      <c r="P149" s="1044"/>
    </row>
    <row r="150" spans="1:16" ht="33.75" customHeight="1">
      <c r="B150" s="299" t="s">
        <v>236</v>
      </c>
      <c r="C150" s="1065" t="s">
        <v>502</v>
      </c>
      <c r="D150" s="1065"/>
      <c r="E150" s="1065"/>
      <c r="F150" s="1066"/>
      <c r="G150" s="1132" t="s">
        <v>663</v>
      </c>
      <c r="H150" s="1134"/>
      <c r="I150" s="1133"/>
      <c r="J150" s="1132" t="s">
        <v>663</v>
      </c>
      <c r="K150" s="1134"/>
      <c r="L150" s="1133"/>
      <c r="M150" s="1135"/>
      <c r="N150" s="1136"/>
      <c r="O150" s="1044"/>
      <c r="P150" s="1044"/>
    </row>
    <row r="151" spans="1:16" ht="46.5" customHeight="1">
      <c r="B151" s="299" t="s">
        <v>503</v>
      </c>
      <c r="C151" s="1065" t="s">
        <v>536</v>
      </c>
      <c r="D151" s="1065"/>
      <c r="E151" s="1065"/>
      <c r="F151" s="300" t="s">
        <v>537</v>
      </c>
      <c r="G151" s="301"/>
      <c r="H151" s="1132"/>
      <c r="I151" s="1133"/>
      <c r="J151" s="1132" t="s">
        <v>663</v>
      </c>
      <c r="K151" s="1134"/>
      <c r="L151" s="1133"/>
      <c r="M151" s="1135"/>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032"/>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c r="M154" s="1033"/>
      <c r="N154" s="1116"/>
      <c r="O154" s="1004"/>
      <c r="P154" s="1004"/>
    </row>
    <row r="155" spans="1:16" ht="34.5" customHeight="1">
      <c r="A155" s="11"/>
      <c r="B155" s="303" t="s">
        <v>220</v>
      </c>
      <c r="C155" s="879" t="s">
        <v>122</v>
      </c>
      <c r="D155" s="879"/>
      <c r="E155" s="880"/>
      <c r="F155" s="746" t="s">
        <v>50</v>
      </c>
      <c r="G155" s="1120"/>
      <c r="H155" s="1121"/>
      <c r="I155" s="1121"/>
      <c r="J155" s="1121"/>
      <c r="K155" s="1122"/>
      <c r="L155" s="1032"/>
      <c r="M155" s="1033"/>
      <c r="N155" s="1116"/>
      <c r="O155" s="1007"/>
      <c r="P155" s="1007"/>
    </row>
    <row r="156" spans="1:16" ht="78.75" customHeight="1">
      <c r="A156" s="11"/>
      <c r="B156" s="796" t="s">
        <v>543</v>
      </c>
      <c r="C156" s="879" t="s">
        <v>544</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304" t="s">
        <v>50</v>
      </c>
      <c r="G157" s="1113"/>
      <c r="H157" s="1114"/>
      <c r="I157" s="1114"/>
      <c r="J157" s="1114"/>
      <c r="K157" s="1115"/>
      <c r="L157" s="1032"/>
      <c r="M157" s="1033"/>
      <c r="N157" s="1116"/>
      <c r="O157" s="1004"/>
      <c r="P157" s="1004"/>
    </row>
    <row r="158" spans="1:16" ht="34.5" customHeight="1">
      <c r="B158" s="10" t="s">
        <v>218</v>
      </c>
      <c r="C158" s="879" t="s">
        <v>200</v>
      </c>
      <c r="D158" s="879"/>
      <c r="E158" s="879"/>
      <c r="F158" s="304" t="s">
        <v>50</v>
      </c>
      <c r="G158" s="1113"/>
      <c r="H158" s="1114"/>
      <c r="I158" s="1114"/>
      <c r="J158" s="1114"/>
      <c r="K158" s="1115"/>
      <c r="L158" s="1032"/>
      <c r="M158" s="1033"/>
      <c r="N158" s="1116"/>
      <c r="O158" s="1004"/>
      <c r="P158" s="1004"/>
    </row>
    <row r="159" spans="1:16" ht="34.5" customHeight="1">
      <c r="B159" s="9" t="s">
        <v>220</v>
      </c>
      <c r="C159" s="913" t="s">
        <v>122</v>
      </c>
      <c r="D159" s="913"/>
      <c r="E159" s="913"/>
      <c r="F159" s="304" t="s">
        <v>50</v>
      </c>
      <c r="G159" s="1123"/>
      <c r="H159" s="1124"/>
      <c r="I159" s="1124"/>
      <c r="J159" s="1124"/>
      <c r="K159" s="1125"/>
      <c r="L159" s="1032"/>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663</v>
      </c>
      <c r="I167" s="958"/>
      <c r="J167" s="977"/>
      <c r="K167" s="1103"/>
      <c r="L167" s="1107"/>
      <c r="M167" s="1108"/>
      <c r="N167" s="1109"/>
      <c r="O167" s="1004"/>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06">
        <v>30.5</v>
      </c>
      <c r="J170" s="306">
        <v>22</v>
      </c>
      <c r="K170" s="306">
        <v>15.7</v>
      </c>
      <c r="L170" s="306">
        <v>16.100000000000001</v>
      </c>
      <c r="M170" s="1091">
        <v>15</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c r="P171" s="960"/>
    </row>
    <row r="172" spans="2:16" ht="31.5" customHeight="1">
      <c r="B172" s="33" t="s">
        <v>216</v>
      </c>
      <c r="C172" s="1065" t="s">
        <v>488</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668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686</v>
      </c>
      <c r="D174" s="1065"/>
      <c r="E174" s="1065"/>
      <c r="F174" s="1065"/>
      <c r="G174" s="1065"/>
      <c r="H174" s="1065"/>
      <c r="I174" s="1065"/>
      <c r="J174" s="1066"/>
      <c r="K174" s="745" t="s">
        <v>49</v>
      </c>
      <c r="L174" s="1076"/>
      <c r="M174" s="1080"/>
      <c r="N174" s="1081"/>
      <c r="O174" s="1044"/>
      <c r="P174" s="1044"/>
    </row>
    <row r="175" spans="2:16" ht="21.75" customHeight="1">
      <c r="B175" s="33" t="s">
        <v>222</v>
      </c>
      <c r="C175" s="1065" t="s">
        <v>493</v>
      </c>
      <c r="D175" s="1065"/>
      <c r="E175" s="1065"/>
      <c r="F175" s="1065"/>
      <c r="G175" s="1065"/>
      <c r="H175" s="1065"/>
      <c r="I175" s="1065"/>
      <c r="J175" s="1066"/>
      <c r="K175" s="745" t="s">
        <v>49</v>
      </c>
      <c r="L175" s="1076"/>
      <c r="M175" s="1080"/>
      <c r="N175" s="1081"/>
      <c r="O175" s="1044"/>
      <c r="P175" s="1044"/>
    </row>
    <row r="176" spans="2:16" ht="21.75" customHeight="1">
      <c r="B176" s="33" t="s">
        <v>224</v>
      </c>
      <c r="C176" s="1065" t="s">
        <v>566</v>
      </c>
      <c r="D176" s="1065"/>
      <c r="E176" s="1065"/>
      <c r="F176" s="1065"/>
      <c r="G176" s="1065"/>
      <c r="H176" s="1065"/>
      <c r="I176" s="1065"/>
      <c r="J176" s="1066"/>
      <c r="K176" s="745" t="s">
        <v>49</v>
      </c>
      <c r="L176" s="1076"/>
      <c r="M176" s="1080"/>
      <c r="N176" s="1081"/>
      <c r="O176" s="1044"/>
      <c r="P176" s="1044"/>
    </row>
    <row r="177" spans="2:16" ht="21.75" customHeight="1">
      <c r="B177" s="33" t="s">
        <v>226</v>
      </c>
      <c r="C177" s="1065" t="s">
        <v>567</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50</v>
      </c>
      <c r="L179" s="1076"/>
      <c r="M179" s="1080"/>
      <c r="N179" s="1081"/>
      <c r="O179" s="1044"/>
      <c r="P179" s="1044"/>
    </row>
    <row r="180" spans="2:16" ht="21.75" customHeight="1">
      <c r="B180" s="33" t="s">
        <v>230</v>
      </c>
      <c r="C180" s="1065" t="s">
        <v>568</v>
      </c>
      <c r="D180" s="1065"/>
      <c r="E180" s="1065"/>
      <c r="F180" s="1065"/>
      <c r="G180" s="1065"/>
      <c r="H180" s="1065"/>
      <c r="I180" s="1065"/>
      <c r="J180" s="1066"/>
      <c r="K180" s="745" t="s">
        <v>49</v>
      </c>
      <c r="L180" s="1076"/>
      <c r="M180" s="1080"/>
      <c r="N180" s="1081"/>
      <c r="O180" s="1044"/>
      <c r="P180" s="1044"/>
    </row>
    <row r="181" spans="2:16" ht="21.75" customHeight="1">
      <c r="B181" s="33" t="s">
        <v>231</v>
      </c>
      <c r="C181" s="1065" t="s">
        <v>499</v>
      </c>
      <c r="D181" s="1065"/>
      <c r="E181" s="1065"/>
      <c r="F181" s="1065"/>
      <c r="G181" s="1065"/>
      <c r="H181" s="1065"/>
      <c r="I181" s="1065"/>
      <c r="J181" s="1066"/>
      <c r="K181" s="745" t="s">
        <v>50</v>
      </c>
      <c r="L181" s="1076"/>
      <c r="M181" s="1080"/>
      <c r="N181" s="1081"/>
      <c r="O181" s="1044"/>
      <c r="P181" s="1044"/>
    </row>
    <row r="182" spans="2:16" ht="21.75" customHeight="1">
      <c r="B182" s="33" t="s">
        <v>233</v>
      </c>
      <c r="C182" s="1065" t="s">
        <v>569</v>
      </c>
      <c r="D182" s="1065"/>
      <c r="E182" s="1065"/>
      <c r="F182" s="1065"/>
      <c r="G182" s="1065"/>
      <c r="H182" s="1065"/>
      <c r="I182" s="1065"/>
      <c r="J182" s="1066"/>
      <c r="K182" s="745" t="s">
        <v>50</v>
      </c>
      <c r="L182" s="1076"/>
      <c r="M182" s="1080"/>
      <c r="N182" s="1081"/>
      <c r="O182" s="1044"/>
      <c r="P182" s="1044"/>
    </row>
    <row r="183" spans="2:16" ht="21.75" customHeight="1">
      <c r="B183" s="33" t="s">
        <v>234</v>
      </c>
      <c r="C183" s="1065" t="s">
        <v>502</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49</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08">
        <v>2014</v>
      </c>
      <c r="L186" s="1077"/>
      <c r="M186" s="1082"/>
      <c r="N186" s="1083"/>
      <c r="O186" s="1044"/>
      <c r="P186" s="1044"/>
    </row>
    <row r="187" spans="2:16" ht="23.25" customHeight="1">
      <c r="B187" s="294" t="s">
        <v>574</v>
      </c>
      <c r="C187" s="879" t="s">
        <v>575</v>
      </c>
      <c r="D187" s="879"/>
      <c r="E187" s="880"/>
      <c r="F187" s="1073" t="s">
        <v>687</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688</v>
      </c>
      <c r="P189" s="1060"/>
    </row>
    <row r="190" spans="2:16" ht="36.75" customHeight="1">
      <c r="B190" s="9" t="s">
        <v>216</v>
      </c>
      <c r="C190" s="879" t="s">
        <v>580</v>
      </c>
      <c r="D190" s="879"/>
      <c r="E190" s="879"/>
      <c r="F190" s="879"/>
      <c r="G190" s="879"/>
      <c r="H190" s="879"/>
      <c r="I190" s="879"/>
      <c r="J190" s="879"/>
      <c r="K190" s="1062" t="s">
        <v>689</v>
      </c>
      <c r="L190" s="1063"/>
      <c r="M190" s="1063"/>
      <c r="N190" s="1064"/>
      <c r="O190" s="1059"/>
      <c r="P190" s="1061"/>
    </row>
    <row r="191" spans="2:16" ht="30" customHeight="1" thickBot="1">
      <c r="B191" s="310" t="s">
        <v>581</v>
      </c>
      <c r="C191" s="879" t="s">
        <v>582</v>
      </c>
      <c r="D191" s="879"/>
      <c r="E191" s="879"/>
      <c r="F191" s="879"/>
      <c r="G191" s="879"/>
      <c r="H191" s="879"/>
      <c r="I191" s="879"/>
      <c r="J191" s="880"/>
      <c r="K191" s="1032" t="s">
        <v>50</v>
      </c>
      <c r="L191" s="1033"/>
      <c r="M191" s="1033"/>
      <c r="N191" s="1033"/>
      <c r="O191" s="733"/>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584</v>
      </c>
      <c r="D193" s="1036"/>
      <c r="E193" s="1036"/>
      <c r="F193" s="1036"/>
      <c r="G193" s="1037"/>
      <c r="H193" s="1038" t="s">
        <v>585</v>
      </c>
      <c r="I193" s="1039"/>
      <c r="J193" s="1040"/>
      <c r="K193" s="1038" t="s">
        <v>690</v>
      </c>
      <c r="L193" s="1039"/>
      <c r="M193" s="1039"/>
      <c r="N193" s="1041"/>
      <c r="O193" s="1042"/>
      <c r="P193" s="1042"/>
    </row>
    <row r="194" spans="2:16" ht="107.25" customHeight="1">
      <c r="B194" s="1035"/>
      <c r="C194" s="1011"/>
      <c r="D194" s="1011"/>
      <c r="E194" s="1011"/>
      <c r="F194" s="1011"/>
      <c r="G194" s="1012"/>
      <c r="H194" s="311" t="s">
        <v>587</v>
      </c>
      <c r="I194" s="312" t="s">
        <v>588</v>
      </c>
      <c r="J194" s="312" t="s">
        <v>589</v>
      </c>
      <c r="K194" s="311" t="s">
        <v>590</v>
      </c>
      <c r="L194" s="311" t="s">
        <v>591</v>
      </c>
      <c r="M194" s="313" t="s">
        <v>592</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316"/>
      <c r="I196" s="317"/>
      <c r="J196" s="318" t="s">
        <v>60</v>
      </c>
      <c r="K196" s="316"/>
      <c r="L196" s="316"/>
      <c r="M196" s="318" t="s">
        <v>60</v>
      </c>
      <c r="N196" s="1052"/>
      <c r="O196" s="1044"/>
      <c r="P196" s="1044"/>
    </row>
    <row r="197" spans="2:16" ht="24.75" customHeight="1">
      <c r="B197" s="244" t="s">
        <v>401</v>
      </c>
      <c r="C197" s="1050" t="s">
        <v>691</v>
      </c>
      <c r="D197" s="1050"/>
      <c r="E197" s="1050"/>
      <c r="F197" s="1050"/>
      <c r="G197" s="1051"/>
      <c r="H197" s="316"/>
      <c r="I197" s="317"/>
      <c r="J197" s="318" t="s">
        <v>60</v>
      </c>
      <c r="K197" s="316"/>
      <c r="L197" s="316"/>
      <c r="M197" s="318" t="s">
        <v>60</v>
      </c>
      <c r="N197" s="1053"/>
      <c r="O197" s="1044"/>
      <c r="P197" s="1044"/>
    </row>
    <row r="198" spans="2:16" ht="39" customHeight="1">
      <c r="B198" s="244" t="s">
        <v>404</v>
      </c>
      <c r="C198" s="1050" t="s">
        <v>596</v>
      </c>
      <c r="D198" s="1050"/>
      <c r="E198" s="1050"/>
      <c r="F198" s="1055"/>
      <c r="G198" s="1056"/>
      <c r="H198" s="316"/>
      <c r="I198" s="317"/>
      <c r="J198" s="318" t="s">
        <v>60</v>
      </c>
      <c r="K198" s="316"/>
      <c r="L198" s="316"/>
      <c r="M198" s="318" t="s">
        <v>60</v>
      </c>
      <c r="N198" s="1054"/>
      <c r="O198" s="1044"/>
      <c r="P198" s="1044"/>
    </row>
    <row r="199" spans="2:16" ht="24.75" customHeight="1">
      <c r="B199" s="319" t="s">
        <v>218</v>
      </c>
      <c r="C199" s="1031" t="s">
        <v>692</v>
      </c>
      <c r="D199" s="1031"/>
      <c r="E199" s="1031"/>
      <c r="F199" s="1031"/>
      <c r="G199" s="1057"/>
      <c r="H199" s="316"/>
      <c r="I199" s="317"/>
      <c r="J199" s="318" t="s">
        <v>60</v>
      </c>
      <c r="K199" s="316"/>
      <c r="L199" s="316"/>
      <c r="M199" s="318" t="s">
        <v>60</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598</v>
      </c>
      <c r="D201" s="1009"/>
      <c r="E201" s="1009"/>
      <c r="F201" s="1009"/>
      <c r="G201" s="1028"/>
      <c r="H201" s="316"/>
      <c r="I201" s="317"/>
      <c r="J201" s="318" t="s">
        <v>60</v>
      </c>
      <c r="K201" s="316"/>
      <c r="L201" s="316"/>
      <c r="M201" s="318" t="s">
        <v>60</v>
      </c>
      <c r="N201" s="1029"/>
      <c r="O201" s="1044"/>
      <c r="P201" s="1044"/>
    </row>
    <row r="202" spans="2:16" ht="24.75" customHeight="1">
      <c r="B202" s="10" t="s">
        <v>401</v>
      </c>
      <c r="C202" s="1009" t="s">
        <v>599</v>
      </c>
      <c r="D202" s="1009"/>
      <c r="E202" s="1009"/>
      <c r="F202" s="1009"/>
      <c r="G202" s="766"/>
      <c r="H202" s="316"/>
      <c r="I202" s="317"/>
      <c r="J202" s="318" t="s">
        <v>60</v>
      </c>
      <c r="K202" s="316"/>
      <c r="L202" s="316"/>
      <c r="M202" s="318" t="s">
        <v>60</v>
      </c>
      <c r="N202" s="1049"/>
      <c r="O202" s="1044"/>
      <c r="P202" s="1044"/>
    </row>
    <row r="203" spans="2:16" ht="24.75" customHeight="1">
      <c r="B203" s="10" t="s">
        <v>404</v>
      </c>
      <c r="C203" s="1009" t="s">
        <v>600</v>
      </c>
      <c r="D203" s="1009"/>
      <c r="E203" s="1009"/>
      <c r="F203" s="1009"/>
      <c r="G203" s="1028"/>
      <c r="H203" s="316"/>
      <c r="I203" s="317"/>
      <c r="J203" s="318" t="s">
        <v>60</v>
      </c>
      <c r="K203" s="316"/>
      <c r="L203" s="316"/>
      <c r="M203" s="318" t="s">
        <v>60</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601</v>
      </c>
      <c r="D205" s="1009"/>
      <c r="E205" s="1009"/>
      <c r="F205" s="1009"/>
      <c r="G205" s="1028"/>
      <c r="H205" s="316"/>
      <c r="I205" s="317"/>
      <c r="J205" s="318" t="s">
        <v>60</v>
      </c>
      <c r="K205" s="316"/>
      <c r="L205" s="316"/>
      <c r="M205" s="318" t="s">
        <v>60</v>
      </c>
      <c r="N205" s="1029"/>
      <c r="O205" s="1043"/>
      <c r="P205" s="1043"/>
    </row>
    <row r="206" spans="2:16" ht="22.5" customHeight="1">
      <c r="B206" s="10" t="s">
        <v>401</v>
      </c>
      <c r="C206" s="1009" t="s">
        <v>602</v>
      </c>
      <c r="D206" s="1009"/>
      <c r="E206" s="1009"/>
      <c r="F206" s="1009"/>
      <c r="G206" s="1028"/>
      <c r="H206" s="316"/>
      <c r="I206" s="317"/>
      <c r="J206" s="318" t="s">
        <v>60</v>
      </c>
      <c r="K206" s="316"/>
      <c r="L206" s="316"/>
      <c r="M206" s="318" t="s">
        <v>60</v>
      </c>
      <c r="N206" s="1030"/>
      <c r="O206" s="1043"/>
      <c r="P206" s="1043"/>
    </row>
    <row r="207" spans="2:16" ht="22.5" customHeight="1">
      <c r="B207" s="319" t="s">
        <v>224</v>
      </c>
      <c r="C207" s="1031" t="s">
        <v>414</v>
      </c>
      <c r="D207" s="1031"/>
      <c r="E207" s="1031"/>
      <c r="F207" s="1031"/>
      <c r="G207" s="1031"/>
      <c r="H207" s="316"/>
      <c r="I207" s="317"/>
      <c r="J207" s="318" t="s">
        <v>60</v>
      </c>
      <c r="K207" s="316"/>
      <c r="L207" s="316"/>
      <c r="M207" s="318" t="s">
        <v>60</v>
      </c>
      <c r="N207" s="321"/>
      <c r="O207" s="1043"/>
      <c r="P207" s="1043"/>
    </row>
    <row r="208" spans="2:16" ht="22.5" customHeight="1">
      <c r="B208" s="319" t="s">
        <v>226</v>
      </c>
      <c r="C208" s="1031" t="s">
        <v>603</v>
      </c>
      <c r="D208" s="1031"/>
      <c r="E208" s="1031"/>
      <c r="F208" s="1031"/>
      <c r="G208" s="1031"/>
      <c r="H208" s="316"/>
      <c r="I208" s="317"/>
      <c r="J208" s="318" t="s">
        <v>60</v>
      </c>
      <c r="K208" s="316"/>
      <c r="L208" s="316"/>
      <c r="M208" s="318" t="s">
        <v>60</v>
      </c>
      <c r="N208" s="321"/>
      <c r="O208" s="1043"/>
      <c r="P208" s="1043"/>
    </row>
    <row r="209" spans="2:16" ht="22.5" customHeight="1">
      <c r="B209" s="319" t="s">
        <v>228</v>
      </c>
      <c r="C209" s="1031" t="s">
        <v>133</v>
      </c>
      <c r="D209" s="1031"/>
      <c r="E209" s="1031"/>
      <c r="F209" s="1031"/>
      <c r="G209" s="1031"/>
      <c r="H209" s="316"/>
      <c r="I209" s="317"/>
      <c r="J209" s="318" t="s">
        <v>60</v>
      </c>
      <c r="K209" s="316"/>
      <c r="L209" s="316"/>
      <c r="M209" s="318" t="s">
        <v>60</v>
      </c>
      <c r="N209" s="321"/>
      <c r="O209" s="1043"/>
      <c r="P209" s="1043"/>
    </row>
    <row r="210" spans="2:16" ht="22.5" customHeight="1">
      <c r="B210" s="319" t="s">
        <v>229</v>
      </c>
      <c r="C210" s="1031" t="s">
        <v>134</v>
      </c>
      <c r="D210" s="1031"/>
      <c r="E210" s="1031"/>
      <c r="F210" s="1031"/>
      <c r="G210" s="1031"/>
      <c r="H210" s="316"/>
      <c r="I210" s="317"/>
      <c r="J210" s="318" t="s">
        <v>60</v>
      </c>
      <c r="K210" s="316"/>
      <c r="L210" s="316"/>
      <c r="M210" s="318" t="s">
        <v>60</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c r="I212" s="317"/>
      <c r="J212" s="318" t="s">
        <v>60</v>
      </c>
      <c r="K212" s="316"/>
      <c r="L212" s="316"/>
      <c r="M212" s="318" t="s">
        <v>60</v>
      </c>
      <c r="N212" s="1029"/>
      <c r="O212" s="1043"/>
      <c r="P212" s="1043"/>
    </row>
    <row r="213" spans="2:16" ht="22.5" customHeight="1">
      <c r="B213" s="10" t="s">
        <v>401</v>
      </c>
      <c r="C213" s="1009" t="s">
        <v>264</v>
      </c>
      <c r="D213" s="1009"/>
      <c r="E213" s="1009"/>
      <c r="F213" s="1009"/>
      <c r="G213" s="1028"/>
      <c r="H213" s="316"/>
      <c r="I213" s="317"/>
      <c r="J213" s="318" t="s">
        <v>60</v>
      </c>
      <c r="K213" s="316"/>
      <c r="L213" s="316"/>
      <c r="M213" s="318" t="s">
        <v>60</v>
      </c>
      <c r="N213" s="1030"/>
      <c r="O213" s="1043"/>
      <c r="P213" s="1043"/>
    </row>
    <row r="214" spans="2:16" ht="22.5" customHeight="1">
      <c r="B214" s="319" t="s">
        <v>231</v>
      </c>
      <c r="C214" s="1031" t="s">
        <v>604</v>
      </c>
      <c r="D214" s="1031"/>
      <c r="E214" s="1031"/>
      <c r="F214" s="1031"/>
      <c r="G214" s="1031"/>
      <c r="H214" s="316"/>
      <c r="I214" s="317"/>
      <c r="J214" s="318" t="s">
        <v>60</v>
      </c>
      <c r="K214" s="316"/>
      <c r="L214" s="316"/>
      <c r="M214" s="318" t="s">
        <v>60</v>
      </c>
      <c r="N214" s="321"/>
      <c r="O214" s="1043"/>
      <c r="P214" s="1043"/>
    </row>
    <row r="215" spans="2:16" ht="35.25" customHeight="1">
      <c r="B215" s="9" t="s">
        <v>233</v>
      </c>
      <c r="C215" s="879" t="s">
        <v>605</v>
      </c>
      <c r="D215" s="879"/>
      <c r="E215" s="879"/>
      <c r="F215" s="879"/>
      <c r="G215" s="880"/>
      <c r="H215" s="322" t="s">
        <v>60</v>
      </c>
      <c r="I215" s="322" t="s">
        <v>60</v>
      </c>
      <c r="J215" s="318" t="s">
        <v>60</v>
      </c>
      <c r="K215" s="322" t="s">
        <v>60</v>
      </c>
      <c r="L215" s="322" t="s">
        <v>60</v>
      </c>
      <c r="M215" s="318" t="s">
        <v>60</v>
      </c>
      <c r="N215" s="321"/>
      <c r="O215" s="1045"/>
      <c r="P215" s="1045"/>
    </row>
    <row r="216" spans="2:16" ht="66" customHeight="1" thickBot="1">
      <c r="B216" s="309" t="s">
        <v>606</v>
      </c>
      <c r="C216" s="913" t="s">
        <v>607</v>
      </c>
      <c r="D216" s="913"/>
      <c r="E216" s="913"/>
      <c r="F216" s="913"/>
      <c r="G216" s="913"/>
      <c r="H216" s="1373" t="s">
        <v>693</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44.25" customHeight="1">
      <c r="B218" s="254" t="s">
        <v>608</v>
      </c>
      <c r="C218" s="978" t="s">
        <v>609</v>
      </c>
      <c r="D218" s="978"/>
      <c r="E218" s="978"/>
      <c r="F218" s="978"/>
      <c r="G218" s="978"/>
      <c r="H218" s="1376" t="s">
        <v>694</v>
      </c>
      <c r="I218" s="1377"/>
      <c r="J218" s="1377"/>
      <c r="K218" s="1023" t="s">
        <v>424</v>
      </c>
      <c r="L218" s="1025"/>
      <c r="M218" s="1026"/>
      <c r="N218" s="1027"/>
      <c r="O218" s="771"/>
      <c r="P218" s="771"/>
    </row>
    <row r="219" spans="2:16" ht="33" customHeight="1">
      <c r="B219" s="809" t="s">
        <v>610</v>
      </c>
      <c r="C219" s="879" t="s">
        <v>611</v>
      </c>
      <c r="D219" s="879"/>
      <c r="E219" s="879"/>
      <c r="F219" s="879"/>
      <c r="G219" s="880"/>
      <c r="H219" s="968" t="s">
        <v>49</v>
      </c>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695</v>
      </c>
      <c r="I221" s="969"/>
      <c r="J221" s="969"/>
      <c r="K221" s="980" t="s">
        <v>424</v>
      </c>
      <c r="L221" s="995"/>
      <c r="M221" s="996"/>
      <c r="N221" s="997"/>
      <c r="O221" s="1004"/>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695</v>
      </c>
      <c r="I224" s="969"/>
      <c r="J224" s="969"/>
      <c r="K224" s="979" t="s">
        <v>424</v>
      </c>
      <c r="L224" s="992" t="s">
        <v>696</v>
      </c>
      <c r="M224" s="993"/>
      <c r="N224" s="994"/>
      <c r="O224" s="1001"/>
      <c r="P224" s="1001"/>
    </row>
    <row r="225" spans="1:16" ht="21.75" customHeight="1">
      <c r="B225" s="10" t="s">
        <v>218</v>
      </c>
      <c r="C225" s="879" t="s">
        <v>614</v>
      </c>
      <c r="D225" s="879"/>
      <c r="E225" s="879"/>
      <c r="F225" s="879"/>
      <c r="G225" s="880"/>
      <c r="H225" s="968" t="s">
        <v>49</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c r="P226" s="1004"/>
    </row>
    <row r="227" spans="1:16" ht="21.75" customHeight="1">
      <c r="B227" s="10" t="s">
        <v>216</v>
      </c>
      <c r="C227" s="879" t="s">
        <v>619</v>
      </c>
      <c r="D227" s="879"/>
      <c r="E227" s="879"/>
      <c r="F227" s="879"/>
      <c r="G227" s="880"/>
      <c r="H227" s="968" t="s">
        <v>50</v>
      </c>
      <c r="I227" s="969"/>
      <c r="J227" s="969"/>
      <c r="K227" s="980"/>
      <c r="L227" s="995"/>
      <c r="M227" s="996"/>
      <c r="N227" s="997"/>
      <c r="O227" s="1007"/>
      <c r="P227" s="1007"/>
    </row>
    <row r="228" spans="1:16" ht="36.75" customHeight="1">
      <c r="B228" s="809" t="s">
        <v>620</v>
      </c>
      <c r="C228" s="879" t="s">
        <v>697</v>
      </c>
      <c r="D228" s="879"/>
      <c r="E228" s="879"/>
      <c r="F228" s="879"/>
      <c r="G228" s="880"/>
      <c r="H228" s="968" t="s">
        <v>49</v>
      </c>
      <c r="I228" s="969"/>
      <c r="J228" s="969"/>
      <c r="K228" s="980"/>
      <c r="L228" s="995"/>
      <c r="M228" s="996"/>
      <c r="N228" s="997"/>
      <c r="O228" s="246"/>
      <c r="P228" s="247"/>
    </row>
    <row r="229" spans="1:16" ht="21" customHeight="1">
      <c r="B229" s="803" t="s">
        <v>622</v>
      </c>
      <c r="C229" s="875" t="s">
        <v>623</v>
      </c>
      <c r="D229" s="875"/>
      <c r="E229" s="875"/>
      <c r="F229" s="875"/>
      <c r="G229" s="990"/>
      <c r="H229" s="968" t="s">
        <v>49</v>
      </c>
      <c r="I229" s="969"/>
      <c r="J229" s="969"/>
      <c r="K229" s="980"/>
      <c r="L229" s="995"/>
      <c r="M229" s="996"/>
      <c r="N229" s="997"/>
      <c r="O229" s="1003"/>
      <c r="P229" s="1003"/>
    </row>
    <row r="230" spans="1:16" ht="21.75" customHeight="1">
      <c r="B230" s="10" t="s">
        <v>216</v>
      </c>
      <c r="C230" s="879" t="s">
        <v>624</v>
      </c>
      <c r="D230" s="879"/>
      <c r="E230" s="879"/>
      <c r="F230" s="879"/>
      <c r="G230" s="880"/>
      <c r="H230" s="968" t="s">
        <v>49</v>
      </c>
      <c r="I230" s="969"/>
      <c r="J230" s="969"/>
      <c r="K230" s="980"/>
      <c r="L230" s="995"/>
      <c r="M230" s="996"/>
      <c r="N230" s="997"/>
      <c r="O230" s="1004"/>
      <c r="P230" s="1004"/>
    </row>
    <row r="231" spans="1:16" ht="21.75" customHeight="1" thickBot="1">
      <c r="B231" s="9" t="s">
        <v>625</v>
      </c>
      <c r="C231" s="913" t="s">
        <v>626</v>
      </c>
      <c r="D231" s="913"/>
      <c r="E231" s="913"/>
      <c r="F231" s="913"/>
      <c r="G231" s="1006"/>
      <c r="H231" s="968" t="s">
        <v>695</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50</v>
      </c>
      <c r="I233" s="969"/>
      <c r="J233" s="969"/>
      <c r="K233" s="979" t="s">
        <v>424</v>
      </c>
      <c r="L233" s="982"/>
      <c r="M233" s="983"/>
      <c r="N233" s="984"/>
      <c r="O233" s="985"/>
      <c r="P233" s="985"/>
    </row>
    <row r="234" spans="1:16" ht="39" customHeight="1">
      <c r="B234" s="10" t="s">
        <v>216</v>
      </c>
      <c r="C234" s="879" t="s">
        <v>629</v>
      </c>
      <c r="D234" s="879"/>
      <c r="E234" s="879"/>
      <c r="F234" s="879"/>
      <c r="G234" s="880"/>
      <c r="H234" s="986"/>
      <c r="I234" s="987"/>
      <c r="J234" s="988"/>
      <c r="K234" s="980"/>
      <c r="L234" s="973"/>
      <c r="M234" s="974"/>
      <c r="N234" s="975"/>
      <c r="O234" s="976"/>
      <c r="P234" s="976"/>
    </row>
    <row r="235" spans="1:16" ht="33" customHeight="1">
      <c r="B235" s="760" t="s">
        <v>630</v>
      </c>
      <c r="C235" s="989" t="s">
        <v>631</v>
      </c>
      <c r="D235" s="875"/>
      <c r="E235" s="875"/>
      <c r="F235" s="875"/>
      <c r="G235" s="990"/>
      <c r="H235" s="968" t="s">
        <v>50</v>
      </c>
      <c r="I235" s="969"/>
      <c r="J235" s="969"/>
      <c r="K235" s="980"/>
      <c r="L235" s="970"/>
      <c r="M235" s="971"/>
      <c r="N235" s="972"/>
      <c r="O235" s="960"/>
      <c r="P235" s="960"/>
    </row>
    <row r="236" spans="1:16" ht="40.5" customHeight="1">
      <c r="B236" s="325" t="s">
        <v>216</v>
      </c>
      <c r="C236" s="879" t="s">
        <v>629</v>
      </c>
      <c r="D236" s="879"/>
      <c r="E236" s="879"/>
      <c r="F236" s="879"/>
      <c r="G236" s="880"/>
      <c r="H236" s="957"/>
      <c r="I236" s="958"/>
      <c r="J236" s="977"/>
      <c r="K236" s="981"/>
      <c r="L236" s="973"/>
      <c r="M236" s="974"/>
      <c r="N236" s="975"/>
      <c r="O236" s="976"/>
      <c r="P236" s="976"/>
    </row>
    <row r="237" spans="1:16" ht="45" customHeight="1">
      <c r="B237" s="759" t="s">
        <v>632</v>
      </c>
      <c r="C237" s="921" t="s">
        <v>633</v>
      </c>
      <c r="D237" s="921"/>
      <c r="E237" s="921"/>
      <c r="F237" s="921"/>
      <c r="G237" s="956"/>
      <c r="H237" s="957" t="s">
        <v>71</v>
      </c>
      <c r="I237" s="958"/>
      <c r="J237" s="958"/>
      <c r="K237" s="958"/>
      <c r="L237" s="958"/>
      <c r="M237" s="958"/>
      <c r="N237" s="959"/>
      <c r="O237" s="761"/>
      <c r="P237" s="761"/>
    </row>
    <row r="238" spans="1:16" ht="77.25" customHeight="1">
      <c r="A238" s="11"/>
      <c r="B238" s="720" t="s">
        <v>634</v>
      </c>
      <c r="C238" s="921" t="s">
        <v>635</v>
      </c>
      <c r="D238" s="921"/>
      <c r="E238" s="921"/>
      <c r="F238" s="921"/>
      <c r="G238" s="956"/>
      <c r="H238" s="160" t="s">
        <v>49</v>
      </c>
      <c r="I238" s="753" t="s">
        <v>424</v>
      </c>
      <c r="J238" s="958"/>
      <c r="K238" s="958"/>
      <c r="L238" s="958"/>
      <c r="M238" s="958"/>
      <c r="N238" s="959"/>
      <c r="O238" s="960"/>
      <c r="P238" s="960"/>
    </row>
    <row r="239" spans="1:16" ht="66.75" customHeight="1" thickBot="1">
      <c r="A239" s="11"/>
      <c r="B239" s="326"/>
      <c r="C239" s="962" t="s">
        <v>636</v>
      </c>
      <c r="D239" s="963"/>
      <c r="E239" s="963"/>
      <c r="F239" s="963"/>
      <c r="G239" s="963"/>
      <c r="H239" s="964" t="s">
        <v>699</v>
      </c>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6314" priority="109">
      <formula>$H$134="Don't know"</formula>
    </cfRule>
    <cfRule type="expression" dxfId="6313" priority="110">
      <formula>$H$134="no"</formula>
    </cfRule>
  </conditionalFormatting>
  <conditionalFormatting sqref="H134">
    <cfRule type="expression" dxfId="6312" priority="107">
      <formula>$H$141="Don't know"</formula>
    </cfRule>
    <cfRule type="expression" dxfId="6311" priority="108">
      <formula>$H$141="No"</formula>
    </cfRule>
  </conditionalFormatting>
  <conditionalFormatting sqref="H122:H124 K122">
    <cfRule type="expression" dxfId="6310" priority="105">
      <formula>$N$128="Don't know"</formula>
    </cfRule>
    <cfRule type="expression" dxfId="6309" priority="106">
      <formula>$N$128="No"</formula>
    </cfRule>
  </conditionalFormatting>
  <conditionalFormatting sqref="H11:N11">
    <cfRule type="expression" dxfId="6308" priority="102">
      <formula>$F$17="Not applicable"</formula>
    </cfRule>
    <cfRule type="expression" dxfId="6307" priority="103">
      <formula>$F$17="Don't know"</formula>
    </cfRule>
    <cfRule type="expression" dxfId="6306" priority="104">
      <formula>$F$17="No"</formula>
    </cfRule>
  </conditionalFormatting>
  <conditionalFormatting sqref="H12:N19">
    <cfRule type="expression" dxfId="6305" priority="99">
      <formula>$F12="Not applicable"</formula>
    </cfRule>
    <cfRule type="expression" dxfId="6304" priority="100">
      <formula>$F12="Don't know"</formula>
    </cfRule>
    <cfRule type="expression" dxfId="6303" priority="101">
      <formula>$F12="No"</formula>
    </cfRule>
  </conditionalFormatting>
  <conditionalFormatting sqref="H11:N19 N20 F9:N9 F11:F19">
    <cfRule type="expression" dxfId="6302" priority="98">
      <formula>$N$14="Don't know"</formula>
    </cfRule>
  </conditionalFormatting>
  <conditionalFormatting sqref="H11:N19 N20 F9:N9 F11:F19">
    <cfRule type="expression" dxfId="6301" priority="97">
      <formula>$N$14="Not applicable"</formula>
    </cfRule>
  </conditionalFormatting>
  <conditionalFormatting sqref="H11:N19 N20 F9:N9 F11:F19">
    <cfRule type="expression" dxfId="6300" priority="96">
      <formula>$N$14="No"</formula>
    </cfRule>
  </conditionalFormatting>
  <conditionalFormatting sqref="L21:L22">
    <cfRule type="expression" dxfId="6299" priority="93">
      <formula>$N$14="No"</formula>
    </cfRule>
  </conditionalFormatting>
  <conditionalFormatting sqref="L21:L22">
    <cfRule type="expression" dxfId="6298" priority="95">
      <formula>$N$14="Don't know"</formula>
    </cfRule>
  </conditionalFormatting>
  <conditionalFormatting sqref="L21:L22">
    <cfRule type="expression" dxfId="6297" priority="94">
      <formula>$N$14="Not applicable"</formula>
    </cfRule>
  </conditionalFormatting>
  <conditionalFormatting sqref="I23:J23 H25 G61:H62 F68:J68 F70:J70 H87:N87 H90 H27:H29 F11:F19 F23 L21:L23 L8 F69 F71 G101:N113 F75:J79">
    <cfRule type="containsBlanks" dxfId="6296" priority="92">
      <formula>LEN(TRIM(F8))=0</formula>
    </cfRule>
  </conditionalFormatting>
  <conditionalFormatting sqref="F9:N9">
    <cfRule type="containsBlanks" dxfId="6295" priority="91">
      <formula>LEN(TRIM(F9))=0</formula>
    </cfRule>
  </conditionalFormatting>
  <conditionalFormatting sqref="J33:K35">
    <cfRule type="containsBlanks" dxfId="6294" priority="90">
      <formula>LEN(TRIM(J33))=0</formula>
    </cfRule>
  </conditionalFormatting>
  <conditionalFormatting sqref="I61:J62">
    <cfRule type="containsBlanks" dxfId="6293" priority="89">
      <formula>LEN(TRIM(I61))=0</formula>
    </cfRule>
  </conditionalFormatting>
  <conditionalFormatting sqref="H85:J85">
    <cfRule type="containsBlanks" dxfId="6292" priority="88">
      <formula>LEN(TRIM(H85))=0</formula>
    </cfRule>
  </conditionalFormatting>
  <conditionalFormatting sqref="I170:L170 F187:N187 N189 K191:N191 G138 H129:H130 H122:H124 K122 H218:H219 H134:H135 F157:F159 F153:F155 K161 F161:F163 H167 K172:K184 H237:H238">
    <cfRule type="containsBlanks" dxfId="6291" priority="87">
      <formula>LEN(TRIM(F122))=0</formula>
    </cfRule>
  </conditionalFormatting>
  <conditionalFormatting sqref="M170:N170">
    <cfRule type="containsBlanks" dxfId="6290" priority="86">
      <formula>LEN(TRIM(M170))=0</formula>
    </cfRule>
  </conditionalFormatting>
  <conditionalFormatting sqref="G120">
    <cfRule type="containsBlanks" dxfId="6289" priority="85">
      <formula>LEN(TRIM(G120))=0</formula>
    </cfRule>
  </conditionalFormatting>
  <conditionalFormatting sqref="J140">
    <cfRule type="containsBlanks" dxfId="6288" priority="31">
      <formula>LEN(TRIM(J140))=0</formula>
    </cfRule>
  </conditionalFormatting>
  <conditionalFormatting sqref="J26">
    <cfRule type="containsBlanks" dxfId="6287" priority="83">
      <formula>LEN(TRIM(J26))=0</formula>
    </cfRule>
  </conditionalFormatting>
  <conditionalFormatting sqref="J27">
    <cfRule type="containsBlanks" dxfId="6286" priority="84">
      <formula>LEN(TRIM(J27))=0</formula>
    </cfRule>
  </conditionalFormatting>
  <conditionalFormatting sqref="O169">
    <cfRule type="containsBlanks" dxfId="6285" priority="82">
      <formula>LEN(TRIM(O169))=0</formula>
    </cfRule>
  </conditionalFormatting>
  <conditionalFormatting sqref="J56">
    <cfRule type="containsBlanks" dxfId="6284" priority="81">
      <formula>LEN(TRIM(J56))=0</formula>
    </cfRule>
  </conditionalFormatting>
  <conditionalFormatting sqref="J144">
    <cfRule type="containsBlanks" dxfId="6283" priority="27">
      <formula>LEN(TRIM(J144))=0</formula>
    </cfRule>
  </conditionalFormatting>
  <conditionalFormatting sqref="F23">
    <cfRule type="expression" dxfId="6282" priority="80">
      <formula>$N$14="Don't know"</formula>
    </cfRule>
  </conditionalFormatting>
  <conditionalFormatting sqref="F23">
    <cfRule type="expression" dxfId="6281" priority="79">
      <formula>$N$14="Not applicable"</formula>
    </cfRule>
  </conditionalFormatting>
  <conditionalFormatting sqref="F23">
    <cfRule type="expression" dxfId="6280" priority="78">
      <formula>$N$14="No"</formula>
    </cfRule>
  </conditionalFormatting>
  <conditionalFormatting sqref="L20">
    <cfRule type="containsBlanks" dxfId="6279" priority="74">
      <formula>LEN(TRIM(L20))=0</formula>
    </cfRule>
    <cfRule type="expression" dxfId="6278" priority="77">
      <formula>$M$14="Don't know"</formula>
    </cfRule>
  </conditionalFormatting>
  <conditionalFormatting sqref="L20">
    <cfRule type="expression" dxfId="6277" priority="76">
      <formula>$M$14="Not applicable"</formula>
    </cfRule>
  </conditionalFormatting>
  <conditionalFormatting sqref="L20">
    <cfRule type="expression" dxfId="6276" priority="75">
      <formula>$M$14="No"</formula>
    </cfRule>
  </conditionalFormatting>
  <conditionalFormatting sqref="L21">
    <cfRule type="expression" dxfId="6275" priority="73">
      <formula>$N$14="Don't know"</formula>
    </cfRule>
  </conditionalFormatting>
  <conditionalFormatting sqref="L21">
    <cfRule type="expression" dxfId="6274" priority="72">
      <formula>$N$14="Not applicable"</formula>
    </cfRule>
  </conditionalFormatting>
  <conditionalFormatting sqref="L21">
    <cfRule type="expression" dxfId="6273" priority="71">
      <formula>$N$14="No"</formula>
    </cfRule>
  </conditionalFormatting>
  <conditionalFormatting sqref="L22">
    <cfRule type="expression" dxfId="6272" priority="70">
      <formula>$N$14="Don't know"</formula>
    </cfRule>
  </conditionalFormatting>
  <conditionalFormatting sqref="L22">
    <cfRule type="expression" dxfId="6271" priority="69">
      <formula>$N$14="Not applicable"</formula>
    </cfRule>
  </conditionalFormatting>
  <conditionalFormatting sqref="L22">
    <cfRule type="expression" dxfId="6270" priority="68">
      <formula>$N$14="No"</formula>
    </cfRule>
  </conditionalFormatting>
  <conditionalFormatting sqref="L8">
    <cfRule type="expression" dxfId="6269" priority="67">
      <formula>$N$14="Don't know"</formula>
    </cfRule>
  </conditionalFormatting>
  <conditionalFormatting sqref="L8">
    <cfRule type="expression" dxfId="6268" priority="66">
      <formula>$N$14="Not applicable"</formula>
    </cfRule>
  </conditionalFormatting>
  <conditionalFormatting sqref="L8">
    <cfRule type="expression" dxfId="6267" priority="65">
      <formula>$N$14="No"</formula>
    </cfRule>
  </conditionalFormatting>
  <conditionalFormatting sqref="J25">
    <cfRule type="containsBlanks" dxfId="6266" priority="64">
      <formula>LEN(TRIM(J25))=0</formula>
    </cfRule>
  </conditionalFormatting>
  <conditionalFormatting sqref="J58">
    <cfRule type="containsBlanks" dxfId="6265" priority="63">
      <formula>LEN(TRIM(J58))=0</formula>
    </cfRule>
  </conditionalFormatting>
  <conditionalFormatting sqref="N65">
    <cfRule type="containsBlanks" dxfId="6264" priority="62">
      <formula>LEN(TRIM(N65))=0</formula>
    </cfRule>
  </conditionalFormatting>
  <conditionalFormatting sqref="H86:J86">
    <cfRule type="containsBlanks" dxfId="6263" priority="61">
      <formula>LEN(TRIM(H86))=0</formula>
    </cfRule>
  </conditionalFormatting>
  <conditionalFormatting sqref="K186">
    <cfRule type="containsBlanks" dxfId="6262" priority="18">
      <formula>LEN(TRIM(K186))=0</formula>
    </cfRule>
  </conditionalFormatting>
  <conditionalFormatting sqref="H126">
    <cfRule type="expression" dxfId="6261" priority="59">
      <formula>$N$128="Don't know"</formula>
    </cfRule>
    <cfRule type="expression" dxfId="6260" priority="60">
      <formula>$N$128="No"</formula>
    </cfRule>
  </conditionalFormatting>
  <conditionalFormatting sqref="H126">
    <cfRule type="containsBlanks" dxfId="6259" priority="58">
      <formula>LEN(TRIM(H126))=0</formula>
    </cfRule>
  </conditionalFormatting>
  <conditionalFormatting sqref="H127">
    <cfRule type="expression" dxfId="6258" priority="56">
      <formula>$N$128="Don't know"</formula>
    </cfRule>
    <cfRule type="expression" dxfId="6257" priority="57">
      <formula>$N$128="No"</formula>
    </cfRule>
  </conditionalFormatting>
  <conditionalFormatting sqref="H127">
    <cfRule type="containsBlanks" dxfId="6256" priority="55">
      <formula>LEN(TRIM(H127))=0</formula>
    </cfRule>
  </conditionalFormatting>
  <conditionalFormatting sqref="H128">
    <cfRule type="expression" dxfId="6255" priority="53">
      <formula>$N$128="Don't know"</formula>
    </cfRule>
    <cfRule type="expression" dxfId="6254" priority="54">
      <formula>$N$128="No"</formula>
    </cfRule>
  </conditionalFormatting>
  <conditionalFormatting sqref="H128">
    <cfRule type="containsBlanks" dxfId="6253" priority="52">
      <formula>LEN(TRIM(H128))=0</formula>
    </cfRule>
  </conditionalFormatting>
  <conditionalFormatting sqref="H133">
    <cfRule type="expression" dxfId="6252" priority="50">
      <formula>$N$128="Don't know"</formula>
    </cfRule>
    <cfRule type="expression" dxfId="6251" priority="51">
      <formula>$N$128="No"</formula>
    </cfRule>
  </conditionalFormatting>
  <conditionalFormatting sqref="H133">
    <cfRule type="containsBlanks" dxfId="6250" priority="49">
      <formula>LEN(TRIM(H133))=0</formula>
    </cfRule>
  </conditionalFormatting>
  <conditionalFormatting sqref="H131">
    <cfRule type="expression" dxfId="6249" priority="47">
      <formula>$N$128="Don't know"</formula>
    </cfRule>
    <cfRule type="expression" dxfId="6248" priority="48">
      <formula>$N$128="No"</formula>
    </cfRule>
  </conditionalFormatting>
  <conditionalFormatting sqref="H131">
    <cfRule type="containsBlanks" dxfId="6247" priority="46">
      <formula>LEN(TRIM(H131))=0</formula>
    </cfRule>
  </conditionalFormatting>
  <conditionalFormatting sqref="G139">
    <cfRule type="containsBlanks" dxfId="6246" priority="45">
      <formula>LEN(TRIM(G139))=0</formula>
    </cfRule>
  </conditionalFormatting>
  <conditionalFormatting sqref="G140">
    <cfRule type="containsBlanks" dxfId="6245" priority="44">
      <formula>LEN(TRIM(G140))=0</formula>
    </cfRule>
  </conditionalFormatting>
  <conditionalFormatting sqref="G141">
    <cfRule type="containsBlanks" dxfId="6244" priority="43">
      <formula>LEN(TRIM(G141))=0</formula>
    </cfRule>
  </conditionalFormatting>
  <conditionalFormatting sqref="G142">
    <cfRule type="containsBlanks" dxfId="6243" priority="42">
      <formula>LEN(TRIM(G142))=0</formula>
    </cfRule>
  </conditionalFormatting>
  <conditionalFormatting sqref="G143">
    <cfRule type="containsBlanks" dxfId="6242" priority="41">
      <formula>LEN(TRIM(G143))=0</formula>
    </cfRule>
  </conditionalFormatting>
  <conditionalFormatting sqref="G144">
    <cfRule type="containsBlanks" dxfId="6241" priority="40">
      <formula>LEN(TRIM(G144))=0</formula>
    </cfRule>
  </conditionalFormatting>
  <conditionalFormatting sqref="G145">
    <cfRule type="containsBlanks" dxfId="6240" priority="39">
      <formula>LEN(TRIM(G145))=0</formula>
    </cfRule>
  </conditionalFormatting>
  <conditionalFormatting sqref="G146">
    <cfRule type="containsBlanks" dxfId="6239" priority="38">
      <formula>LEN(TRIM(G146))=0</formula>
    </cfRule>
  </conditionalFormatting>
  <conditionalFormatting sqref="G147">
    <cfRule type="containsBlanks" dxfId="6238" priority="37">
      <formula>LEN(TRIM(G147))=0</formula>
    </cfRule>
  </conditionalFormatting>
  <conditionalFormatting sqref="G148">
    <cfRule type="containsBlanks" dxfId="6237" priority="36">
      <formula>LEN(TRIM(G148))=0</formula>
    </cfRule>
  </conditionalFormatting>
  <conditionalFormatting sqref="G149">
    <cfRule type="containsBlanks" dxfId="6236" priority="35">
      <formula>LEN(TRIM(G149))=0</formula>
    </cfRule>
  </conditionalFormatting>
  <conditionalFormatting sqref="G150">
    <cfRule type="containsBlanks" dxfId="6235" priority="34">
      <formula>LEN(TRIM(G150))=0</formula>
    </cfRule>
  </conditionalFormatting>
  <conditionalFormatting sqref="J138">
    <cfRule type="containsBlanks" dxfId="6234" priority="33">
      <formula>LEN(TRIM(J138))=0</formula>
    </cfRule>
  </conditionalFormatting>
  <conditionalFormatting sqref="J139">
    <cfRule type="containsBlanks" dxfId="6233" priority="32">
      <formula>LEN(TRIM(J139))=0</formula>
    </cfRule>
  </conditionalFormatting>
  <conditionalFormatting sqref="J142">
    <cfRule type="containsBlanks" dxfId="6232" priority="29">
      <formula>LEN(TRIM(J142))=0</formula>
    </cfRule>
  </conditionalFormatting>
  <conditionalFormatting sqref="J141">
    <cfRule type="containsBlanks" dxfId="6231" priority="30">
      <formula>LEN(TRIM(J141))=0</formula>
    </cfRule>
  </conditionalFormatting>
  <conditionalFormatting sqref="J143">
    <cfRule type="containsBlanks" dxfId="6230" priority="28">
      <formula>LEN(TRIM(J143))=0</formula>
    </cfRule>
  </conditionalFormatting>
  <conditionalFormatting sqref="J146">
    <cfRule type="containsBlanks" dxfId="6229" priority="25">
      <formula>LEN(TRIM(J146))=0</formula>
    </cfRule>
  </conditionalFormatting>
  <conditionalFormatting sqref="J145">
    <cfRule type="containsBlanks" dxfId="6228" priority="26">
      <formula>LEN(TRIM(J145))=0</formula>
    </cfRule>
  </conditionalFormatting>
  <conditionalFormatting sqref="J147">
    <cfRule type="containsBlanks" dxfId="6227" priority="24">
      <formula>LEN(TRIM(J147))=0</formula>
    </cfRule>
  </conditionalFormatting>
  <conditionalFormatting sqref="J148">
    <cfRule type="containsBlanks" dxfId="6226" priority="23">
      <formula>LEN(TRIM(J148))=0</formula>
    </cfRule>
  </conditionalFormatting>
  <conditionalFormatting sqref="J149">
    <cfRule type="containsBlanks" dxfId="6225" priority="22">
      <formula>LEN(TRIM(J149))=0</formula>
    </cfRule>
  </conditionalFormatting>
  <conditionalFormatting sqref="J150">
    <cfRule type="containsBlanks" dxfId="6224" priority="21">
      <formula>LEN(TRIM(J150))=0</formula>
    </cfRule>
  </conditionalFormatting>
  <conditionalFormatting sqref="J151">
    <cfRule type="containsBlanks" dxfId="6223" priority="20">
      <formula>LEN(TRIM(J151))=0</formula>
    </cfRule>
  </conditionalFormatting>
  <conditionalFormatting sqref="H221">
    <cfRule type="containsBlanks" dxfId="6222" priority="17">
      <formula>LEN(TRIM(H221))=0</formula>
    </cfRule>
  </conditionalFormatting>
  <conditionalFormatting sqref="H222">
    <cfRule type="containsBlanks" dxfId="6221" priority="16">
      <formula>LEN(TRIM(H222))=0</formula>
    </cfRule>
  </conditionalFormatting>
  <conditionalFormatting sqref="H224">
    <cfRule type="containsBlanks" dxfId="6220" priority="15">
      <formula>LEN(TRIM(H224))=0</formula>
    </cfRule>
  </conditionalFormatting>
  <conditionalFormatting sqref="H225">
    <cfRule type="containsBlanks" dxfId="6219" priority="14">
      <formula>LEN(TRIM(H225))=0</formula>
    </cfRule>
  </conditionalFormatting>
  <conditionalFormatting sqref="H226">
    <cfRule type="containsBlanks" dxfId="6218" priority="13">
      <formula>LEN(TRIM(H226))=0</formula>
    </cfRule>
  </conditionalFormatting>
  <conditionalFormatting sqref="H228">
    <cfRule type="containsBlanks" dxfId="6217" priority="12">
      <formula>LEN(TRIM(H228))=0</formula>
    </cfRule>
  </conditionalFormatting>
  <conditionalFormatting sqref="H229">
    <cfRule type="containsBlanks" dxfId="6216" priority="11">
      <formula>LEN(TRIM(H229))=0</formula>
    </cfRule>
  </conditionalFormatting>
  <conditionalFormatting sqref="H231">
    <cfRule type="containsBlanks" dxfId="6215" priority="10">
      <formula>LEN(TRIM(H231))=0</formula>
    </cfRule>
  </conditionalFormatting>
  <conditionalFormatting sqref="H233">
    <cfRule type="containsBlanks" dxfId="6214" priority="9">
      <formula>LEN(TRIM(H233))=0</formula>
    </cfRule>
  </conditionalFormatting>
  <conditionalFormatting sqref="H235">
    <cfRule type="containsBlanks" dxfId="6213" priority="8">
      <formula>LEN(TRIM(H235))=0</formula>
    </cfRule>
  </conditionalFormatting>
  <conditionalFormatting sqref="O189:O190">
    <cfRule type="containsBlanks" dxfId="6212" priority="7">
      <formula>LEN(TRIM(O189))=0</formula>
    </cfRule>
  </conditionalFormatting>
  <conditionalFormatting sqref="J37:K37">
    <cfRule type="containsBlanks" dxfId="6211" priority="6">
      <formula>LEN(TRIM(J37))=0</formula>
    </cfRule>
  </conditionalFormatting>
  <conditionalFormatting sqref="J38:K38">
    <cfRule type="containsBlanks" dxfId="6210" priority="5">
      <formula>LEN(TRIM(J38))=0</formula>
    </cfRule>
  </conditionalFormatting>
  <conditionalFormatting sqref="J40:K43">
    <cfRule type="containsBlanks" dxfId="6209" priority="4">
      <formula>LEN(TRIM(J40))=0</formula>
    </cfRule>
  </conditionalFormatting>
  <conditionalFormatting sqref="J45:K45">
    <cfRule type="containsBlanks" dxfId="6208" priority="3">
      <formula>LEN(TRIM(J45))=0</formula>
    </cfRule>
  </conditionalFormatting>
  <conditionalFormatting sqref="J46:K51">
    <cfRule type="containsBlanks" dxfId="6207" priority="2">
      <formula>LEN(TRIM(J46))=0</formula>
    </cfRule>
  </conditionalFormatting>
  <conditionalFormatting sqref="J53:K55">
    <cfRule type="containsBlanks" dxfId="6206" priority="1">
      <formula>LEN(TRIM(J53))=0</formula>
    </cfRule>
  </conditionalFormatting>
  <dataValidations count="11">
    <dataValidation type="list" allowBlank="1" showInputMessage="1" showErrorMessage="1" sqref="F11:F19 F23 L21:L22 L8 H238 H124:J124 H126:J127 F161:F163 H167 F165 K191:N191 G101:N113 G115:N117 L153:N155 L157:N159" xr:uid="{3B712E99-25A8-415E-B40C-CA70A12554DC}">
      <formula1>"Yes, No, Don't know, Not applicable"</formula1>
    </dataValidation>
    <dataValidation type="list" allowBlank="1" showInputMessage="1" showErrorMessage="1" error="Please choose from the dropdown list." sqref="L20" xr:uid="{188EC1FF-C772-4E5F-93D1-BDD3FBCC68EF}">
      <formula1>"0 times, 1-2 times, 3-5 times, 6 or more times, Don't know"</formula1>
    </dataValidation>
    <dataValidation type="list" allowBlank="1" showInputMessage="1" showErrorMessage="1" sqref="H25 J25" xr:uid="{B8AD94B2-EB5A-4876-BC50-845E83DCE6EF}">
      <formula1>"January, February, March, April, May, June, July, August, September, October, November, December"</formula1>
    </dataValidation>
    <dataValidation type="list" allowBlank="1" showInputMessage="1" showErrorMessage="1" sqref="H29:J29" xr:uid="{6C7BF12B-EA32-4DCB-8E9B-A85405370D4E}">
      <formula1>"less than annually,  annually,  bi-annually (twice a year),  quarterly, more than quarterly"</formula1>
    </dataValidation>
    <dataValidation type="list" allowBlank="1" showInputMessage="1" showErrorMessage="1" sqref="J56:K56 J58:K58 N65 F68 F70 H85:J85 G120 H128:J128 H133:J133 H131:J131 F153:F155 F157:F159 K172:K184 N189" xr:uid="{D7D67F03-55F0-45E3-8AE6-684719DDE892}">
      <formula1>"Yes, No, Don't know"</formula1>
    </dataValidation>
    <dataValidation type="list" showInputMessage="1" showErrorMessage="1" sqref="F75:F79" xr:uid="{D858DC6E-C712-4689-A2CB-7E6CE1E2A09F}">
      <formula1>"In-kind, Cash, Don't know, Not applicable"</formula1>
    </dataValidation>
    <dataValidation type="list" allowBlank="1" showInputMessage="1" showErrorMessage="1" error="Please choose from the dropdown list." prompt="Please select from the dropdown list" sqref="H86:J86" xr:uid="{DB79E39B-D0C8-4F47-B457-521DE8EC2071}">
      <formula1>"The government (e.g. Central Medical Stores/MOH logistics unit/MOH procurement unit), Third-party agent (e.g. UNFPA), The government and a third-party agent, Other, Not applicable"</formula1>
    </dataValidation>
    <dataValidation type="list" allowBlank="1" showInputMessage="1" showErrorMessage="1" sqref="H90" xr:uid="{D71DB0C2-A01D-4EED-8F9A-A43DADF087D4}">
      <formula1>"Yes, No, Don't Know"</formula1>
    </dataValidation>
    <dataValidation type="list" allowBlank="1" showInputMessage="1" showErrorMessage="1" sqref="I138:I150 J138:L151 H138:H151 G138:G150" xr:uid="{0C0BD1BA-FCD1-4657-898E-93E75E56FEB8}">
      <formula1>"Community Health Worker (or equivalent), Nurse, Auxiliary Nurse, Auxiliary Nurse Midwife, Clinical Officer, Doctor, Don't know, Not applicable"</formula1>
    </dataValidation>
    <dataValidation type="list" allowBlank="1" showInputMessage="1" showErrorMessage="1" sqref="H219:J219 H221:J222 H224:J231 H233:J233 H235:J235" xr:uid="{46C27402-3188-4EDE-ADDC-3111CA91CCE0}">
      <formula1>"Yes, No, Don’t know, Not applicable"</formula1>
    </dataValidation>
    <dataValidation type="date" allowBlank="1" showInputMessage="1" showErrorMessage="1" sqref="H27 J27" xr:uid="{9407159D-004C-4E68-AEC1-FAD4EC9639E4}">
      <formula1>42005</formula1>
      <formula2>43100</formula2>
    </dataValidation>
  </dataValidations>
  <hyperlinks>
    <hyperlink ref="G1:H1" location="'All Countries - Summary (2017)'!A1" display="Summary Page" xr:uid="{609C06B2-0019-48F6-BD03-AC786B4EE6C0}"/>
  </hyperlink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AEF16-8F95-48C6-A307-9B79F6758CAA}">
  <sheetPr>
    <tabColor theme="4"/>
  </sheetPr>
  <dimension ref="A1:Q241"/>
  <sheetViews>
    <sheetView showGridLines="0" zoomScale="70" zoomScaleNormal="70" workbookViewId="0">
      <selection activeCell="C174" sqref="C174:J174"/>
    </sheetView>
  </sheetViews>
  <sheetFormatPr defaultColWidth="8.85546875" defaultRowHeight="15"/>
  <cols>
    <col min="1" max="1" width="2.28515625" customWidth="1"/>
    <col min="3" max="3" width="3.28515625" customWidth="1"/>
    <col min="4" max="4" width="16.28515625" customWidth="1"/>
    <col min="5" max="5" width="61" customWidth="1"/>
    <col min="6" max="6" width="14.5703125" customWidth="1"/>
    <col min="7" max="7" width="20" customWidth="1"/>
    <col min="8" max="8" width="18.28515625" customWidth="1"/>
    <col min="9" max="9" width="16.42578125" customWidth="1"/>
    <col min="10" max="10" width="18.28515625" customWidth="1"/>
    <col min="11" max="11" width="21.42578125" customWidth="1"/>
    <col min="12" max="12" width="16.7109375" customWidth="1"/>
    <col min="13" max="13" width="17" customWidth="1"/>
    <col min="14" max="14" width="23.7109375" customWidth="1"/>
    <col min="15" max="15" width="60.28515625" customWidth="1"/>
    <col min="16" max="16" width="60.42578125" customWidth="1"/>
  </cols>
  <sheetData>
    <row r="1" spans="2:16" ht="67.5" customHeight="1" thickBot="1">
      <c r="F1" s="638"/>
      <c r="G1" s="1415" t="s">
        <v>638</v>
      </c>
      <c r="H1" s="1416"/>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700</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2.7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701</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702</v>
      </c>
      <c r="C8" s="1340" t="s">
        <v>703</v>
      </c>
      <c r="D8" s="1340"/>
      <c r="E8" s="1340"/>
      <c r="F8" s="1340"/>
      <c r="G8" s="1340"/>
      <c r="H8" s="1340"/>
      <c r="I8" s="1340"/>
      <c r="J8" s="1340"/>
      <c r="K8" s="1341"/>
      <c r="L8" s="797" t="s">
        <v>49</v>
      </c>
      <c r="M8" s="241" t="s">
        <v>352</v>
      </c>
      <c r="N8" s="763"/>
      <c r="O8" s="1215" t="s">
        <v>704</v>
      </c>
      <c r="P8" s="1215" t="s">
        <v>705</v>
      </c>
    </row>
    <row r="9" spans="2:16" ht="21.75" customHeight="1">
      <c r="B9" s="9" t="s">
        <v>216</v>
      </c>
      <c r="C9" s="879" t="s">
        <v>353</v>
      </c>
      <c r="D9" s="879"/>
      <c r="E9" s="880"/>
      <c r="F9" s="1113" t="s">
        <v>706</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704</v>
      </c>
      <c r="P10" s="1003" t="s">
        <v>705</v>
      </c>
    </row>
    <row r="11" spans="2:16" ht="46.5" customHeight="1">
      <c r="B11" s="244" t="s">
        <v>216</v>
      </c>
      <c r="C11" s="1011" t="s">
        <v>707</v>
      </c>
      <c r="D11" s="1011"/>
      <c r="E11" s="1369"/>
      <c r="F11" s="797" t="s">
        <v>49</v>
      </c>
      <c r="G11" s="245" t="s">
        <v>358</v>
      </c>
      <c r="H11" s="1073" t="s">
        <v>307</v>
      </c>
      <c r="I11" s="1074"/>
      <c r="J11" s="1074"/>
      <c r="K11" s="1074"/>
      <c r="L11" s="1074"/>
      <c r="M11" s="1074"/>
      <c r="N11" s="1074"/>
      <c r="O11" s="1004"/>
      <c r="P11" s="1004"/>
    </row>
    <row r="12" spans="2:16" ht="46.5" customHeight="1">
      <c r="B12" s="10" t="s">
        <v>218</v>
      </c>
      <c r="C12" s="879" t="s">
        <v>708</v>
      </c>
      <c r="D12" s="879"/>
      <c r="E12" s="880"/>
      <c r="F12" s="797" t="s">
        <v>49</v>
      </c>
      <c r="G12" s="739" t="s">
        <v>358</v>
      </c>
      <c r="H12" s="1073" t="s">
        <v>709</v>
      </c>
      <c r="I12" s="1074"/>
      <c r="J12" s="1074"/>
      <c r="K12" s="1074"/>
      <c r="L12" s="1074"/>
      <c r="M12" s="1074"/>
      <c r="N12" s="1074"/>
      <c r="O12" s="1004"/>
      <c r="P12" s="1004"/>
    </row>
    <row r="13" spans="2:16" ht="46.5" customHeight="1">
      <c r="B13" s="10" t="s">
        <v>220</v>
      </c>
      <c r="C13" s="879" t="s">
        <v>710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49</v>
      </c>
      <c r="G14" s="739" t="s">
        <v>362</v>
      </c>
      <c r="H14" s="1073" t="s">
        <v>711</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712</v>
      </c>
      <c r="D16" s="879"/>
      <c r="E16" s="880"/>
      <c r="F16" s="797" t="s">
        <v>49</v>
      </c>
      <c r="G16" s="739" t="s">
        <v>365</v>
      </c>
      <c r="H16" s="1073" t="s">
        <v>713</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714</v>
      </c>
      <c r="I17" s="1074"/>
      <c r="J17" s="1074"/>
      <c r="K17" s="1074"/>
      <c r="L17" s="1074"/>
      <c r="M17" s="1074"/>
      <c r="N17" s="1074"/>
      <c r="O17" s="1004"/>
      <c r="P17" s="1004"/>
    </row>
    <row r="18" spans="2:16" ht="46.5" customHeight="1">
      <c r="B18" s="10" t="s">
        <v>229</v>
      </c>
      <c r="C18" s="1011" t="s">
        <v>368</v>
      </c>
      <c r="D18" s="1011"/>
      <c r="E18" s="1011"/>
      <c r="F18" s="797" t="s">
        <v>49</v>
      </c>
      <c r="G18" s="739" t="s">
        <v>367</v>
      </c>
      <c r="H18" s="1073" t="s">
        <v>715</v>
      </c>
      <c r="I18" s="1074"/>
      <c r="J18" s="1074"/>
      <c r="K18" s="1074"/>
      <c r="L18" s="1074"/>
      <c r="M18" s="1074"/>
      <c r="N18" s="1074"/>
      <c r="O18" s="1004"/>
      <c r="P18" s="1004"/>
    </row>
    <row r="19" spans="2:16" ht="46.5" customHeight="1">
      <c r="B19" s="10" t="s">
        <v>230</v>
      </c>
      <c r="C19" s="1011" t="s">
        <v>716</v>
      </c>
      <c r="D19" s="1011"/>
      <c r="E19" s="1011"/>
      <c r="F19" s="797" t="s">
        <v>49</v>
      </c>
      <c r="G19" s="739" t="s">
        <v>367</v>
      </c>
      <c r="H19" s="1073" t="s">
        <v>78</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65</v>
      </c>
      <c r="M20" s="1359" t="s">
        <v>372</v>
      </c>
      <c r="N20" s="1362"/>
      <c r="O20" s="246" t="s">
        <v>704</v>
      </c>
      <c r="P20" s="247" t="s">
        <v>705</v>
      </c>
    </row>
    <row r="21" spans="2:16" ht="34.5" customHeight="1">
      <c r="B21" s="242" t="s">
        <v>373</v>
      </c>
      <c r="C21" s="879" t="s">
        <v>717</v>
      </c>
      <c r="D21" s="879"/>
      <c r="E21" s="879"/>
      <c r="F21" s="879"/>
      <c r="G21" s="879"/>
      <c r="H21" s="879"/>
      <c r="I21" s="879"/>
      <c r="J21" s="879"/>
      <c r="K21" s="879"/>
      <c r="L21" s="797" t="s">
        <v>49</v>
      </c>
      <c r="M21" s="1360"/>
      <c r="N21" s="1363"/>
      <c r="O21" s="246" t="s">
        <v>704</v>
      </c>
      <c r="P21" s="247" t="s">
        <v>705</v>
      </c>
    </row>
    <row r="22" spans="2:16" ht="33.75" customHeight="1">
      <c r="B22" s="248" t="s">
        <v>216</v>
      </c>
      <c r="C22" s="879" t="s">
        <v>375</v>
      </c>
      <c r="D22" s="879"/>
      <c r="E22" s="879"/>
      <c r="F22" s="879"/>
      <c r="G22" s="879"/>
      <c r="H22" s="879"/>
      <c r="I22" s="879"/>
      <c r="J22" s="879"/>
      <c r="K22" s="879"/>
      <c r="L22" s="797" t="s">
        <v>49</v>
      </c>
      <c r="M22" s="1360"/>
      <c r="N22" s="1363"/>
      <c r="O22" s="246" t="s">
        <v>704</v>
      </c>
      <c r="P22" s="247" t="s">
        <v>705</v>
      </c>
    </row>
    <row r="23" spans="2:16" ht="50.25" customHeight="1" thickBot="1">
      <c r="B23" s="249" t="s">
        <v>376</v>
      </c>
      <c r="C23" s="913" t="s">
        <v>73</v>
      </c>
      <c r="D23" s="913"/>
      <c r="E23" s="1006"/>
      <c r="F23" s="797" t="s">
        <v>49</v>
      </c>
      <c r="G23" s="1365" t="s">
        <v>378</v>
      </c>
      <c r="H23" s="1366"/>
      <c r="I23" s="1460" t="s">
        <v>705</v>
      </c>
      <c r="J23" s="1461"/>
      <c r="K23" s="250" t="s">
        <v>379</v>
      </c>
      <c r="L23" s="251" t="s">
        <v>718</v>
      </c>
      <c r="M23" s="1361"/>
      <c r="N23" s="1364"/>
      <c r="O23" s="252" t="s">
        <v>704</v>
      </c>
      <c r="P23" s="247" t="s">
        <v>705</v>
      </c>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649</v>
      </c>
      <c r="I25" s="257" t="s">
        <v>383</v>
      </c>
      <c r="J25" s="256" t="s">
        <v>650</v>
      </c>
      <c r="K25" s="1342" t="s">
        <v>384</v>
      </c>
      <c r="L25" s="1448" t="s">
        <v>719</v>
      </c>
      <c r="M25" s="1449"/>
      <c r="N25" s="1450"/>
      <c r="O25" s="258" t="s">
        <v>720</v>
      </c>
      <c r="P25" s="738"/>
    </row>
    <row r="26" spans="2:16" ht="59.25" customHeight="1">
      <c r="B26" s="242" t="s">
        <v>385</v>
      </c>
      <c r="C26" s="879" t="s">
        <v>721</v>
      </c>
      <c r="D26" s="879"/>
      <c r="E26" s="879"/>
      <c r="F26" s="879"/>
      <c r="G26" s="879"/>
      <c r="H26" s="879"/>
      <c r="I26" s="880"/>
      <c r="J26" s="328">
        <v>1068378</v>
      </c>
      <c r="K26" s="1343"/>
      <c r="L26" s="1451"/>
      <c r="M26" s="1452"/>
      <c r="N26" s="1453"/>
      <c r="O26" s="810" t="s">
        <v>722</v>
      </c>
      <c r="P26" s="247"/>
    </row>
    <row r="27" spans="2:16" ht="36.75" customHeight="1">
      <c r="B27" s="242" t="s">
        <v>387</v>
      </c>
      <c r="C27" s="875" t="s">
        <v>388</v>
      </c>
      <c r="D27" s="875"/>
      <c r="E27" s="875"/>
      <c r="F27" s="990"/>
      <c r="G27" s="259" t="s">
        <v>389</v>
      </c>
      <c r="H27" s="260">
        <v>42736</v>
      </c>
      <c r="I27" s="261" t="s">
        <v>390</v>
      </c>
      <c r="J27" s="260">
        <v>43070</v>
      </c>
      <c r="K27" s="1343"/>
      <c r="L27" s="1451"/>
      <c r="M27" s="1452"/>
      <c r="N27" s="1453"/>
      <c r="O27" s="810" t="s">
        <v>722</v>
      </c>
      <c r="P27" s="247"/>
    </row>
    <row r="28" spans="2:16" ht="32.25" customHeight="1">
      <c r="B28" s="262" t="s">
        <v>216</v>
      </c>
      <c r="C28" s="875" t="s">
        <v>391</v>
      </c>
      <c r="D28" s="875"/>
      <c r="E28" s="875"/>
      <c r="F28" s="875"/>
      <c r="G28" s="990"/>
      <c r="H28" s="1457" t="s">
        <v>705</v>
      </c>
      <c r="I28" s="1458"/>
      <c r="J28" s="1459"/>
      <c r="K28" s="1343"/>
      <c r="L28" s="1451"/>
      <c r="M28" s="1452"/>
      <c r="N28" s="1453"/>
      <c r="O28" s="810" t="s">
        <v>704</v>
      </c>
      <c r="P28" s="247"/>
    </row>
    <row r="29" spans="2:16" ht="23.25" customHeight="1">
      <c r="B29" s="262" t="s">
        <v>218</v>
      </c>
      <c r="C29" s="875" t="s">
        <v>392</v>
      </c>
      <c r="D29" s="875"/>
      <c r="E29" s="875"/>
      <c r="F29" s="875"/>
      <c r="G29" s="990"/>
      <c r="H29" s="1091" t="s">
        <v>655</v>
      </c>
      <c r="I29" s="1094"/>
      <c r="J29" s="1095"/>
      <c r="K29" s="1344"/>
      <c r="L29" s="1454"/>
      <c r="M29" s="1455"/>
      <c r="N29" s="1456"/>
      <c r="O29" s="810" t="s">
        <v>704</v>
      </c>
      <c r="P29" s="247"/>
    </row>
    <row r="30" spans="2:16" ht="68.25" customHeight="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724</v>
      </c>
      <c r="D33" s="1317"/>
      <c r="E33" s="1317"/>
      <c r="F33" s="1317"/>
      <c r="G33" s="1317"/>
      <c r="H33" s="1317"/>
      <c r="I33" s="1318"/>
      <c r="J33" s="329" t="s">
        <v>60</v>
      </c>
      <c r="K33" s="329" t="s">
        <v>60</v>
      </c>
      <c r="L33" s="1398" t="s">
        <v>60</v>
      </c>
      <c r="M33" s="1399"/>
      <c r="N33" s="1400"/>
      <c r="O33" s="1335"/>
      <c r="P33" s="1335"/>
    </row>
    <row r="34" spans="2:16" ht="21" customHeight="1">
      <c r="B34" s="248"/>
      <c r="C34" s="1317" t="s">
        <v>725</v>
      </c>
      <c r="D34" s="1317"/>
      <c r="E34" s="1317"/>
      <c r="F34" s="1317"/>
      <c r="G34" s="1317"/>
      <c r="H34" s="1317"/>
      <c r="I34" s="1318"/>
      <c r="J34" s="330">
        <v>241193</v>
      </c>
      <c r="K34" s="331">
        <v>725445</v>
      </c>
      <c r="L34" s="1319">
        <f>ABS(J34-K34)/J34</f>
        <v>2.0077365429344964</v>
      </c>
      <c r="M34" s="1320"/>
      <c r="N34" s="1321"/>
      <c r="O34" s="1335"/>
      <c r="P34" s="1335"/>
    </row>
    <row r="35" spans="2:16" ht="31.5" customHeight="1">
      <c r="B35" s="248"/>
      <c r="C35" s="1317" t="s">
        <v>250</v>
      </c>
      <c r="D35" s="1317"/>
      <c r="E35" s="1317"/>
      <c r="F35" s="197" t="s">
        <v>400</v>
      </c>
      <c r="G35" s="1337"/>
      <c r="H35" s="1338"/>
      <c r="I35" s="1339"/>
      <c r="J35" s="329" t="s">
        <v>60</v>
      </c>
      <c r="K35" s="329" t="s">
        <v>60</v>
      </c>
      <c r="L35" s="1398" t="s">
        <v>60</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402</v>
      </c>
      <c r="D37" s="1317"/>
      <c r="E37" s="1317"/>
      <c r="F37" s="1317"/>
      <c r="G37" s="1317"/>
      <c r="H37" s="1317"/>
      <c r="I37" s="1318"/>
      <c r="J37" s="329" t="s">
        <v>60</v>
      </c>
      <c r="K37" s="329" t="s">
        <v>60</v>
      </c>
      <c r="L37" s="1398" t="s">
        <v>60</v>
      </c>
      <c r="M37" s="1399"/>
      <c r="N37" s="1400"/>
      <c r="O37" s="1335"/>
      <c r="P37" s="1335"/>
    </row>
    <row r="38" spans="2:16" ht="27.75" customHeight="1">
      <c r="B38" s="248"/>
      <c r="C38" s="1317" t="s">
        <v>403</v>
      </c>
      <c r="D38" s="1317"/>
      <c r="E38" s="1317"/>
      <c r="F38" s="197" t="s">
        <v>400</v>
      </c>
      <c r="G38" s="1337"/>
      <c r="H38" s="1338"/>
      <c r="I38" s="1339"/>
      <c r="J38" s="329" t="s">
        <v>60</v>
      </c>
      <c r="K38" s="329" t="s">
        <v>60</v>
      </c>
      <c r="L38" s="1398" t="s">
        <v>60</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726</v>
      </c>
      <c r="D40" s="1317"/>
      <c r="E40" s="1317"/>
      <c r="F40" s="1317"/>
      <c r="G40" s="1317"/>
      <c r="H40" s="1317"/>
      <c r="I40" s="1318"/>
      <c r="J40" s="329" t="s">
        <v>60</v>
      </c>
      <c r="K40" s="329" t="s">
        <v>60</v>
      </c>
      <c r="L40" s="1398" t="s">
        <v>60</v>
      </c>
      <c r="M40" s="1399"/>
      <c r="N40" s="1400"/>
      <c r="O40" s="1335"/>
      <c r="P40" s="1335"/>
    </row>
    <row r="41" spans="2:16" ht="21" customHeight="1">
      <c r="B41" s="248"/>
      <c r="C41" s="1317" t="s">
        <v>727</v>
      </c>
      <c r="D41" s="1317"/>
      <c r="E41" s="1317"/>
      <c r="F41" s="1317"/>
      <c r="G41" s="1317"/>
      <c r="H41" s="1317"/>
      <c r="I41" s="1318"/>
      <c r="J41" s="332">
        <v>186992</v>
      </c>
      <c r="K41" s="333">
        <v>622031</v>
      </c>
      <c r="L41" s="1319">
        <f t="shared" ref="L41:L55" si="0">ABS(J41-K41)/J41</f>
        <v>2.3265112946008384</v>
      </c>
      <c r="M41" s="1320"/>
      <c r="N41" s="1321"/>
      <c r="O41" s="1335"/>
      <c r="P41" s="1335"/>
    </row>
    <row r="42" spans="2:16" ht="21" customHeight="1">
      <c r="B42" s="248"/>
      <c r="C42" s="1317" t="s">
        <v>407</v>
      </c>
      <c r="D42" s="1317"/>
      <c r="E42" s="1317"/>
      <c r="F42" s="1317"/>
      <c r="G42" s="1317"/>
      <c r="H42" s="1317"/>
      <c r="I42" s="1318"/>
      <c r="J42" s="332">
        <v>4475</v>
      </c>
      <c r="K42" s="334">
        <v>60000</v>
      </c>
      <c r="L42" s="1319">
        <f t="shared" si="0"/>
        <v>12.407821229050279</v>
      </c>
      <c r="M42" s="1320"/>
      <c r="N42" s="1321"/>
      <c r="O42" s="1335"/>
      <c r="P42" s="1335"/>
    </row>
    <row r="43" spans="2:16" ht="32.25" customHeight="1">
      <c r="B43" s="248"/>
      <c r="C43" s="1317" t="s">
        <v>408</v>
      </c>
      <c r="D43" s="1317"/>
      <c r="E43" s="1317"/>
      <c r="F43" s="197" t="s">
        <v>400</v>
      </c>
      <c r="G43" s="1337"/>
      <c r="H43" s="1338"/>
      <c r="I43" s="1339"/>
      <c r="J43" s="329" t="s">
        <v>60</v>
      </c>
      <c r="K43" s="329" t="s">
        <v>60</v>
      </c>
      <c r="L43" s="1398" t="s">
        <v>60</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728</v>
      </c>
      <c r="D45" s="1317"/>
      <c r="E45" s="1317"/>
      <c r="F45" s="1317"/>
      <c r="G45" s="1317"/>
      <c r="H45" s="1317"/>
      <c r="I45" s="1318"/>
      <c r="J45" s="332">
        <v>11614</v>
      </c>
      <c r="K45" s="333">
        <v>7784</v>
      </c>
      <c r="L45" s="1319">
        <f t="shared" si="0"/>
        <v>0.32977441019459275</v>
      </c>
      <c r="M45" s="1320"/>
      <c r="N45" s="1321"/>
      <c r="O45" s="1335"/>
      <c r="P45" s="1335"/>
    </row>
    <row r="46" spans="2:16" ht="21" customHeight="1">
      <c r="B46" s="248"/>
      <c r="C46" s="1317" t="s">
        <v>411</v>
      </c>
      <c r="D46" s="1317"/>
      <c r="E46" s="1317"/>
      <c r="F46" s="1317"/>
      <c r="G46" s="1317"/>
      <c r="H46" s="1317"/>
      <c r="I46" s="1318"/>
      <c r="J46" s="329" t="s">
        <v>60</v>
      </c>
      <c r="K46" s="329" t="s">
        <v>60</v>
      </c>
      <c r="L46" s="1398" t="s">
        <v>60</v>
      </c>
      <c r="M46" s="1399"/>
      <c r="N46" s="1400"/>
      <c r="O46" s="1335"/>
      <c r="P46" s="1335"/>
    </row>
    <row r="47" spans="2:16" ht="30" customHeight="1">
      <c r="B47" s="248"/>
      <c r="C47" s="1317" t="s">
        <v>412</v>
      </c>
      <c r="D47" s="1317"/>
      <c r="E47" s="1317"/>
      <c r="F47" s="197" t="s">
        <v>400</v>
      </c>
      <c r="G47" s="1067"/>
      <c r="H47" s="1068"/>
      <c r="I47" s="1069"/>
      <c r="J47" s="329" t="s">
        <v>60</v>
      </c>
      <c r="K47" s="329" t="s">
        <v>60</v>
      </c>
      <c r="L47" s="1398" t="s">
        <v>60</v>
      </c>
      <c r="M47" s="1399"/>
      <c r="N47" s="1400"/>
      <c r="O47" s="1335"/>
      <c r="P47" s="1335"/>
    </row>
    <row r="48" spans="2:16" ht="21" customHeight="1">
      <c r="B48" s="248" t="s">
        <v>413</v>
      </c>
      <c r="C48" s="1317" t="s">
        <v>729</v>
      </c>
      <c r="D48" s="1317"/>
      <c r="E48" s="1317"/>
      <c r="F48" s="1317"/>
      <c r="G48" s="1317"/>
      <c r="H48" s="1317"/>
      <c r="I48" s="1318"/>
      <c r="J48" s="332">
        <v>9964</v>
      </c>
      <c r="K48" s="333">
        <v>8313</v>
      </c>
      <c r="L48" s="1319">
        <f t="shared" si="0"/>
        <v>0.16569650742673625</v>
      </c>
      <c r="M48" s="1320"/>
      <c r="N48" s="1321"/>
      <c r="O48" s="1335"/>
      <c r="P48" s="1335"/>
    </row>
    <row r="49" spans="2:17" ht="21" customHeight="1">
      <c r="B49" s="248" t="s">
        <v>415</v>
      </c>
      <c r="C49" s="1317" t="s">
        <v>730</v>
      </c>
      <c r="D49" s="1317"/>
      <c r="E49" s="1317"/>
      <c r="F49" s="1317"/>
      <c r="G49" s="1317"/>
      <c r="H49" s="1317"/>
      <c r="I49" s="1318"/>
      <c r="J49" s="329" t="s">
        <v>60</v>
      </c>
      <c r="K49" s="329" t="s">
        <v>60</v>
      </c>
      <c r="L49" s="1398" t="s">
        <v>60</v>
      </c>
      <c r="M49" s="1399"/>
      <c r="N49" s="1400"/>
      <c r="O49" s="1335"/>
      <c r="P49" s="1335"/>
    </row>
    <row r="50" spans="2:17" ht="21" customHeight="1">
      <c r="B50" s="248" t="s">
        <v>417</v>
      </c>
      <c r="C50" s="1317" t="s">
        <v>133</v>
      </c>
      <c r="D50" s="1317"/>
      <c r="E50" s="1317"/>
      <c r="F50" s="1317"/>
      <c r="G50" s="1317"/>
      <c r="H50" s="1317"/>
      <c r="I50" s="1318"/>
      <c r="J50" s="332">
        <v>535622</v>
      </c>
      <c r="K50" s="335">
        <v>250000</v>
      </c>
      <c r="L50" s="1319">
        <f t="shared" si="0"/>
        <v>0.53325292837112737</v>
      </c>
      <c r="M50" s="1320"/>
      <c r="N50" s="1321"/>
      <c r="O50" s="1335"/>
      <c r="P50" s="1335"/>
    </row>
    <row r="51" spans="2:17" ht="21" customHeight="1">
      <c r="B51" s="248" t="s">
        <v>418</v>
      </c>
      <c r="C51" s="1317" t="s">
        <v>134</v>
      </c>
      <c r="D51" s="1317"/>
      <c r="E51" s="1317"/>
      <c r="F51" s="1317"/>
      <c r="G51" s="1317"/>
      <c r="H51" s="1317"/>
      <c r="I51" s="1318"/>
      <c r="J51" s="332">
        <v>80206</v>
      </c>
      <c r="K51" s="336">
        <v>62843</v>
      </c>
      <c r="L51" s="1319">
        <f t="shared" si="0"/>
        <v>0.21648006383562327</v>
      </c>
      <c r="M51" s="1320"/>
      <c r="N51" s="1321"/>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29" t="s">
        <v>60</v>
      </c>
      <c r="K53" s="329" t="s">
        <v>60</v>
      </c>
      <c r="L53" s="1398" t="s">
        <v>60</v>
      </c>
      <c r="M53" s="1399"/>
      <c r="N53" s="1400"/>
      <c r="O53" s="1335"/>
      <c r="P53" s="1335"/>
    </row>
    <row r="54" spans="2:17" ht="21" customHeight="1">
      <c r="B54" s="248"/>
      <c r="C54" s="1317" t="s">
        <v>264</v>
      </c>
      <c r="D54" s="1317"/>
      <c r="E54" s="1317"/>
      <c r="F54" s="1317"/>
      <c r="G54" s="1317"/>
      <c r="H54" s="1317"/>
      <c r="I54" s="1318"/>
      <c r="J54" s="332">
        <v>6667</v>
      </c>
      <c r="K54" s="335">
        <v>13340</v>
      </c>
      <c r="L54" s="1319">
        <f t="shared" si="0"/>
        <v>1.0008999550022499</v>
      </c>
      <c r="M54" s="1320"/>
      <c r="N54" s="1321"/>
      <c r="O54" s="1335"/>
      <c r="P54" s="1335"/>
    </row>
    <row r="55" spans="2:17" ht="21" customHeight="1">
      <c r="B55" s="248" t="s">
        <v>420</v>
      </c>
      <c r="C55" s="1317" t="s">
        <v>731</v>
      </c>
      <c r="D55" s="1317"/>
      <c r="E55" s="1317"/>
      <c r="F55" s="1317"/>
      <c r="G55" s="1317"/>
      <c r="H55" s="1317"/>
      <c r="I55" s="1318"/>
      <c r="J55" s="332">
        <v>703</v>
      </c>
      <c r="K55" s="335">
        <v>0</v>
      </c>
      <c r="L55" s="1319">
        <f t="shared" si="0"/>
        <v>1</v>
      </c>
      <c r="M55" s="1320"/>
      <c r="N55" s="1321"/>
      <c r="O55" s="1336"/>
      <c r="P55" s="1336"/>
    </row>
    <row r="56" spans="2:17" ht="46.5" customHeight="1" thickBot="1">
      <c r="B56" s="265" t="s">
        <v>422</v>
      </c>
      <c r="C56" s="1309" t="s">
        <v>732</v>
      </c>
      <c r="D56" s="1309"/>
      <c r="E56" s="1309"/>
      <c r="F56" s="1309"/>
      <c r="G56" s="1309"/>
      <c r="H56" s="1309"/>
      <c r="I56" s="1309"/>
      <c r="J56" s="1310" t="s">
        <v>664</v>
      </c>
      <c r="K56" s="1311"/>
      <c r="L56" s="266" t="s">
        <v>424</v>
      </c>
      <c r="M56" s="1312"/>
      <c r="N56" s="1313"/>
      <c r="O56" s="253"/>
      <c r="P56" s="253"/>
    </row>
    <row r="57" spans="2:17" ht="46.5" customHeight="1">
      <c r="B57" s="1314" t="s">
        <v>733</v>
      </c>
      <c r="C57" s="1315"/>
      <c r="D57" s="1315"/>
      <c r="E57" s="1315"/>
      <c r="F57" s="1315"/>
      <c r="G57" s="1315"/>
      <c r="H57" s="1315"/>
      <c r="I57" s="1315"/>
      <c r="J57" s="1315"/>
      <c r="K57" s="1315"/>
      <c r="L57" s="1315"/>
      <c r="M57" s="1315"/>
      <c r="N57" s="1315"/>
      <c r="O57" s="1315"/>
      <c r="P57" s="1316"/>
    </row>
    <row r="58" spans="2:17" ht="64.5" customHeight="1" thickBot="1">
      <c r="B58" s="267" t="s">
        <v>426</v>
      </c>
      <c r="C58" s="1152" t="s">
        <v>734</v>
      </c>
      <c r="D58" s="1152"/>
      <c r="E58" s="1152"/>
      <c r="F58" s="1152"/>
      <c r="G58" s="1152"/>
      <c r="H58" s="1152"/>
      <c r="I58" s="1152"/>
      <c r="J58" s="1310" t="s">
        <v>49</v>
      </c>
      <c r="K58" s="1311"/>
      <c r="L58" s="266" t="s">
        <v>424</v>
      </c>
      <c r="M58" s="1312" t="s">
        <v>735</v>
      </c>
      <c r="N58" s="1313"/>
      <c r="O58" s="268" t="s">
        <v>704</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736</v>
      </c>
      <c r="H60" s="271" t="s">
        <v>737</v>
      </c>
      <c r="I60" s="1240" t="s">
        <v>738</v>
      </c>
      <c r="J60" s="1281"/>
      <c r="K60" s="1240" t="s">
        <v>384</v>
      </c>
      <c r="L60" s="1241"/>
      <c r="M60" s="1241"/>
      <c r="N60" s="1242"/>
      <c r="O60" s="1304"/>
      <c r="P60" s="1304"/>
    </row>
    <row r="61" spans="2:17" ht="49.5" customHeight="1">
      <c r="B61" s="262" t="s">
        <v>216</v>
      </c>
      <c r="C61" s="1307" t="s">
        <v>739</v>
      </c>
      <c r="D61" s="1307"/>
      <c r="E61" s="1307"/>
      <c r="F61" s="1308"/>
      <c r="G61" s="337">
        <v>491419</v>
      </c>
      <c r="H61" s="273" t="s">
        <v>660</v>
      </c>
      <c r="I61" s="1209" t="s">
        <v>740</v>
      </c>
      <c r="J61" s="1210"/>
      <c r="K61" s="1275"/>
      <c r="L61" s="1276"/>
      <c r="M61" s="1276"/>
      <c r="N61" s="1277"/>
      <c r="O61" s="1305"/>
      <c r="P61" s="1305"/>
    </row>
    <row r="62" spans="2:17" ht="54" customHeight="1">
      <c r="B62" s="262" t="s">
        <v>218</v>
      </c>
      <c r="C62" s="1307" t="s">
        <v>741</v>
      </c>
      <c r="D62" s="1307"/>
      <c r="E62" s="1307"/>
      <c r="F62" s="1308"/>
      <c r="G62" s="337">
        <v>0</v>
      </c>
      <c r="H62" s="273" t="s">
        <v>60</v>
      </c>
      <c r="I62" s="1209" t="s">
        <v>60</v>
      </c>
      <c r="J62" s="1210"/>
      <c r="K62" s="1275"/>
      <c r="L62" s="1276"/>
      <c r="M62" s="1276"/>
      <c r="N62" s="1277"/>
      <c r="O62" s="1305"/>
      <c r="P62" s="1305"/>
    </row>
    <row r="63" spans="2:17" ht="54" customHeight="1" thickBot="1">
      <c r="B63" s="248" t="s">
        <v>220</v>
      </c>
      <c r="C63" s="921" t="s">
        <v>742</v>
      </c>
      <c r="D63" s="921"/>
      <c r="E63" s="921"/>
      <c r="F63" s="956"/>
      <c r="G63" s="338">
        <f>G61+G62</f>
        <v>491419</v>
      </c>
      <c r="H63" s="275"/>
      <c r="I63" s="1264"/>
      <c r="J63" s="1265"/>
      <c r="K63" s="1264"/>
      <c r="L63" s="1266"/>
      <c r="M63" s="1266"/>
      <c r="N63" s="1267"/>
      <c r="O63" s="1306"/>
      <c r="P63" s="1306"/>
      <c r="Q63" s="198"/>
    </row>
    <row r="64" spans="2:17" ht="57.75" customHeight="1">
      <c r="B64" s="1296" t="s">
        <v>743</v>
      </c>
      <c r="C64" s="1297"/>
      <c r="D64" s="1297"/>
      <c r="E64" s="1297"/>
      <c r="F64" s="1297"/>
      <c r="G64" s="1297"/>
      <c r="H64" s="1297"/>
      <c r="I64" s="1297"/>
      <c r="J64" s="1297"/>
      <c r="K64" s="1297"/>
      <c r="L64" s="1297"/>
      <c r="M64" s="1297"/>
      <c r="N64" s="1297"/>
      <c r="O64" s="1297"/>
      <c r="P64" s="1298"/>
    </row>
    <row r="65" spans="2:16" ht="58.5" customHeight="1" thickBot="1">
      <c r="B65" s="276" t="s">
        <v>438</v>
      </c>
      <c r="C65" s="1284" t="s">
        <v>744</v>
      </c>
      <c r="D65" s="1284"/>
      <c r="E65" s="1284"/>
      <c r="F65" s="1284"/>
      <c r="G65" s="1284"/>
      <c r="H65" s="1284"/>
      <c r="I65" s="1284"/>
      <c r="J65" s="1284"/>
      <c r="K65" s="1284"/>
      <c r="L65" s="1284"/>
      <c r="M65" s="1285"/>
      <c r="N65" s="437" t="s">
        <v>49</v>
      </c>
      <c r="O65" s="339" t="s">
        <v>745</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746</v>
      </c>
      <c r="G67" s="1240" t="s">
        <v>747</v>
      </c>
      <c r="H67" s="1281"/>
      <c r="I67" s="1240" t="s">
        <v>748</v>
      </c>
      <c r="J67" s="1281"/>
      <c r="K67" s="1240" t="s">
        <v>384</v>
      </c>
      <c r="L67" s="1241"/>
      <c r="M67" s="1241"/>
      <c r="N67" s="1242"/>
      <c r="O67" s="1183"/>
      <c r="P67" s="1183"/>
    </row>
    <row r="68" spans="2:16" ht="28.5" customHeight="1">
      <c r="B68" s="262" t="s">
        <v>216</v>
      </c>
      <c r="C68" s="1290" t="s">
        <v>749</v>
      </c>
      <c r="D68" s="1290"/>
      <c r="E68" s="1291"/>
      <c r="F68" s="755" t="s">
        <v>50</v>
      </c>
      <c r="G68" s="1251">
        <v>0</v>
      </c>
      <c r="H68" s="1252"/>
      <c r="I68" s="1209" t="s">
        <v>60</v>
      </c>
      <c r="J68" s="1210"/>
      <c r="K68" s="1275"/>
      <c r="L68" s="1276"/>
      <c r="M68" s="1276"/>
      <c r="N68" s="1277"/>
      <c r="O68" s="1184"/>
      <c r="P68" s="1184"/>
    </row>
    <row r="69" spans="2:16" ht="31.5" customHeight="1">
      <c r="B69" s="278"/>
      <c r="C69" s="1290" t="s">
        <v>750</v>
      </c>
      <c r="D69" s="1290"/>
      <c r="E69" s="1291"/>
      <c r="F69" s="1096" t="s">
        <v>60</v>
      </c>
      <c r="G69" s="1097"/>
      <c r="H69" s="1097"/>
      <c r="I69" s="1097"/>
      <c r="J69" s="1097"/>
      <c r="K69" s="1275"/>
      <c r="L69" s="1276"/>
      <c r="M69" s="1276"/>
      <c r="N69" s="1277"/>
      <c r="O69" s="1184"/>
      <c r="P69" s="1184"/>
    </row>
    <row r="70" spans="2:16" ht="65.25" customHeight="1">
      <c r="B70" s="262" t="s">
        <v>218</v>
      </c>
      <c r="C70" s="1290" t="s">
        <v>751</v>
      </c>
      <c r="D70" s="1290"/>
      <c r="E70" s="1291"/>
      <c r="F70" s="755" t="s">
        <v>49</v>
      </c>
      <c r="G70" s="1441">
        <v>1429897.89</v>
      </c>
      <c r="H70" s="1442"/>
      <c r="I70" s="1209" t="s">
        <v>60</v>
      </c>
      <c r="J70" s="1210"/>
      <c r="K70" s="1275"/>
      <c r="L70" s="1276"/>
      <c r="M70" s="1276"/>
      <c r="N70" s="1277"/>
      <c r="O70" s="1184"/>
      <c r="P70" s="1184"/>
    </row>
    <row r="71" spans="2:16" ht="35.25" customHeight="1">
      <c r="B71" s="278"/>
      <c r="C71" s="1290" t="s">
        <v>752</v>
      </c>
      <c r="D71" s="1290"/>
      <c r="E71" s="1291"/>
      <c r="F71" s="1096" t="s">
        <v>60</v>
      </c>
      <c r="G71" s="1097"/>
      <c r="H71" s="1097"/>
      <c r="I71" s="1097"/>
      <c r="J71" s="1097"/>
      <c r="K71" s="1275"/>
      <c r="L71" s="1276"/>
      <c r="M71" s="1276"/>
      <c r="N71" s="1277"/>
      <c r="O71" s="1184"/>
      <c r="P71" s="1184"/>
    </row>
    <row r="72" spans="2:16" ht="51" customHeight="1" thickBot="1">
      <c r="B72" s="279" t="s">
        <v>220</v>
      </c>
      <c r="C72" s="1292" t="s">
        <v>753</v>
      </c>
      <c r="D72" s="1292"/>
      <c r="E72" s="1293"/>
      <c r="F72" s="280"/>
      <c r="G72" s="1294">
        <f>G68+G70</f>
        <v>1429897.89</v>
      </c>
      <c r="H72" s="1295"/>
      <c r="I72" s="1264"/>
      <c r="J72" s="1265"/>
      <c r="K72" s="1264"/>
      <c r="L72" s="1266"/>
      <c r="M72" s="1266"/>
      <c r="N72" s="1267"/>
      <c r="O72" s="1200"/>
      <c r="P72" s="1200"/>
    </row>
    <row r="73" spans="2:16" ht="56.25" customHeight="1">
      <c r="B73" s="1278" t="s">
        <v>754</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748</v>
      </c>
      <c r="J74" s="1281"/>
      <c r="K74" s="1240" t="s">
        <v>457</v>
      </c>
      <c r="L74" s="1241"/>
      <c r="M74" s="1241"/>
      <c r="N74" s="1242"/>
      <c r="O74" s="246" t="s">
        <v>755</v>
      </c>
      <c r="P74" s="247"/>
    </row>
    <row r="75" spans="2:16" s="282" customFormat="1" ht="32.25" customHeight="1">
      <c r="B75" s="262" t="s">
        <v>216</v>
      </c>
      <c r="C75" s="875" t="s">
        <v>118</v>
      </c>
      <c r="D75" s="875"/>
      <c r="E75" s="990"/>
      <c r="F75" s="755" t="s">
        <v>659</v>
      </c>
      <c r="G75" s="1441">
        <v>513785</v>
      </c>
      <c r="H75" s="1442"/>
      <c r="I75" s="1443" t="s">
        <v>660</v>
      </c>
      <c r="J75" s="1444"/>
      <c r="K75" s="1445" t="s">
        <v>756</v>
      </c>
      <c r="L75" s="1446"/>
      <c r="M75" s="1446"/>
      <c r="N75" s="1447"/>
      <c r="O75" s="1183"/>
      <c r="P75" s="1183"/>
    </row>
    <row r="76" spans="2:16" s="282" customFormat="1" ht="51.75" customHeight="1">
      <c r="B76" s="262" t="s">
        <v>218</v>
      </c>
      <c r="C76" s="875" t="s">
        <v>54</v>
      </c>
      <c r="D76" s="875"/>
      <c r="E76" s="990"/>
      <c r="F76" s="755" t="s">
        <v>659</v>
      </c>
      <c r="G76" s="1441">
        <v>892245</v>
      </c>
      <c r="H76" s="1442"/>
      <c r="I76" s="1443" t="s">
        <v>660</v>
      </c>
      <c r="J76" s="1444"/>
      <c r="K76" s="1445" t="s">
        <v>757</v>
      </c>
      <c r="L76" s="1446"/>
      <c r="M76" s="1446"/>
      <c r="N76" s="1447"/>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121</v>
      </c>
      <c r="D78" s="875"/>
      <c r="E78" s="990"/>
      <c r="F78" s="746" t="s">
        <v>663</v>
      </c>
      <c r="G78" s="1251">
        <v>0</v>
      </c>
      <c r="H78" s="1252"/>
      <c r="I78" s="1251" t="s">
        <v>60</v>
      </c>
      <c r="J78" s="1252"/>
      <c r="K78" s="1251"/>
      <c r="L78" s="1282"/>
      <c r="M78" s="1282"/>
      <c r="N78" s="1283"/>
      <c r="O78" s="1184"/>
      <c r="P78" s="1184"/>
    </row>
    <row r="79" spans="2:16" s="282" customFormat="1" ht="51" customHeight="1">
      <c r="B79" s="262" t="s">
        <v>224</v>
      </c>
      <c r="C79" s="875" t="s">
        <v>122</v>
      </c>
      <c r="D79" s="875"/>
      <c r="E79" s="990"/>
      <c r="F79" s="746" t="s">
        <v>659</v>
      </c>
      <c r="G79" s="1441">
        <v>809501</v>
      </c>
      <c r="H79" s="1442"/>
      <c r="I79" s="1443" t="s">
        <v>660</v>
      </c>
      <c r="J79" s="1444"/>
      <c r="K79" s="1445" t="s">
        <v>758</v>
      </c>
      <c r="L79" s="1446"/>
      <c r="M79" s="1446"/>
      <c r="N79" s="1447"/>
      <c r="O79" s="1184"/>
      <c r="P79" s="1184"/>
    </row>
    <row r="80" spans="2:16" ht="53.25" customHeight="1" thickBot="1">
      <c r="B80" s="248" t="s">
        <v>226</v>
      </c>
      <c r="C80" s="921" t="s">
        <v>759</v>
      </c>
      <c r="D80" s="921"/>
      <c r="E80" s="956"/>
      <c r="F80" s="283"/>
      <c r="G80" s="1262">
        <f>G75+G76+G77+G78+G79</f>
        <v>2215531</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760</v>
      </c>
      <c r="D82" s="1271"/>
      <c r="E82" s="1271"/>
      <c r="F82" s="1271"/>
      <c r="G82" s="1272"/>
      <c r="H82" s="1255">
        <f>G72/(G72+G80)</f>
        <v>0.3922440769376796</v>
      </c>
      <c r="I82" s="1256"/>
      <c r="J82" s="1257"/>
      <c r="K82" s="1273" t="s">
        <v>462</v>
      </c>
      <c r="L82" s="1274"/>
      <c r="M82" s="1274"/>
      <c r="N82" s="1274"/>
      <c r="O82" s="246"/>
      <c r="P82" s="247"/>
    </row>
    <row r="83" spans="1:16" ht="66.75" customHeight="1">
      <c r="B83" s="285" t="s">
        <v>761</v>
      </c>
      <c r="C83" s="1253" t="s">
        <v>762</v>
      </c>
      <c r="D83" s="1253"/>
      <c r="E83" s="1253"/>
      <c r="F83" s="1253"/>
      <c r="G83" s="1254"/>
      <c r="H83" s="1255">
        <f>G68/G72</f>
        <v>0</v>
      </c>
      <c r="I83" s="1256"/>
      <c r="J83" s="1257"/>
      <c r="K83" s="1258" t="s">
        <v>465</v>
      </c>
      <c r="L83" s="1259"/>
      <c r="M83" s="1259"/>
      <c r="N83" s="1259"/>
      <c r="O83" s="246"/>
      <c r="P83" s="247"/>
    </row>
    <row r="84" spans="1:16" ht="66" customHeight="1">
      <c r="B84" s="286" t="s">
        <v>466</v>
      </c>
      <c r="C84" s="879" t="s">
        <v>763</v>
      </c>
      <c r="D84" s="879"/>
      <c r="E84" s="1260"/>
      <c r="F84" s="1260"/>
      <c r="G84" s="1261"/>
      <c r="H84" s="1255">
        <f>(G72+G80)/J26</f>
        <v>3.4121152719355878</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t="s">
        <v>60</v>
      </c>
      <c r="I86" s="1097"/>
      <c r="J86" s="1097"/>
      <c r="K86" s="1249" t="s">
        <v>465</v>
      </c>
      <c r="L86" s="1250"/>
      <c r="M86" s="1250"/>
      <c r="N86" s="1250"/>
      <c r="O86" s="1003"/>
      <c r="P86" s="1003"/>
    </row>
    <row r="87" spans="1:16" ht="23.25" customHeight="1">
      <c r="B87" s="10" t="s">
        <v>216</v>
      </c>
      <c r="C87" s="879" t="s">
        <v>473</v>
      </c>
      <c r="D87" s="879"/>
      <c r="E87" s="879"/>
      <c r="F87" s="879"/>
      <c r="G87" s="879"/>
      <c r="H87" s="1073" t="s">
        <v>60</v>
      </c>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764</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340" t="s">
        <v>49</v>
      </c>
      <c r="I90" s="1226" t="s">
        <v>424</v>
      </c>
      <c r="J90" s="1227"/>
      <c r="K90" s="986"/>
      <c r="L90" s="987"/>
      <c r="M90" s="987"/>
      <c r="N90" s="988"/>
      <c r="O90" s="246" t="s">
        <v>745</v>
      </c>
      <c r="P90" s="247"/>
    </row>
    <row r="91" spans="1:16" ht="30.75" customHeight="1">
      <c r="B91" s="1228" t="s">
        <v>479</v>
      </c>
      <c r="C91" s="1229"/>
      <c r="D91" s="1229"/>
      <c r="E91" s="1230"/>
      <c r="F91" s="1237" t="s">
        <v>765</v>
      </c>
      <c r="G91" s="1238"/>
      <c r="H91" s="1239"/>
      <c r="I91" s="1240" t="s">
        <v>481</v>
      </c>
      <c r="J91" s="1241"/>
      <c r="K91" s="1240" t="s">
        <v>384</v>
      </c>
      <c r="L91" s="1241"/>
      <c r="M91" s="1241"/>
      <c r="N91" s="1242"/>
      <c r="O91" s="1183"/>
      <c r="P91" s="1183"/>
    </row>
    <row r="92" spans="1:16" ht="21" customHeight="1">
      <c r="B92" s="1231"/>
      <c r="C92" s="1232"/>
      <c r="D92" s="1232"/>
      <c r="E92" s="1233"/>
      <c r="F92" s="1436" t="s">
        <v>740</v>
      </c>
      <c r="G92" s="1437"/>
      <c r="H92" s="1438"/>
      <c r="I92" s="1439">
        <v>1143773.28</v>
      </c>
      <c r="J92" s="1440"/>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766</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767</v>
      </c>
      <c r="D101" s="1065"/>
      <c r="E101" s="1065"/>
      <c r="F101" s="1066"/>
      <c r="G101" s="1132" t="s">
        <v>49</v>
      </c>
      <c r="H101" s="1133"/>
      <c r="I101" s="1132" t="s">
        <v>49</v>
      </c>
      <c r="J101" s="1133"/>
      <c r="K101" s="754" t="s">
        <v>49</v>
      </c>
      <c r="L101" s="1032" t="s">
        <v>50</v>
      </c>
      <c r="M101" s="1033"/>
      <c r="N101" s="1116"/>
      <c r="O101" s="1183"/>
      <c r="P101" s="1183"/>
    </row>
    <row r="102" spans="2:16" ht="42" customHeight="1">
      <c r="B102" s="291" t="s">
        <v>218</v>
      </c>
      <c r="C102" s="1065" t="s">
        <v>768</v>
      </c>
      <c r="D102" s="1065"/>
      <c r="E102" s="1065"/>
      <c r="F102" s="1066"/>
      <c r="G102" s="1132" t="s">
        <v>49</v>
      </c>
      <c r="H102" s="1133"/>
      <c r="I102" s="1132" t="s">
        <v>49</v>
      </c>
      <c r="J102" s="1133"/>
      <c r="K102" s="754" t="s">
        <v>49</v>
      </c>
      <c r="L102" s="1032" t="s">
        <v>49</v>
      </c>
      <c r="M102" s="1033"/>
      <c r="N102" s="1116"/>
      <c r="O102" s="1184"/>
      <c r="P102" s="1184"/>
    </row>
    <row r="103" spans="2:16" ht="41.25" customHeight="1">
      <c r="B103" s="291" t="s">
        <v>490</v>
      </c>
      <c r="C103" s="1065" t="s">
        <v>769</v>
      </c>
      <c r="D103" s="1065"/>
      <c r="E103" s="1065"/>
      <c r="F103" s="1066"/>
      <c r="G103" s="1132" t="s">
        <v>49</v>
      </c>
      <c r="H103" s="1133"/>
      <c r="I103" s="1132" t="s">
        <v>49</v>
      </c>
      <c r="J103" s="1133"/>
      <c r="K103" s="754" t="s">
        <v>49</v>
      </c>
      <c r="L103" s="1032" t="s">
        <v>50</v>
      </c>
      <c r="M103" s="1033"/>
      <c r="N103" s="1116"/>
      <c r="O103" s="1184"/>
      <c r="P103" s="1184"/>
    </row>
    <row r="104" spans="2:16" ht="30" customHeight="1">
      <c r="B104" s="291" t="s">
        <v>492</v>
      </c>
      <c r="C104" s="1065" t="s">
        <v>770</v>
      </c>
      <c r="D104" s="1065"/>
      <c r="E104" s="1065"/>
      <c r="F104" s="1066"/>
      <c r="G104" s="1132" t="s">
        <v>49</v>
      </c>
      <c r="H104" s="1133"/>
      <c r="I104" s="1132" t="s">
        <v>49</v>
      </c>
      <c r="J104" s="1133"/>
      <c r="K104" s="754" t="s">
        <v>49</v>
      </c>
      <c r="L104" s="1032" t="s">
        <v>50</v>
      </c>
      <c r="M104" s="1033"/>
      <c r="N104" s="1116"/>
      <c r="O104" s="1184"/>
      <c r="P104" s="1184"/>
    </row>
    <row r="105" spans="2:16" ht="31.5" customHeight="1">
      <c r="B105" s="291" t="s">
        <v>494</v>
      </c>
      <c r="C105" s="1065" t="s">
        <v>771</v>
      </c>
      <c r="D105" s="1065"/>
      <c r="E105" s="1065"/>
      <c r="F105" s="1066"/>
      <c r="G105" s="1132" t="s">
        <v>49</v>
      </c>
      <c r="H105" s="1133"/>
      <c r="I105" s="1132" t="s">
        <v>49</v>
      </c>
      <c r="J105" s="1133"/>
      <c r="K105" s="754" t="s">
        <v>49</v>
      </c>
      <c r="L105" s="1032" t="s">
        <v>50</v>
      </c>
      <c r="M105" s="1033"/>
      <c r="N105" s="1116"/>
      <c r="O105" s="1184"/>
      <c r="P105" s="1184"/>
    </row>
    <row r="106" spans="2:16" ht="24.75" customHeight="1">
      <c r="B106" s="291" t="s">
        <v>226</v>
      </c>
      <c r="C106" s="1065" t="s">
        <v>133</v>
      </c>
      <c r="D106" s="1065"/>
      <c r="E106" s="1065"/>
      <c r="F106" s="1066"/>
      <c r="G106" s="1132" t="s">
        <v>49</v>
      </c>
      <c r="H106" s="1133"/>
      <c r="I106" s="1132" t="s">
        <v>49</v>
      </c>
      <c r="J106" s="1133"/>
      <c r="K106" s="754" t="s">
        <v>49</v>
      </c>
      <c r="L106" s="1032" t="s">
        <v>50</v>
      </c>
      <c r="M106" s="1033"/>
      <c r="N106" s="1116"/>
      <c r="O106" s="1184"/>
      <c r="P106" s="1184"/>
    </row>
    <row r="107" spans="2:16" ht="24.75" customHeight="1">
      <c r="B107" s="291" t="s">
        <v>228</v>
      </c>
      <c r="C107" s="1065" t="s">
        <v>134</v>
      </c>
      <c r="D107" s="1065"/>
      <c r="E107" s="1065"/>
      <c r="F107" s="1066"/>
      <c r="G107" s="1132" t="s">
        <v>49</v>
      </c>
      <c r="H107" s="1133"/>
      <c r="I107" s="1132" t="s">
        <v>49</v>
      </c>
      <c r="J107" s="1133"/>
      <c r="K107" s="754" t="s">
        <v>49</v>
      </c>
      <c r="L107" s="1032" t="s">
        <v>50</v>
      </c>
      <c r="M107" s="1033"/>
      <c r="N107" s="1116"/>
      <c r="O107" s="1184"/>
      <c r="P107" s="1184"/>
    </row>
    <row r="108" spans="2:16" ht="27.75" customHeight="1">
      <c r="B108" s="291" t="s">
        <v>229</v>
      </c>
      <c r="C108" s="1065" t="s">
        <v>772</v>
      </c>
      <c r="D108" s="1065"/>
      <c r="E108" s="1065"/>
      <c r="F108" s="1066"/>
      <c r="G108" s="1132" t="s">
        <v>49</v>
      </c>
      <c r="H108" s="1133"/>
      <c r="I108" s="1132" t="s">
        <v>49</v>
      </c>
      <c r="J108" s="1133"/>
      <c r="K108" s="754" t="s">
        <v>49</v>
      </c>
      <c r="L108" s="1032" t="s">
        <v>50</v>
      </c>
      <c r="M108" s="1033"/>
      <c r="N108" s="1116"/>
      <c r="O108" s="1184"/>
      <c r="P108" s="1184"/>
    </row>
    <row r="109" spans="2:16" ht="24" customHeight="1">
      <c r="B109" s="291" t="s">
        <v>230</v>
      </c>
      <c r="C109" s="1065" t="s">
        <v>136</v>
      </c>
      <c r="D109" s="1065"/>
      <c r="E109" s="1065"/>
      <c r="F109" s="1066"/>
      <c r="G109" s="1132" t="s">
        <v>50</v>
      </c>
      <c r="H109" s="1133"/>
      <c r="I109" s="1132" t="s">
        <v>50</v>
      </c>
      <c r="J109" s="1133"/>
      <c r="K109" s="754" t="s">
        <v>50</v>
      </c>
      <c r="L109" s="1032" t="s">
        <v>50</v>
      </c>
      <c r="M109" s="1033"/>
      <c r="N109" s="1116"/>
      <c r="O109" s="1184"/>
      <c r="P109" s="1184"/>
    </row>
    <row r="110" spans="2:16" ht="24" customHeight="1">
      <c r="B110" s="291" t="s">
        <v>231</v>
      </c>
      <c r="C110" s="1065" t="s">
        <v>137</v>
      </c>
      <c r="D110" s="1065"/>
      <c r="E110" s="1065"/>
      <c r="F110" s="1066"/>
      <c r="G110" s="1132" t="s">
        <v>50</v>
      </c>
      <c r="H110" s="1133"/>
      <c r="I110" s="1132" t="s">
        <v>50</v>
      </c>
      <c r="J110" s="1133"/>
      <c r="K110" s="754" t="s">
        <v>50</v>
      </c>
      <c r="L110" s="1032" t="s">
        <v>50</v>
      </c>
      <c r="M110" s="1033"/>
      <c r="N110" s="1116"/>
      <c r="O110" s="1184"/>
      <c r="P110" s="1184"/>
    </row>
    <row r="111" spans="2:16" ht="21" customHeight="1">
      <c r="B111" s="291" t="s">
        <v>233</v>
      </c>
      <c r="C111" s="1065" t="s">
        <v>773</v>
      </c>
      <c r="D111" s="1065"/>
      <c r="E111" s="1065"/>
      <c r="F111" s="1066"/>
      <c r="G111" s="1132" t="s">
        <v>50</v>
      </c>
      <c r="H111" s="1133"/>
      <c r="I111" s="1132" t="s">
        <v>50</v>
      </c>
      <c r="J111" s="1133"/>
      <c r="K111" s="754" t="s">
        <v>50</v>
      </c>
      <c r="L111" s="1032" t="s">
        <v>50</v>
      </c>
      <c r="M111" s="1033"/>
      <c r="N111" s="1116"/>
      <c r="O111" s="1184"/>
      <c r="P111" s="1184"/>
    </row>
    <row r="112" spans="2:16" ht="29.25" customHeight="1">
      <c r="B112" s="291" t="s">
        <v>500</v>
      </c>
      <c r="C112" s="1065" t="s">
        <v>774</v>
      </c>
      <c r="D112" s="1065"/>
      <c r="E112" s="1065"/>
      <c r="F112" s="1066"/>
      <c r="G112" s="1132" t="s">
        <v>50</v>
      </c>
      <c r="H112" s="1133"/>
      <c r="I112" s="1132" t="s">
        <v>50</v>
      </c>
      <c r="J112" s="1133"/>
      <c r="K112" s="754" t="s">
        <v>50</v>
      </c>
      <c r="L112" s="1032" t="s">
        <v>50</v>
      </c>
      <c r="M112" s="1033"/>
      <c r="N112" s="1116"/>
      <c r="O112" s="1184"/>
      <c r="P112" s="1184"/>
    </row>
    <row r="113" spans="2:16" ht="21" customHeight="1">
      <c r="B113" s="291" t="s">
        <v>236</v>
      </c>
      <c r="C113" s="1065" t="s">
        <v>775</v>
      </c>
      <c r="D113" s="1065"/>
      <c r="E113" s="1065"/>
      <c r="F113" s="1066"/>
      <c r="G113" s="1032" t="s">
        <v>49</v>
      </c>
      <c r="H113" s="1199"/>
      <c r="I113" s="1032" t="s">
        <v>49</v>
      </c>
      <c r="J113" s="1199"/>
      <c r="K113" s="745" t="s">
        <v>49</v>
      </c>
      <c r="L113" s="1032" t="s">
        <v>50</v>
      </c>
      <c r="M113" s="1033"/>
      <c r="N113" s="1116"/>
      <c r="O113" s="1184"/>
      <c r="P113" s="1184"/>
    </row>
    <row r="114" spans="2:16" ht="32.25" customHeight="1">
      <c r="B114" s="292" t="s">
        <v>503</v>
      </c>
      <c r="C114" s="1065" t="s">
        <v>776</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777</v>
      </c>
      <c r="K120" s="1195"/>
      <c r="L120" s="1195"/>
      <c r="M120" s="1195"/>
      <c r="N120" s="1196"/>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779</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673</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1421" t="s">
        <v>50</v>
      </c>
      <c r="I128" s="1422"/>
      <c r="J128" s="1422"/>
      <c r="K128" s="1179"/>
      <c r="L128" s="1158"/>
      <c r="M128" s="1159"/>
      <c r="N128" s="1160"/>
      <c r="O128" s="1003" t="s">
        <v>780</v>
      </c>
      <c r="P128" s="1003"/>
    </row>
    <row r="129" spans="1:16" ht="25.5" customHeight="1">
      <c r="B129" s="10" t="s">
        <v>216</v>
      </c>
      <c r="C129" s="879" t="s">
        <v>520</v>
      </c>
      <c r="D129" s="879"/>
      <c r="E129" s="879"/>
      <c r="F129" s="879"/>
      <c r="G129" s="880"/>
      <c r="H129" s="1132" t="s">
        <v>663</v>
      </c>
      <c r="I129" s="1134"/>
      <c r="J129" s="1134"/>
      <c r="K129" s="1179"/>
      <c r="L129" s="1161"/>
      <c r="M129" s="1162"/>
      <c r="N129" s="1163"/>
      <c r="O129" s="1004"/>
      <c r="P129" s="1004"/>
    </row>
    <row r="130" spans="1:16" ht="23.25" customHeight="1">
      <c r="B130" s="10" t="s">
        <v>218</v>
      </c>
      <c r="C130" s="879" t="s">
        <v>521</v>
      </c>
      <c r="D130" s="879"/>
      <c r="E130" s="879"/>
      <c r="F130" s="879"/>
      <c r="G130" s="880"/>
      <c r="H130" s="1132" t="s">
        <v>663</v>
      </c>
      <c r="I130" s="1134"/>
      <c r="J130" s="1134"/>
      <c r="K130" s="1179"/>
      <c r="L130" s="1164"/>
      <c r="M130" s="1165"/>
      <c r="N130" s="1166"/>
      <c r="O130" s="1007"/>
      <c r="P130" s="1007"/>
    </row>
    <row r="131" spans="1:16" ht="49.5" customHeight="1">
      <c r="B131" s="294" t="s">
        <v>522</v>
      </c>
      <c r="C131" s="879" t="s">
        <v>781</v>
      </c>
      <c r="D131" s="879"/>
      <c r="E131" s="879"/>
      <c r="F131" s="879"/>
      <c r="G131" s="879"/>
      <c r="H131" s="968" t="s">
        <v>50</v>
      </c>
      <c r="I131" s="969"/>
      <c r="J131" s="969"/>
      <c r="K131" s="1179"/>
      <c r="L131" s="1186"/>
      <c r="M131" s="1186"/>
      <c r="N131" s="1187"/>
      <c r="O131" s="1003" t="s">
        <v>782</v>
      </c>
      <c r="P131" s="1003"/>
    </row>
    <row r="132" spans="1:16" ht="47.25" customHeight="1">
      <c r="B132" s="10" t="s">
        <v>216</v>
      </c>
      <c r="C132" s="879" t="s">
        <v>524</v>
      </c>
      <c r="D132" s="879"/>
      <c r="E132" s="879"/>
      <c r="F132" s="879"/>
      <c r="G132" s="880"/>
      <c r="H132" s="1421" t="s">
        <v>663</v>
      </c>
      <c r="I132" s="1422"/>
      <c r="J132" s="1422"/>
      <c r="K132" s="1179"/>
      <c r="L132" s="1188"/>
      <c r="M132" s="1188"/>
      <c r="N132" s="1189"/>
      <c r="O132" s="1007"/>
      <c r="P132" s="1007"/>
    </row>
    <row r="133" spans="1:16" ht="62.25" customHeight="1">
      <c r="B133" s="294" t="s">
        <v>525</v>
      </c>
      <c r="C133" s="879" t="s">
        <v>783</v>
      </c>
      <c r="D133" s="879"/>
      <c r="E133" s="879"/>
      <c r="F133" s="879"/>
      <c r="G133" s="879"/>
      <c r="H133" s="1421" t="s">
        <v>49</v>
      </c>
      <c r="I133" s="1422"/>
      <c r="J133" s="1422"/>
      <c r="K133" s="1179"/>
      <c r="L133" s="1432" t="s">
        <v>784</v>
      </c>
      <c r="M133" s="1432"/>
      <c r="N133" s="1433"/>
      <c r="O133" s="1003" t="s">
        <v>782</v>
      </c>
      <c r="P133" s="1003"/>
    </row>
    <row r="134" spans="1:16" ht="51.75" customHeight="1">
      <c r="A134" s="295"/>
      <c r="B134" s="9" t="s">
        <v>216</v>
      </c>
      <c r="C134" s="913" t="s">
        <v>524</v>
      </c>
      <c r="D134" s="913"/>
      <c r="E134" s="913"/>
      <c r="F134" s="913"/>
      <c r="G134" s="1006"/>
      <c r="H134" s="1421" t="s">
        <v>785</v>
      </c>
      <c r="I134" s="1422"/>
      <c r="J134" s="1422"/>
      <c r="K134" s="1179"/>
      <c r="L134" s="1434"/>
      <c r="M134" s="1434"/>
      <c r="N134" s="1435"/>
      <c r="O134" s="1004"/>
      <c r="P134" s="1004"/>
    </row>
    <row r="135" spans="1:16" ht="71.25" customHeight="1" thickBot="1">
      <c r="B135" s="296" t="s">
        <v>527</v>
      </c>
      <c r="C135" s="1152" t="s">
        <v>528</v>
      </c>
      <c r="D135" s="1152"/>
      <c r="E135" s="1152"/>
      <c r="F135" s="1152"/>
      <c r="G135" s="1153"/>
      <c r="H135" s="1154" t="s">
        <v>786</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787</v>
      </c>
      <c r="H137" s="1148"/>
      <c r="I137" s="1149"/>
      <c r="J137" s="1147" t="s">
        <v>788</v>
      </c>
      <c r="K137" s="1148"/>
      <c r="L137" s="1149"/>
      <c r="M137" s="1150" t="s">
        <v>384</v>
      </c>
      <c r="N137" s="1151"/>
      <c r="O137" s="1137" t="s">
        <v>789</v>
      </c>
      <c r="P137" s="1137"/>
    </row>
    <row r="138" spans="1:16" ht="42" customHeight="1">
      <c r="B138" s="298" t="s">
        <v>511</v>
      </c>
      <c r="C138" s="1065" t="s">
        <v>767</v>
      </c>
      <c r="D138" s="1065"/>
      <c r="E138" s="1065"/>
      <c r="F138" s="1066"/>
      <c r="G138" s="1132" t="s">
        <v>682</v>
      </c>
      <c r="H138" s="1134"/>
      <c r="I138" s="1133"/>
      <c r="J138" s="1132" t="s">
        <v>790</v>
      </c>
      <c r="K138" s="1134"/>
      <c r="L138" s="1133"/>
      <c r="M138" s="1138" t="s">
        <v>791</v>
      </c>
      <c r="N138" s="1136"/>
      <c r="O138" s="1043"/>
      <c r="P138" s="1043"/>
    </row>
    <row r="139" spans="1:16" ht="42" customHeight="1">
      <c r="B139" s="298" t="s">
        <v>218</v>
      </c>
      <c r="C139" s="1065" t="s">
        <v>768</v>
      </c>
      <c r="D139" s="1065"/>
      <c r="E139" s="1065"/>
      <c r="F139" s="1066"/>
      <c r="G139" s="1132" t="s">
        <v>682</v>
      </c>
      <c r="H139" s="1134"/>
      <c r="I139" s="1133"/>
      <c r="J139" s="1132" t="s">
        <v>790</v>
      </c>
      <c r="K139" s="1134"/>
      <c r="L139" s="1133"/>
      <c r="M139" s="1138" t="s">
        <v>791</v>
      </c>
      <c r="N139" s="1136"/>
      <c r="O139" s="1043"/>
      <c r="P139" s="1043"/>
    </row>
    <row r="140" spans="1:16" ht="42" customHeight="1">
      <c r="B140" s="298" t="s">
        <v>220</v>
      </c>
      <c r="C140" s="1065" t="s">
        <v>769</v>
      </c>
      <c r="D140" s="1065"/>
      <c r="E140" s="1065"/>
      <c r="F140" s="1066"/>
      <c r="G140" s="1132" t="s">
        <v>682</v>
      </c>
      <c r="H140" s="1134"/>
      <c r="I140" s="1133"/>
      <c r="J140" s="1132" t="s">
        <v>790</v>
      </c>
      <c r="K140" s="1134"/>
      <c r="L140" s="1133"/>
      <c r="M140" s="1138" t="s">
        <v>791</v>
      </c>
      <c r="N140" s="1136"/>
      <c r="O140" s="1043"/>
      <c r="P140" s="1043"/>
    </row>
    <row r="141" spans="1:16" ht="33.75" customHeight="1">
      <c r="B141" s="298" t="s">
        <v>222</v>
      </c>
      <c r="C141" s="1065" t="s">
        <v>770</v>
      </c>
      <c r="D141" s="1065"/>
      <c r="E141" s="1065"/>
      <c r="F141" s="1066"/>
      <c r="G141" s="1132" t="s">
        <v>682</v>
      </c>
      <c r="H141" s="1134"/>
      <c r="I141" s="1133"/>
      <c r="J141" s="1132" t="s">
        <v>790</v>
      </c>
      <c r="K141" s="1134"/>
      <c r="L141" s="1133"/>
      <c r="M141" s="1138" t="s">
        <v>791</v>
      </c>
      <c r="N141" s="1136"/>
      <c r="O141" s="1043"/>
      <c r="P141" s="1043"/>
    </row>
    <row r="142" spans="1:16" ht="33.75" customHeight="1">
      <c r="B142" s="298" t="s">
        <v>224</v>
      </c>
      <c r="C142" s="1065" t="s">
        <v>792</v>
      </c>
      <c r="D142" s="1065"/>
      <c r="E142" s="1065"/>
      <c r="F142" s="1066"/>
      <c r="G142" s="1132" t="s">
        <v>682</v>
      </c>
      <c r="H142" s="1134"/>
      <c r="I142" s="1133"/>
      <c r="J142" s="1132" t="s">
        <v>790</v>
      </c>
      <c r="K142" s="1134"/>
      <c r="L142" s="1133"/>
      <c r="M142" s="1138" t="s">
        <v>791</v>
      </c>
      <c r="N142" s="1136"/>
      <c r="O142" s="1043"/>
      <c r="P142" s="1043"/>
    </row>
    <row r="143" spans="1:16" ht="33.75" customHeight="1">
      <c r="B143" s="298" t="s">
        <v>226</v>
      </c>
      <c r="C143" s="1065" t="s">
        <v>133</v>
      </c>
      <c r="D143" s="1065"/>
      <c r="E143" s="1065"/>
      <c r="F143" s="1066"/>
      <c r="G143" s="1132" t="s">
        <v>682</v>
      </c>
      <c r="H143" s="1134"/>
      <c r="I143" s="1133"/>
      <c r="J143" s="1132" t="s">
        <v>790</v>
      </c>
      <c r="K143" s="1134"/>
      <c r="L143" s="1133"/>
      <c r="M143" s="1138" t="s">
        <v>791</v>
      </c>
      <c r="N143" s="1136"/>
      <c r="O143" s="1043"/>
      <c r="P143" s="1043"/>
    </row>
    <row r="144" spans="1:16" ht="33.75" customHeight="1">
      <c r="B144" s="298" t="s">
        <v>228</v>
      </c>
      <c r="C144" s="1065" t="s">
        <v>134</v>
      </c>
      <c r="D144" s="1065"/>
      <c r="E144" s="1065"/>
      <c r="F144" s="1066"/>
      <c r="G144" s="1132" t="s">
        <v>682</v>
      </c>
      <c r="H144" s="1134"/>
      <c r="I144" s="1133"/>
      <c r="J144" s="1132" t="s">
        <v>790</v>
      </c>
      <c r="K144" s="1134"/>
      <c r="L144" s="1133"/>
      <c r="M144" s="1138" t="s">
        <v>791</v>
      </c>
      <c r="N144" s="1136"/>
      <c r="O144" s="1043"/>
      <c r="P144" s="1043"/>
    </row>
    <row r="145" spans="1:16" ht="33.75" customHeight="1">
      <c r="B145" s="298" t="s">
        <v>229</v>
      </c>
      <c r="C145" s="1065" t="s">
        <v>793</v>
      </c>
      <c r="D145" s="1065"/>
      <c r="E145" s="1065"/>
      <c r="F145" s="1066"/>
      <c r="G145" s="1132" t="s">
        <v>682</v>
      </c>
      <c r="H145" s="1134"/>
      <c r="I145" s="1133"/>
      <c r="J145" s="1132" t="s">
        <v>790</v>
      </c>
      <c r="K145" s="1134"/>
      <c r="L145" s="1133"/>
      <c r="M145" s="1138" t="s">
        <v>791</v>
      </c>
      <c r="N145" s="1136"/>
      <c r="O145" s="1044"/>
      <c r="P145" s="1044"/>
    </row>
    <row r="146" spans="1:16" ht="33.75" customHeight="1">
      <c r="B146" s="298" t="s">
        <v>230</v>
      </c>
      <c r="C146" s="1065" t="s">
        <v>136</v>
      </c>
      <c r="D146" s="1065"/>
      <c r="E146" s="1065"/>
      <c r="F146" s="1066"/>
      <c r="G146" s="1132" t="s">
        <v>683</v>
      </c>
      <c r="H146" s="1134"/>
      <c r="I146" s="1133"/>
      <c r="J146" s="1132" t="s">
        <v>683</v>
      </c>
      <c r="K146" s="1134"/>
      <c r="L146" s="1133"/>
      <c r="M146" s="1135" t="s">
        <v>794</v>
      </c>
      <c r="N146" s="1136"/>
      <c r="O146" s="1044"/>
      <c r="P146" s="1044"/>
    </row>
    <row r="147" spans="1:16" ht="33.75" customHeight="1">
      <c r="B147" s="299" t="s">
        <v>231</v>
      </c>
      <c r="C147" s="1065" t="s">
        <v>137</v>
      </c>
      <c r="D147" s="1065"/>
      <c r="E147" s="1065"/>
      <c r="F147" s="1066"/>
      <c r="G147" s="1132" t="s">
        <v>683</v>
      </c>
      <c r="H147" s="1134"/>
      <c r="I147" s="1133"/>
      <c r="J147" s="1132" t="s">
        <v>683</v>
      </c>
      <c r="K147" s="1134"/>
      <c r="L147" s="1133"/>
      <c r="M147" s="1135" t="s">
        <v>794</v>
      </c>
      <c r="N147" s="1136"/>
      <c r="O147" s="1044"/>
      <c r="P147" s="1044"/>
    </row>
    <row r="148" spans="1:16" ht="33.75" customHeight="1">
      <c r="B148" s="299" t="s">
        <v>233</v>
      </c>
      <c r="C148" s="1065" t="s">
        <v>773</v>
      </c>
      <c r="D148" s="1065"/>
      <c r="E148" s="1065"/>
      <c r="F148" s="1066"/>
      <c r="G148" s="1132" t="s">
        <v>790</v>
      </c>
      <c r="H148" s="1134"/>
      <c r="I148" s="1133"/>
      <c r="J148" s="1132" t="s">
        <v>790</v>
      </c>
      <c r="K148" s="1134"/>
      <c r="L148" s="1133"/>
      <c r="M148" s="1138" t="s">
        <v>791</v>
      </c>
      <c r="N148" s="1136"/>
      <c r="O148" s="1044"/>
      <c r="P148" s="1044"/>
    </row>
    <row r="149" spans="1:16" ht="33.75" customHeight="1">
      <c r="B149" s="299" t="s">
        <v>500</v>
      </c>
      <c r="C149" s="1065" t="s">
        <v>774</v>
      </c>
      <c r="D149" s="1065"/>
      <c r="E149" s="1065"/>
      <c r="F149" s="1066"/>
      <c r="G149" s="1132" t="s">
        <v>790</v>
      </c>
      <c r="H149" s="1134"/>
      <c r="I149" s="1133"/>
      <c r="J149" s="1132" t="s">
        <v>790</v>
      </c>
      <c r="K149" s="1134"/>
      <c r="L149" s="1133"/>
      <c r="M149" s="1138" t="s">
        <v>791</v>
      </c>
      <c r="N149" s="1136"/>
      <c r="O149" s="1044"/>
      <c r="P149" s="1044"/>
    </row>
    <row r="150" spans="1:16" ht="33.75" customHeight="1">
      <c r="B150" s="299" t="s">
        <v>236</v>
      </c>
      <c r="C150" s="1065" t="s">
        <v>775</v>
      </c>
      <c r="D150" s="1065"/>
      <c r="E150" s="1065"/>
      <c r="F150" s="1066"/>
      <c r="G150" s="1132" t="s">
        <v>663</v>
      </c>
      <c r="H150" s="1134"/>
      <c r="I150" s="1133"/>
      <c r="J150" s="1132" t="s">
        <v>790</v>
      </c>
      <c r="K150" s="1134"/>
      <c r="L150" s="1133"/>
      <c r="M150" s="1138" t="s">
        <v>791</v>
      </c>
      <c r="N150" s="1136"/>
      <c r="O150" s="1044"/>
      <c r="P150" s="1044"/>
    </row>
    <row r="151" spans="1:16" ht="46.5" customHeight="1">
      <c r="B151" s="299" t="s">
        <v>503</v>
      </c>
      <c r="C151" s="1065" t="s">
        <v>795</v>
      </c>
      <c r="D151" s="1065"/>
      <c r="E151" s="1065"/>
      <c r="F151" s="300" t="s">
        <v>537</v>
      </c>
      <c r="G151" s="301"/>
      <c r="H151" s="1132" t="s">
        <v>682</v>
      </c>
      <c r="I151" s="1133"/>
      <c r="J151" s="1132"/>
      <c r="K151" s="1134"/>
      <c r="L151" s="1133"/>
      <c r="M151" s="1138" t="s">
        <v>791</v>
      </c>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132" t="s">
        <v>663</v>
      </c>
      <c r="M153" s="1134"/>
      <c r="N153" s="1431"/>
      <c r="O153" s="1004"/>
      <c r="P153" s="1004"/>
    </row>
    <row r="154" spans="1:16" ht="34.5" customHeight="1">
      <c r="A154" s="11"/>
      <c r="B154" s="721" t="s">
        <v>218</v>
      </c>
      <c r="C154" s="879" t="s">
        <v>200</v>
      </c>
      <c r="D154" s="879"/>
      <c r="E154" s="880"/>
      <c r="F154" s="746" t="s">
        <v>50</v>
      </c>
      <c r="G154" s="1117"/>
      <c r="H154" s="1118"/>
      <c r="I154" s="1118"/>
      <c r="J154" s="1118"/>
      <c r="K154" s="1119"/>
      <c r="L154" s="1132" t="s">
        <v>663</v>
      </c>
      <c r="M154" s="1134"/>
      <c r="N154" s="1431"/>
      <c r="O154" s="1004"/>
      <c r="P154" s="1004"/>
    </row>
    <row r="155" spans="1:16" ht="34.5" customHeight="1">
      <c r="A155" s="11"/>
      <c r="B155" s="303" t="s">
        <v>220</v>
      </c>
      <c r="C155" s="879" t="s">
        <v>122</v>
      </c>
      <c r="D155" s="879"/>
      <c r="E155" s="880"/>
      <c r="F155" s="746" t="s">
        <v>50</v>
      </c>
      <c r="G155" s="1120"/>
      <c r="H155" s="1121"/>
      <c r="I155" s="1121"/>
      <c r="J155" s="1121"/>
      <c r="K155" s="1122"/>
      <c r="L155" s="1132" t="s">
        <v>663</v>
      </c>
      <c r="M155" s="1134"/>
      <c r="N155" s="1431"/>
      <c r="O155" s="1007"/>
      <c r="P155" s="1007"/>
    </row>
    <row r="156" spans="1:16" ht="78.75" customHeight="1">
      <c r="A156" s="11"/>
      <c r="B156" s="796" t="s">
        <v>543</v>
      </c>
      <c r="C156" s="879" t="s">
        <v>796</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304" t="s">
        <v>50</v>
      </c>
      <c r="G157" s="1113"/>
      <c r="H157" s="1114"/>
      <c r="I157" s="1114"/>
      <c r="J157" s="1114"/>
      <c r="K157" s="1115"/>
      <c r="L157" s="1132" t="s">
        <v>663</v>
      </c>
      <c r="M157" s="1134"/>
      <c r="N157" s="1431"/>
      <c r="O157" s="1004"/>
      <c r="P157" s="1004"/>
    </row>
    <row r="158" spans="1:16" ht="34.5" customHeight="1">
      <c r="B158" s="10" t="s">
        <v>218</v>
      </c>
      <c r="C158" s="879" t="s">
        <v>200</v>
      </c>
      <c r="D158" s="879"/>
      <c r="E158" s="879"/>
      <c r="F158" s="304" t="s">
        <v>50</v>
      </c>
      <c r="G158" s="1113"/>
      <c r="H158" s="1114"/>
      <c r="I158" s="1114"/>
      <c r="J158" s="1114"/>
      <c r="K158" s="1115"/>
      <c r="L158" s="1132" t="s">
        <v>663</v>
      </c>
      <c r="M158" s="1134"/>
      <c r="N158" s="1431"/>
      <c r="O158" s="1004"/>
      <c r="P158" s="1004"/>
    </row>
    <row r="159" spans="1:16" ht="34.5" customHeight="1">
      <c r="B159" s="9" t="s">
        <v>220</v>
      </c>
      <c r="C159" s="913" t="s">
        <v>122</v>
      </c>
      <c r="D159" s="913"/>
      <c r="E159" s="913"/>
      <c r="F159" s="304" t="s">
        <v>50</v>
      </c>
      <c r="G159" s="1123"/>
      <c r="H159" s="1124"/>
      <c r="I159" s="1124"/>
      <c r="J159" s="1124"/>
      <c r="K159" s="1125"/>
      <c r="L159" s="1132" t="s">
        <v>663</v>
      </c>
      <c r="M159" s="1134"/>
      <c r="N159" s="1431"/>
      <c r="O159" s="1007"/>
      <c r="P159" s="1007"/>
    </row>
    <row r="160" spans="1:16" ht="21" customHeight="1">
      <c r="B160" s="294" t="s">
        <v>545</v>
      </c>
      <c r="C160" s="879" t="s">
        <v>546</v>
      </c>
      <c r="D160" s="879"/>
      <c r="E160" s="879"/>
      <c r="F160" s="879"/>
      <c r="G160" s="879"/>
      <c r="H160" s="879"/>
      <c r="I160" s="879"/>
      <c r="J160" s="879"/>
      <c r="K160" s="879"/>
      <c r="L160" s="879"/>
      <c r="M160" s="879"/>
      <c r="N160" s="879"/>
      <c r="O160" s="1001"/>
      <c r="P160" s="1001"/>
    </row>
    <row r="161" spans="2:16" ht="21.75" customHeight="1">
      <c r="B161" s="10" t="s">
        <v>216</v>
      </c>
      <c r="C161" s="879" t="s">
        <v>547</v>
      </c>
      <c r="D161" s="879"/>
      <c r="E161" s="880"/>
      <c r="F161" s="1099" t="s">
        <v>50</v>
      </c>
      <c r="G161" s="1100"/>
      <c r="H161" s="1100"/>
      <c r="I161" s="1100"/>
      <c r="J161" s="1101"/>
      <c r="K161" s="1103" t="s">
        <v>424</v>
      </c>
      <c r="L161" s="1104"/>
      <c r="M161" s="1105"/>
      <c r="N161" s="1106"/>
      <c r="O161" s="1102"/>
      <c r="P161" s="1102"/>
    </row>
    <row r="162" spans="2:16" ht="21.75" customHeight="1">
      <c r="B162" s="10" t="s">
        <v>218</v>
      </c>
      <c r="C162" s="879" t="s">
        <v>548</v>
      </c>
      <c r="D162" s="879"/>
      <c r="E162" s="880"/>
      <c r="F162" s="1099" t="s">
        <v>50</v>
      </c>
      <c r="G162" s="1100"/>
      <c r="H162" s="1100"/>
      <c r="I162" s="1100"/>
      <c r="J162" s="1101"/>
      <c r="K162" s="1103"/>
      <c r="L162" s="1107"/>
      <c r="M162" s="1108"/>
      <c r="N162" s="1109"/>
      <c r="O162" s="1102"/>
      <c r="P162" s="1102"/>
    </row>
    <row r="163" spans="2:16" ht="21.75" customHeight="1">
      <c r="B163" s="10" t="s">
        <v>220</v>
      </c>
      <c r="C163" s="879" t="s">
        <v>549</v>
      </c>
      <c r="D163" s="879"/>
      <c r="E163" s="880"/>
      <c r="F163" s="1099" t="s">
        <v>663</v>
      </c>
      <c r="G163" s="1100"/>
      <c r="H163" s="1100"/>
      <c r="I163" s="1100"/>
      <c r="J163" s="1101"/>
      <c r="K163" s="1103"/>
      <c r="L163" s="1107"/>
      <c r="M163" s="1108"/>
      <c r="N163" s="1109"/>
      <c r="O163" s="1102"/>
      <c r="P163" s="1102"/>
    </row>
    <row r="164" spans="2:16" ht="33" customHeight="1">
      <c r="B164" s="294"/>
      <c r="C164" s="879" t="s">
        <v>550</v>
      </c>
      <c r="D164" s="879"/>
      <c r="E164" s="880"/>
      <c r="F164" s="1096" t="s">
        <v>663</v>
      </c>
      <c r="G164" s="1097"/>
      <c r="H164" s="1097"/>
      <c r="I164" s="1097"/>
      <c r="J164" s="1098"/>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68" t="s">
        <v>71</v>
      </c>
      <c r="I167" s="969"/>
      <c r="J167" s="1430"/>
      <c r="K167" s="1103"/>
      <c r="L167" s="1107"/>
      <c r="M167" s="1108"/>
      <c r="N167" s="1109"/>
      <c r="O167" s="1004"/>
      <c r="P167" s="1004"/>
    </row>
    <row r="168" spans="2:16" ht="27" customHeight="1">
      <c r="B168" s="9" t="s">
        <v>216</v>
      </c>
      <c r="C168" s="879" t="s">
        <v>555</v>
      </c>
      <c r="D168" s="879"/>
      <c r="E168" s="879"/>
      <c r="F168" s="879"/>
      <c r="G168" s="879"/>
      <c r="H168" s="1091" t="s">
        <v>797</v>
      </c>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c r="P169" s="1003"/>
    </row>
    <row r="170" spans="2:16" ht="23.25" customHeight="1">
      <c r="B170" s="1087"/>
      <c r="C170" s="978"/>
      <c r="D170" s="978"/>
      <c r="E170" s="978"/>
      <c r="F170" s="978"/>
      <c r="G170" s="978"/>
      <c r="H170" s="1088"/>
      <c r="I170" s="306">
        <v>30.7</v>
      </c>
      <c r="J170" s="341">
        <v>18.5</v>
      </c>
      <c r="K170" s="342">
        <v>8.9</v>
      </c>
      <c r="L170" s="342">
        <v>2.6</v>
      </c>
      <c r="M170" s="1428">
        <v>1</v>
      </c>
      <c r="N170" s="1429"/>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704</v>
      </c>
      <c r="P171" s="960"/>
    </row>
    <row r="172" spans="2:16" ht="31.5" customHeight="1">
      <c r="B172" s="33" t="s">
        <v>216</v>
      </c>
      <c r="C172" s="1065" t="s">
        <v>767</v>
      </c>
      <c r="D172" s="1065"/>
      <c r="E172" s="1065"/>
      <c r="F172" s="1065"/>
      <c r="G172" s="1065"/>
      <c r="H172" s="1065"/>
      <c r="I172" s="1065"/>
      <c r="J172" s="1066"/>
      <c r="K172" s="754" t="s">
        <v>49</v>
      </c>
      <c r="L172" s="1075" t="s">
        <v>424</v>
      </c>
      <c r="M172" s="1078" t="s">
        <v>798</v>
      </c>
      <c r="N172" s="1079"/>
      <c r="O172" s="1044"/>
      <c r="P172" s="1044"/>
    </row>
    <row r="173" spans="2:16" ht="29.25" customHeight="1">
      <c r="B173" s="33" t="s">
        <v>218</v>
      </c>
      <c r="C173" s="1065" t="s">
        <v>768</v>
      </c>
      <c r="D173" s="1065"/>
      <c r="E173" s="1065"/>
      <c r="F173" s="1065"/>
      <c r="G173" s="1065"/>
      <c r="H173" s="1065"/>
      <c r="I173" s="1065"/>
      <c r="J173" s="1066"/>
      <c r="K173" s="754" t="s">
        <v>49</v>
      </c>
      <c r="L173" s="1076"/>
      <c r="M173" s="1080"/>
      <c r="N173" s="1081"/>
      <c r="O173" s="1044"/>
      <c r="P173" s="1044"/>
    </row>
    <row r="174" spans="2:16" ht="32.25" customHeight="1">
      <c r="B174" s="33" t="s">
        <v>220</v>
      </c>
      <c r="C174" s="1065" t="s">
        <v>799</v>
      </c>
      <c r="D174" s="1065"/>
      <c r="E174" s="1065"/>
      <c r="F174" s="1065"/>
      <c r="G174" s="1065"/>
      <c r="H174" s="1065"/>
      <c r="I174" s="1065"/>
      <c r="J174" s="1066"/>
      <c r="K174" s="754" t="s">
        <v>49</v>
      </c>
      <c r="L174" s="1076"/>
      <c r="M174" s="1080"/>
      <c r="N174" s="1081"/>
      <c r="O174" s="1044"/>
      <c r="P174" s="1044"/>
    </row>
    <row r="175" spans="2:16" ht="21.75" customHeight="1">
      <c r="B175" s="33" t="s">
        <v>222</v>
      </c>
      <c r="C175" s="1065" t="s">
        <v>770</v>
      </c>
      <c r="D175" s="1065"/>
      <c r="E175" s="1065"/>
      <c r="F175" s="1065"/>
      <c r="G175" s="1065"/>
      <c r="H175" s="1065"/>
      <c r="I175" s="1065"/>
      <c r="J175" s="1066"/>
      <c r="K175" s="754" t="s">
        <v>49</v>
      </c>
      <c r="L175" s="1076"/>
      <c r="M175" s="1080"/>
      <c r="N175" s="1081"/>
      <c r="O175" s="1044"/>
      <c r="P175" s="1044"/>
    </row>
    <row r="176" spans="2:16" ht="21.75" customHeight="1">
      <c r="B176" s="33" t="s">
        <v>224</v>
      </c>
      <c r="C176" s="1065" t="s">
        <v>800</v>
      </c>
      <c r="D176" s="1065"/>
      <c r="E176" s="1065"/>
      <c r="F176" s="1065"/>
      <c r="G176" s="1065"/>
      <c r="H176" s="1065"/>
      <c r="I176" s="1065"/>
      <c r="J176" s="1066"/>
      <c r="K176" s="754" t="s">
        <v>49</v>
      </c>
      <c r="L176" s="1076"/>
      <c r="M176" s="1080"/>
      <c r="N176" s="1081"/>
      <c r="O176" s="1044"/>
      <c r="P176" s="1044"/>
    </row>
    <row r="177" spans="2:16" ht="21.75" customHeight="1">
      <c r="B177" s="33" t="s">
        <v>226</v>
      </c>
      <c r="C177" s="1065" t="s">
        <v>730</v>
      </c>
      <c r="D177" s="1065"/>
      <c r="E177" s="1065"/>
      <c r="F177" s="1065"/>
      <c r="G177" s="1065"/>
      <c r="H177" s="1065"/>
      <c r="I177" s="1065"/>
      <c r="J177" s="1066"/>
      <c r="K177" s="754"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54"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54" t="s">
        <v>49</v>
      </c>
      <c r="L179" s="1076"/>
      <c r="M179" s="1080"/>
      <c r="N179" s="1081"/>
      <c r="O179" s="1044"/>
      <c r="P179" s="1044"/>
    </row>
    <row r="180" spans="2:16" ht="21.75" customHeight="1">
      <c r="B180" s="33" t="s">
        <v>230</v>
      </c>
      <c r="C180" s="1065" t="s">
        <v>801</v>
      </c>
      <c r="D180" s="1065"/>
      <c r="E180" s="1065"/>
      <c r="F180" s="1065"/>
      <c r="G180" s="1065"/>
      <c r="H180" s="1065"/>
      <c r="I180" s="1065"/>
      <c r="J180" s="1066"/>
      <c r="K180" s="754" t="s">
        <v>50</v>
      </c>
      <c r="L180" s="1076"/>
      <c r="M180" s="1080"/>
      <c r="N180" s="1081"/>
      <c r="O180" s="1044"/>
      <c r="P180" s="1044"/>
    </row>
    <row r="181" spans="2:16" ht="21.75" customHeight="1">
      <c r="B181" s="33" t="s">
        <v>231</v>
      </c>
      <c r="C181" s="1065" t="s">
        <v>773</v>
      </c>
      <c r="D181" s="1065"/>
      <c r="E181" s="1065"/>
      <c r="F181" s="1065"/>
      <c r="G181" s="1065"/>
      <c r="H181" s="1065"/>
      <c r="I181" s="1065"/>
      <c r="J181" s="1066"/>
      <c r="K181" s="754" t="s">
        <v>50</v>
      </c>
      <c r="L181" s="1076"/>
      <c r="M181" s="1080"/>
      <c r="N181" s="1081"/>
      <c r="O181" s="1044"/>
      <c r="P181" s="1044"/>
    </row>
    <row r="182" spans="2:16" ht="21.75" customHeight="1">
      <c r="B182" s="33" t="s">
        <v>233</v>
      </c>
      <c r="C182" s="1065" t="s">
        <v>802</v>
      </c>
      <c r="D182" s="1065"/>
      <c r="E182" s="1065"/>
      <c r="F182" s="1065"/>
      <c r="G182" s="1065"/>
      <c r="H182" s="1065"/>
      <c r="I182" s="1065"/>
      <c r="J182" s="1066"/>
      <c r="K182" s="754" t="s">
        <v>50</v>
      </c>
      <c r="L182" s="1076"/>
      <c r="M182" s="1080"/>
      <c r="N182" s="1081"/>
      <c r="O182" s="1044"/>
      <c r="P182" s="1044"/>
    </row>
    <row r="183" spans="2:16" ht="21.75" customHeight="1">
      <c r="B183" s="33" t="s">
        <v>234</v>
      </c>
      <c r="C183" s="1065" t="s">
        <v>775</v>
      </c>
      <c r="D183" s="1065"/>
      <c r="E183" s="1065"/>
      <c r="F183" s="1065"/>
      <c r="G183" s="1065"/>
      <c r="H183" s="1065"/>
      <c r="I183" s="1065"/>
      <c r="J183" s="1066"/>
      <c r="K183" s="754" t="s">
        <v>50</v>
      </c>
      <c r="L183" s="1076"/>
      <c r="M183" s="1080"/>
      <c r="N183" s="1081"/>
      <c r="O183" s="1044"/>
      <c r="P183" s="1044"/>
    </row>
    <row r="184" spans="2:16" ht="21.75" customHeight="1">
      <c r="B184" s="33" t="s">
        <v>236</v>
      </c>
      <c r="C184" s="879" t="s">
        <v>570</v>
      </c>
      <c r="D184" s="879"/>
      <c r="E184" s="879"/>
      <c r="F184" s="879"/>
      <c r="G184" s="879"/>
      <c r="H184" s="879"/>
      <c r="I184" s="879"/>
      <c r="J184" s="880"/>
      <c r="K184" s="754" t="s">
        <v>50</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43">
        <v>2014</v>
      </c>
      <c r="L186" s="1077"/>
      <c r="M186" s="1082"/>
      <c r="N186" s="1083"/>
      <c r="O186" s="1044"/>
      <c r="P186" s="1044"/>
    </row>
    <row r="187" spans="2:16" ht="23.25" customHeight="1">
      <c r="B187" s="294" t="s">
        <v>574</v>
      </c>
      <c r="C187" s="879" t="s">
        <v>575</v>
      </c>
      <c r="D187" s="879"/>
      <c r="E187" s="880"/>
      <c r="F187" s="1426" t="s">
        <v>803</v>
      </c>
      <c r="G187" s="1427"/>
      <c r="H187" s="1427"/>
      <c r="I187" s="1427"/>
      <c r="J187" s="1427"/>
      <c r="K187" s="1427"/>
      <c r="L187" s="1427"/>
      <c r="M187" s="1427"/>
      <c r="N187" s="1427"/>
      <c r="O187" s="1044"/>
      <c r="P187" s="1044"/>
    </row>
    <row r="188" spans="2:16" ht="23.25" customHeight="1">
      <c r="B188" s="309" t="s">
        <v>576</v>
      </c>
      <c r="C188" s="913" t="s">
        <v>577</v>
      </c>
      <c r="D188" s="913"/>
      <c r="E188" s="1006"/>
      <c r="F188" s="1373" t="s">
        <v>804</v>
      </c>
      <c r="G188" s="1374"/>
      <c r="H188" s="1374"/>
      <c r="I188" s="1374"/>
      <c r="J188" s="1374"/>
      <c r="K188" s="1374"/>
      <c r="L188" s="1374"/>
      <c r="M188" s="1374"/>
      <c r="N188" s="1374"/>
      <c r="O188" s="976"/>
      <c r="P188" s="976"/>
    </row>
    <row r="189" spans="2:16" ht="44.25" customHeight="1">
      <c r="B189" s="294" t="s">
        <v>578</v>
      </c>
      <c r="C189" s="879" t="s">
        <v>579</v>
      </c>
      <c r="D189" s="879"/>
      <c r="E189" s="879"/>
      <c r="F189" s="879"/>
      <c r="G189" s="879"/>
      <c r="H189" s="879"/>
      <c r="I189" s="879"/>
      <c r="J189" s="879"/>
      <c r="K189" s="879"/>
      <c r="L189" s="879"/>
      <c r="M189" s="716"/>
      <c r="N189" s="344" t="s">
        <v>50</v>
      </c>
      <c r="O189" s="1424" t="s">
        <v>688</v>
      </c>
      <c r="P189" s="1060"/>
    </row>
    <row r="190" spans="2:16" ht="36.75" customHeight="1">
      <c r="B190" s="9" t="s">
        <v>216</v>
      </c>
      <c r="C190" s="879" t="s">
        <v>580</v>
      </c>
      <c r="D190" s="879"/>
      <c r="E190" s="879"/>
      <c r="F190" s="879"/>
      <c r="G190" s="879"/>
      <c r="H190" s="879"/>
      <c r="I190" s="879"/>
      <c r="J190" s="879"/>
      <c r="K190" s="1062" t="s">
        <v>663</v>
      </c>
      <c r="L190" s="1063"/>
      <c r="M190" s="1063"/>
      <c r="N190" s="1064"/>
      <c r="O190" s="1425"/>
      <c r="P190" s="1061"/>
    </row>
    <row r="191" spans="2:16" ht="30" customHeight="1" thickBot="1">
      <c r="B191" s="310" t="s">
        <v>581</v>
      </c>
      <c r="C191" s="879" t="s">
        <v>582</v>
      </c>
      <c r="D191" s="879"/>
      <c r="E191" s="879"/>
      <c r="F191" s="879"/>
      <c r="G191" s="879"/>
      <c r="H191" s="879"/>
      <c r="I191" s="879"/>
      <c r="J191" s="880"/>
      <c r="K191" s="1132" t="s">
        <v>50</v>
      </c>
      <c r="L191" s="1134"/>
      <c r="M191" s="1134"/>
      <c r="N191" s="1134"/>
      <c r="O191" s="772"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806</v>
      </c>
      <c r="D193" s="1036"/>
      <c r="E193" s="1036"/>
      <c r="F193" s="1036"/>
      <c r="G193" s="1037"/>
      <c r="H193" s="1038" t="s">
        <v>807</v>
      </c>
      <c r="I193" s="1039"/>
      <c r="J193" s="1040"/>
      <c r="K193" s="1038" t="s">
        <v>808</v>
      </c>
      <c r="L193" s="1039"/>
      <c r="M193" s="1039"/>
      <c r="N193" s="1041"/>
      <c r="O193" s="1042" t="s">
        <v>809</v>
      </c>
      <c r="P193" s="1042"/>
    </row>
    <row r="194" spans="2:16" ht="107.25" customHeight="1">
      <c r="B194" s="1035"/>
      <c r="C194" s="1011"/>
      <c r="D194" s="1011"/>
      <c r="E194" s="1011"/>
      <c r="F194" s="1011"/>
      <c r="G194" s="1012"/>
      <c r="H194" s="311" t="s">
        <v>587</v>
      </c>
      <c r="I194" s="312" t="s">
        <v>588</v>
      </c>
      <c r="J194" s="312" t="s">
        <v>810</v>
      </c>
      <c r="K194" s="311" t="s">
        <v>590</v>
      </c>
      <c r="L194" s="311" t="s">
        <v>591</v>
      </c>
      <c r="M194" s="313" t="s">
        <v>811</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812</v>
      </c>
      <c r="D196" s="1050"/>
      <c r="E196" s="1050"/>
      <c r="F196" s="1050"/>
      <c r="G196" s="1051"/>
      <c r="H196" s="345">
        <v>1</v>
      </c>
      <c r="I196" s="346">
        <v>12</v>
      </c>
      <c r="J196" s="347">
        <f t="shared" ref="J196:J213" si="1">MIN(H196/I196,1)</f>
        <v>8.3333333333333329E-2</v>
      </c>
      <c r="K196" s="345" t="s">
        <v>813</v>
      </c>
      <c r="L196" s="345" t="s">
        <v>813</v>
      </c>
      <c r="M196" s="348" t="s">
        <v>71</v>
      </c>
      <c r="N196" s="1052"/>
      <c r="O196" s="1044"/>
      <c r="P196" s="1044"/>
    </row>
    <row r="197" spans="2:16" ht="24.75" customHeight="1">
      <c r="B197" s="244" t="s">
        <v>401</v>
      </c>
      <c r="C197" s="1050" t="s">
        <v>725</v>
      </c>
      <c r="D197" s="1050"/>
      <c r="E197" s="1050"/>
      <c r="F197" s="1050"/>
      <c r="G197" s="1051"/>
      <c r="H197" s="345" t="s">
        <v>813</v>
      </c>
      <c r="I197" s="345" t="s">
        <v>813</v>
      </c>
      <c r="J197" s="349" t="s">
        <v>71</v>
      </c>
      <c r="K197" s="345" t="s">
        <v>813</v>
      </c>
      <c r="L197" s="345" t="s">
        <v>813</v>
      </c>
      <c r="M197" s="348" t="s">
        <v>71</v>
      </c>
      <c r="N197" s="1053"/>
      <c r="O197" s="1044"/>
      <c r="P197" s="1044"/>
    </row>
    <row r="198" spans="2:16" ht="39" customHeight="1">
      <c r="B198" s="244" t="s">
        <v>404</v>
      </c>
      <c r="C198" s="1050" t="s">
        <v>814</v>
      </c>
      <c r="D198" s="1050"/>
      <c r="E198" s="1050"/>
      <c r="F198" s="1055"/>
      <c r="G198" s="1056"/>
      <c r="H198" s="345" t="s">
        <v>813</v>
      </c>
      <c r="I198" s="345" t="s">
        <v>813</v>
      </c>
      <c r="J198" s="349" t="s">
        <v>71</v>
      </c>
      <c r="K198" s="345" t="s">
        <v>813</v>
      </c>
      <c r="L198" s="345" t="s">
        <v>813</v>
      </c>
      <c r="M198" s="348" t="s">
        <v>71</v>
      </c>
      <c r="N198" s="1054"/>
      <c r="O198" s="1044"/>
      <c r="P198" s="1044"/>
    </row>
    <row r="199" spans="2:16" ht="24.75" customHeight="1">
      <c r="B199" s="319" t="s">
        <v>218</v>
      </c>
      <c r="C199" s="1046" t="s">
        <v>815</v>
      </c>
      <c r="D199" s="1046"/>
      <c r="E199" s="1046"/>
      <c r="F199" s="1046"/>
      <c r="G199" s="1423"/>
      <c r="H199" s="345">
        <v>0</v>
      </c>
      <c r="I199" s="346">
        <v>12</v>
      </c>
      <c r="J199" s="347">
        <f t="shared" si="1"/>
        <v>0</v>
      </c>
      <c r="K199" s="345" t="s">
        <v>813</v>
      </c>
      <c r="L199" s="345" t="s">
        <v>813</v>
      </c>
      <c r="M199" s="348" t="s">
        <v>71</v>
      </c>
      <c r="N199" s="320"/>
      <c r="O199" s="1044"/>
      <c r="P199" s="1044"/>
    </row>
    <row r="200" spans="2:16" ht="15.75" customHeight="1">
      <c r="B200" s="319" t="s">
        <v>220</v>
      </c>
      <c r="C200" s="1046" t="s">
        <v>221</v>
      </c>
      <c r="D200" s="1046"/>
      <c r="E200" s="1046"/>
      <c r="F200" s="1046"/>
      <c r="G200" s="1046"/>
      <c r="H200" s="1046"/>
      <c r="I200" s="1046"/>
      <c r="J200" s="1046"/>
      <c r="K200" s="1046"/>
      <c r="L200" s="1046"/>
      <c r="M200" s="1046"/>
      <c r="N200" s="1047"/>
      <c r="O200" s="1044"/>
      <c r="P200" s="1044"/>
    </row>
    <row r="201" spans="2:16" ht="24.75" customHeight="1">
      <c r="B201" s="10" t="s">
        <v>230</v>
      </c>
      <c r="C201" s="1050" t="s">
        <v>726</v>
      </c>
      <c r="D201" s="1050"/>
      <c r="E201" s="1050"/>
      <c r="F201" s="1050"/>
      <c r="G201" s="1051"/>
      <c r="H201" s="345" t="s">
        <v>813</v>
      </c>
      <c r="I201" s="345" t="s">
        <v>813</v>
      </c>
      <c r="J201" s="349" t="s">
        <v>71</v>
      </c>
      <c r="K201" s="345" t="s">
        <v>813</v>
      </c>
      <c r="L201" s="345" t="s">
        <v>813</v>
      </c>
      <c r="M201" s="348" t="s">
        <v>71</v>
      </c>
      <c r="N201" s="1052"/>
      <c r="O201" s="1044"/>
      <c r="P201" s="1044"/>
    </row>
    <row r="202" spans="2:16" ht="24.75" customHeight="1">
      <c r="B202" s="10" t="s">
        <v>401</v>
      </c>
      <c r="C202" s="1050" t="s">
        <v>727</v>
      </c>
      <c r="D202" s="1050"/>
      <c r="E202" s="1050"/>
      <c r="F202" s="1050"/>
      <c r="G202" s="767"/>
      <c r="H202" s="345">
        <v>4</v>
      </c>
      <c r="I202" s="346">
        <v>12</v>
      </c>
      <c r="J202" s="347">
        <f t="shared" si="1"/>
        <v>0.33333333333333331</v>
      </c>
      <c r="K202" s="345" t="s">
        <v>813</v>
      </c>
      <c r="L202" s="345" t="s">
        <v>813</v>
      </c>
      <c r="M202" s="348" t="s">
        <v>71</v>
      </c>
      <c r="N202" s="1053"/>
      <c r="O202" s="1044"/>
      <c r="P202" s="1044"/>
    </row>
    <row r="203" spans="2:16" ht="24.75" customHeight="1">
      <c r="B203" s="10" t="s">
        <v>404</v>
      </c>
      <c r="C203" s="1050" t="s">
        <v>407</v>
      </c>
      <c r="D203" s="1050"/>
      <c r="E203" s="1050"/>
      <c r="F203" s="1050"/>
      <c r="G203" s="1051"/>
      <c r="H203" s="345">
        <v>4</v>
      </c>
      <c r="I203" s="346">
        <v>12</v>
      </c>
      <c r="J203" s="347">
        <f t="shared" si="1"/>
        <v>0.33333333333333331</v>
      </c>
      <c r="K203" s="345" t="s">
        <v>813</v>
      </c>
      <c r="L203" s="345" t="s">
        <v>813</v>
      </c>
      <c r="M203" s="348" t="s">
        <v>71</v>
      </c>
      <c r="N203" s="1053"/>
      <c r="O203" s="1044"/>
      <c r="P203" s="1044"/>
    </row>
    <row r="204" spans="2:16" ht="18" customHeight="1">
      <c r="B204" s="319" t="s">
        <v>222</v>
      </c>
      <c r="C204" s="1046" t="s">
        <v>256</v>
      </c>
      <c r="D204" s="1046"/>
      <c r="E204" s="1046"/>
      <c r="F204" s="1046"/>
      <c r="G204" s="1046"/>
      <c r="H204" s="1046"/>
      <c r="I204" s="1046"/>
      <c r="J204" s="1046"/>
      <c r="K204" s="1046"/>
      <c r="L204" s="1046"/>
      <c r="M204" s="1046"/>
      <c r="N204" s="1047"/>
      <c r="O204" s="1043"/>
      <c r="P204" s="1043"/>
    </row>
    <row r="205" spans="2:16" ht="22.5" customHeight="1">
      <c r="B205" s="10" t="s">
        <v>230</v>
      </c>
      <c r="C205" s="1050" t="s">
        <v>728</v>
      </c>
      <c r="D205" s="1050"/>
      <c r="E205" s="1050"/>
      <c r="F205" s="1050"/>
      <c r="G205" s="1051"/>
      <c r="H205" s="345">
        <v>0</v>
      </c>
      <c r="I205" s="346">
        <v>12</v>
      </c>
      <c r="J205" s="347">
        <f t="shared" si="1"/>
        <v>0</v>
      </c>
      <c r="K205" s="345" t="s">
        <v>813</v>
      </c>
      <c r="L205" s="345" t="s">
        <v>813</v>
      </c>
      <c r="M205" s="348" t="s">
        <v>71</v>
      </c>
      <c r="N205" s="1052"/>
      <c r="O205" s="1043"/>
      <c r="P205" s="1043"/>
    </row>
    <row r="206" spans="2:16" ht="22.5" customHeight="1">
      <c r="B206" s="10" t="s">
        <v>401</v>
      </c>
      <c r="C206" s="1050" t="s">
        <v>816</v>
      </c>
      <c r="D206" s="1050"/>
      <c r="E206" s="1050"/>
      <c r="F206" s="1050"/>
      <c r="G206" s="1051"/>
      <c r="H206" s="345" t="s">
        <v>813</v>
      </c>
      <c r="I206" s="345" t="s">
        <v>813</v>
      </c>
      <c r="J206" s="349" t="s">
        <v>71</v>
      </c>
      <c r="K206" s="345" t="s">
        <v>813</v>
      </c>
      <c r="L206" s="345" t="s">
        <v>813</v>
      </c>
      <c r="M206" s="348" t="s">
        <v>71</v>
      </c>
      <c r="N206" s="1054"/>
      <c r="O206" s="1043"/>
      <c r="P206" s="1043"/>
    </row>
    <row r="207" spans="2:16" ht="22.5" customHeight="1">
      <c r="B207" s="319" t="s">
        <v>224</v>
      </c>
      <c r="C207" s="1046" t="s">
        <v>729</v>
      </c>
      <c r="D207" s="1046"/>
      <c r="E207" s="1046"/>
      <c r="F207" s="1046"/>
      <c r="G207" s="1046"/>
      <c r="H207" s="345">
        <v>0</v>
      </c>
      <c r="I207" s="346">
        <v>12</v>
      </c>
      <c r="J207" s="347">
        <f t="shared" si="1"/>
        <v>0</v>
      </c>
      <c r="K207" s="345" t="s">
        <v>813</v>
      </c>
      <c r="L207" s="345" t="s">
        <v>813</v>
      </c>
      <c r="M207" s="348" t="s">
        <v>71</v>
      </c>
      <c r="N207" s="320"/>
      <c r="O207" s="1043"/>
      <c r="P207" s="1043"/>
    </row>
    <row r="208" spans="2:16" ht="22.5" customHeight="1">
      <c r="B208" s="319" t="s">
        <v>226</v>
      </c>
      <c r="C208" s="1046" t="s">
        <v>730</v>
      </c>
      <c r="D208" s="1046"/>
      <c r="E208" s="1046"/>
      <c r="F208" s="1046"/>
      <c r="G208" s="1046"/>
      <c r="H208" s="345" t="s">
        <v>813</v>
      </c>
      <c r="I208" s="345" t="s">
        <v>813</v>
      </c>
      <c r="J208" s="349" t="s">
        <v>71</v>
      </c>
      <c r="K208" s="345" t="s">
        <v>813</v>
      </c>
      <c r="L208" s="345" t="s">
        <v>813</v>
      </c>
      <c r="M208" s="348" t="s">
        <v>71</v>
      </c>
      <c r="N208" s="320"/>
      <c r="O208" s="1043"/>
      <c r="P208" s="1043"/>
    </row>
    <row r="209" spans="2:16" ht="22.5" customHeight="1">
      <c r="B209" s="319" t="s">
        <v>228</v>
      </c>
      <c r="C209" s="1046" t="s">
        <v>133</v>
      </c>
      <c r="D209" s="1046"/>
      <c r="E209" s="1046"/>
      <c r="F209" s="1046"/>
      <c r="G209" s="1046"/>
      <c r="H209" s="345">
        <v>11</v>
      </c>
      <c r="I209" s="346">
        <v>12</v>
      </c>
      <c r="J209" s="347">
        <f t="shared" si="1"/>
        <v>0.91666666666666663</v>
      </c>
      <c r="K209" s="345" t="s">
        <v>813</v>
      </c>
      <c r="L209" s="345" t="s">
        <v>813</v>
      </c>
      <c r="M209" s="348" t="s">
        <v>71</v>
      </c>
      <c r="N209" s="320"/>
      <c r="O209" s="1043"/>
      <c r="P209" s="1043"/>
    </row>
    <row r="210" spans="2:16" ht="22.5" customHeight="1">
      <c r="B210" s="319" t="s">
        <v>229</v>
      </c>
      <c r="C210" s="1046" t="s">
        <v>134</v>
      </c>
      <c r="D210" s="1046"/>
      <c r="E210" s="1046"/>
      <c r="F210" s="1046"/>
      <c r="G210" s="1046"/>
      <c r="H210" s="345">
        <v>7</v>
      </c>
      <c r="I210" s="346">
        <v>12</v>
      </c>
      <c r="J210" s="347">
        <f t="shared" si="1"/>
        <v>0.58333333333333337</v>
      </c>
      <c r="K210" s="345" t="s">
        <v>813</v>
      </c>
      <c r="L210" s="345" t="s">
        <v>813</v>
      </c>
      <c r="M210" s="348" t="s">
        <v>71</v>
      </c>
      <c r="N210" s="320"/>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0</v>
      </c>
      <c r="I212" s="316">
        <v>2</v>
      </c>
      <c r="J212" s="350">
        <f t="shared" si="1"/>
        <v>0</v>
      </c>
      <c r="K212" s="316" t="s">
        <v>813</v>
      </c>
      <c r="L212" s="316" t="s">
        <v>813</v>
      </c>
      <c r="M212" s="351" t="s">
        <v>71</v>
      </c>
      <c r="N212" s="1029"/>
      <c r="O212" s="1043"/>
      <c r="P212" s="1043"/>
    </row>
    <row r="213" spans="2:16" ht="22.5" customHeight="1">
      <c r="B213" s="10" t="s">
        <v>401</v>
      </c>
      <c r="C213" s="1009" t="s">
        <v>264</v>
      </c>
      <c r="D213" s="1009"/>
      <c r="E213" s="1009"/>
      <c r="F213" s="1009"/>
      <c r="G213" s="1028"/>
      <c r="H213" s="316">
        <v>12</v>
      </c>
      <c r="I213" s="317">
        <v>12</v>
      </c>
      <c r="J213" s="350">
        <f t="shared" si="1"/>
        <v>1</v>
      </c>
      <c r="K213" s="316" t="s">
        <v>813</v>
      </c>
      <c r="L213" s="316" t="s">
        <v>813</v>
      </c>
      <c r="M213" s="351" t="s">
        <v>71</v>
      </c>
      <c r="N213" s="1030"/>
      <c r="O213" s="1043"/>
      <c r="P213" s="1043"/>
    </row>
    <row r="214" spans="2:16" ht="22.5" customHeight="1">
      <c r="B214" s="319" t="s">
        <v>231</v>
      </c>
      <c r="C214" s="1031" t="s">
        <v>731</v>
      </c>
      <c r="D214" s="1031"/>
      <c r="E214" s="1031"/>
      <c r="F214" s="1031"/>
      <c r="G214" s="1031"/>
      <c r="H214" s="316" t="s">
        <v>813</v>
      </c>
      <c r="I214" s="316" t="s">
        <v>813</v>
      </c>
      <c r="J214" s="318" t="s">
        <v>71</v>
      </c>
      <c r="K214" s="316" t="s">
        <v>813</v>
      </c>
      <c r="L214" s="316" t="s">
        <v>813</v>
      </c>
      <c r="M214" s="351" t="s">
        <v>71</v>
      </c>
      <c r="N214" s="321"/>
      <c r="O214" s="1043"/>
      <c r="P214" s="1043"/>
    </row>
    <row r="215" spans="2:16" ht="35.25" customHeight="1">
      <c r="B215" s="9" t="s">
        <v>233</v>
      </c>
      <c r="C215" s="879" t="s">
        <v>817</v>
      </c>
      <c r="D215" s="879"/>
      <c r="E215" s="879"/>
      <c r="F215" s="879"/>
      <c r="G215" s="880"/>
      <c r="H215" s="352">
        <f>H196+H199+H202+H203+H205+H207+H209+H210+H212+H213</f>
        <v>39</v>
      </c>
      <c r="I215" s="352">
        <f>I196+I199+I202+I203+I205+I207+I209+I210+I212+I213</f>
        <v>110</v>
      </c>
      <c r="J215" s="353">
        <f>MIN(H215/I215,1)</f>
        <v>0.35454545454545455</v>
      </c>
      <c r="K215" s="316" t="s">
        <v>813</v>
      </c>
      <c r="L215" s="316" t="s">
        <v>813</v>
      </c>
      <c r="M215" s="351" t="s">
        <v>71</v>
      </c>
      <c r="N215" s="321"/>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26.25" customHeight="1">
      <c r="B218" s="254" t="s">
        <v>608</v>
      </c>
      <c r="C218" s="978" t="s">
        <v>609</v>
      </c>
      <c r="D218" s="978"/>
      <c r="E218" s="978"/>
      <c r="F218" s="978"/>
      <c r="G218" s="978"/>
      <c r="H218" s="1021" t="s">
        <v>818</v>
      </c>
      <c r="I218" s="1022"/>
      <c r="J218" s="1022"/>
      <c r="K218" s="1023" t="s">
        <v>424</v>
      </c>
      <c r="L218" s="1025" t="s">
        <v>819</v>
      </c>
      <c r="M218" s="1026"/>
      <c r="N218" s="1027"/>
      <c r="O218" s="771" t="s">
        <v>820</v>
      </c>
      <c r="P218" s="771"/>
    </row>
    <row r="219" spans="2:16" ht="33" customHeight="1">
      <c r="B219" s="809" t="s">
        <v>610</v>
      </c>
      <c r="C219" s="879" t="s">
        <v>611</v>
      </c>
      <c r="D219" s="879"/>
      <c r="E219" s="879"/>
      <c r="F219" s="879"/>
      <c r="G219" s="880"/>
      <c r="H219" s="968" t="s">
        <v>49</v>
      </c>
      <c r="I219" s="969"/>
      <c r="J219" s="969"/>
      <c r="K219" s="1024"/>
      <c r="L219" s="1013"/>
      <c r="M219" s="1014"/>
      <c r="N219" s="1015"/>
      <c r="O219" s="323" t="s">
        <v>704</v>
      </c>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t="s">
        <v>704</v>
      </c>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695</v>
      </c>
      <c r="I224" s="969"/>
      <c r="J224" s="969"/>
      <c r="K224" s="979" t="s">
        <v>424</v>
      </c>
      <c r="L224" s="992"/>
      <c r="M224" s="993"/>
      <c r="N224" s="994"/>
      <c r="O224" s="1001"/>
      <c r="P224" s="1001"/>
    </row>
    <row r="225" spans="1:16" ht="21.75" customHeight="1">
      <c r="B225" s="10" t="s">
        <v>218</v>
      </c>
      <c r="C225" s="879" t="s">
        <v>614</v>
      </c>
      <c r="D225" s="879"/>
      <c r="E225" s="879"/>
      <c r="F225" s="879"/>
      <c r="G225" s="880"/>
      <c r="H225" s="968" t="s">
        <v>695</v>
      </c>
      <c r="I225" s="969"/>
      <c r="J225" s="969"/>
      <c r="K225" s="980"/>
      <c r="L225" s="995"/>
      <c r="M225" s="996"/>
      <c r="N225" s="997"/>
      <c r="O225" s="1002"/>
      <c r="P225" s="1002"/>
    </row>
    <row r="226" spans="1:16" ht="28.5" customHeight="1">
      <c r="B226" s="809" t="s">
        <v>617</v>
      </c>
      <c r="C226" s="879" t="s">
        <v>618</v>
      </c>
      <c r="D226" s="879"/>
      <c r="E226" s="879"/>
      <c r="F226" s="879"/>
      <c r="G226" s="880"/>
      <c r="H226" s="968" t="s">
        <v>695</v>
      </c>
      <c r="I226" s="969"/>
      <c r="J226" s="969"/>
      <c r="K226" s="980"/>
      <c r="L226" s="995"/>
      <c r="M226" s="996"/>
      <c r="N226" s="997"/>
      <c r="O226" s="1004"/>
      <c r="P226" s="1004"/>
    </row>
    <row r="227" spans="1:16" ht="21.75" customHeight="1">
      <c r="B227" s="10" t="s">
        <v>216</v>
      </c>
      <c r="C227" s="879" t="s">
        <v>619</v>
      </c>
      <c r="D227" s="879"/>
      <c r="E227" s="879"/>
      <c r="F227" s="879"/>
      <c r="G227" s="880"/>
      <c r="H227" s="968"/>
      <c r="I227" s="969"/>
      <c r="J227" s="969"/>
      <c r="K227" s="980"/>
      <c r="L227" s="995"/>
      <c r="M227" s="996"/>
      <c r="N227" s="997"/>
      <c r="O227" s="1007"/>
      <c r="P227" s="1007"/>
    </row>
    <row r="228" spans="1:16" ht="48.75" customHeight="1">
      <c r="B228" s="809" t="s">
        <v>620</v>
      </c>
      <c r="C228" s="879" t="s">
        <v>697</v>
      </c>
      <c r="D228" s="879"/>
      <c r="E228" s="879"/>
      <c r="F228" s="879"/>
      <c r="G228" s="880"/>
      <c r="H228" s="968" t="s">
        <v>695</v>
      </c>
      <c r="I228" s="969"/>
      <c r="J228" s="969"/>
      <c r="K228" s="980"/>
      <c r="L228" s="995"/>
      <c r="M228" s="996"/>
      <c r="N228" s="997"/>
      <c r="O228" s="246"/>
      <c r="P228" s="247"/>
    </row>
    <row r="229" spans="1:16" ht="21" customHeight="1">
      <c r="B229" s="803" t="s">
        <v>622</v>
      </c>
      <c r="C229" s="875" t="s">
        <v>623</v>
      </c>
      <c r="D229" s="875"/>
      <c r="E229" s="875"/>
      <c r="F229" s="875"/>
      <c r="G229" s="990"/>
      <c r="H229" s="968" t="s">
        <v>695</v>
      </c>
      <c r="I229" s="969"/>
      <c r="J229" s="969"/>
      <c r="K229" s="980"/>
      <c r="L229" s="995"/>
      <c r="M229" s="996"/>
      <c r="N229" s="997"/>
      <c r="O229" s="1003"/>
      <c r="P229" s="1003"/>
    </row>
    <row r="230" spans="1:16" ht="21.75" customHeight="1">
      <c r="B230" s="10" t="s">
        <v>216</v>
      </c>
      <c r="C230" s="879" t="s">
        <v>624</v>
      </c>
      <c r="D230" s="879"/>
      <c r="E230" s="879"/>
      <c r="F230" s="879"/>
      <c r="G230" s="880"/>
      <c r="H230" s="968"/>
      <c r="I230" s="969"/>
      <c r="J230" s="969"/>
      <c r="K230" s="980"/>
      <c r="L230" s="995"/>
      <c r="M230" s="996"/>
      <c r="N230" s="997"/>
      <c r="O230" s="1004"/>
      <c r="P230" s="1004"/>
    </row>
    <row r="231" spans="1:16" ht="21.75" customHeight="1" thickBot="1">
      <c r="B231" s="9" t="s">
        <v>625</v>
      </c>
      <c r="C231" s="913" t="s">
        <v>626</v>
      </c>
      <c r="D231" s="913"/>
      <c r="E231" s="913"/>
      <c r="F231" s="913"/>
      <c r="G231" s="1006"/>
      <c r="H231" s="1421" t="s">
        <v>663</v>
      </c>
      <c r="I231" s="1422"/>
      <c r="J231" s="1422"/>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978" t="s">
        <v>698</v>
      </c>
      <c r="D233" s="978"/>
      <c r="E233" s="978"/>
      <c r="F233" s="978"/>
      <c r="G233" s="978"/>
      <c r="H233" s="968" t="s">
        <v>49</v>
      </c>
      <c r="I233" s="969"/>
      <c r="J233" s="969"/>
      <c r="K233" s="979" t="s">
        <v>424</v>
      </c>
      <c r="L233" s="982"/>
      <c r="M233" s="983"/>
      <c r="N233" s="984"/>
      <c r="O233" s="985" t="s">
        <v>821</v>
      </c>
      <c r="P233" s="985"/>
    </row>
    <row r="234" spans="1:16" ht="39" customHeight="1">
      <c r="B234" s="10" t="s">
        <v>216</v>
      </c>
      <c r="C234" s="879" t="s">
        <v>629</v>
      </c>
      <c r="D234" s="879"/>
      <c r="E234" s="879"/>
      <c r="F234" s="879"/>
      <c r="G234" s="880"/>
      <c r="H234" s="1418" t="s">
        <v>818</v>
      </c>
      <c r="I234" s="1419"/>
      <c r="J234" s="1420"/>
      <c r="K234" s="980"/>
      <c r="L234" s="973"/>
      <c r="M234" s="974"/>
      <c r="N234" s="975"/>
      <c r="O234" s="976"/>
      <c r="P234" s="976"/>
    </row>
    <row r="235" spans="1:16" ht="33" customHeight="1">
      <c r="B235" s="760" t="s">
        <v>630</v>
      </c>
      <c r="C235" s="1307" t="s">
        <v>822</v>
      </c>
      <c r="D235" s="1307"/>
      <c r="E235" s="1307"/>
      <c r="F235" s="1307"/>
      <c r="G235" s="1308"/>
      <c r="H235" s="968" t="s">
        <v>49</v>
      </c>
      <c r="I235" s="969"/>
      <c r="J235" s="969"/>
      <c r="K235" s="980"/>
      <c r="L235" s="970"/>
      <c r="M235" s="971"/>
      <c r="N235" s="972"/>
      <c r="O235" s="960" t="s">
        <v>704</v>
      </c>
      <c r="P235" s="960"/>
    </row>
    <row r="236" spans="1:16" ht="40.5" customHeight="1">
      <c r="B236" s="325" t="s">
        <v>216</v>
      </c>
      <c r="C236" s="879" t="s">
        <v>629</v>
      </c>
      <c r="D236" s="879"/>
      <c r="E236" s="879"/>
      <c r="F236" s="879"/>
      <c r="G236" s="880"/>
      <c r="H236" s="1099" t="s">
        <v>823</v>
      </c>
      <c r="I236" s="1100"/>
      <c r="J236" s="1101"/>
      <c r="K236" s="981"/>
      <c r="L236" s="973"/>
      <c r="M236" s="974"/>
      <c r="N236" s="975"/>
      <c r="O236" s="976"/>
      <c r="P236" s="976"/>
    </row>
    <row r="237" spans="1:16" ht="45" customHeight="1">
      <c r="B237" s="759" t="s">
        <v>632</v>
      </c>
      <c r="C237" s="921" t="s">
        <v>824</v>
      </c>
      <c r="D237" s="921"/>
      <c r="E237" s="921"/>
      <c r="F237" s="921"/>
      <c r="G237" s="956"/>
      <c r="H237" s="1099" t="s">
        <v>825</v>
      </c>
      <c r="I237" s="1100"/>
      <c r="J237" s="1100"/>
      <c r="K237" s="1100"/>
      <c r="L237" s="1100"/>
      <c r="M237" s="1100"/>
      <c r="N237" s="1417"/>
      <c r="O237" s="761" t="s">
        <v>704</v>
      </c>
      <c r="P237" s="761"/>
    </row>
    <row r="238" spans="1:16" ht="77.25" customHeight="1">
      <c r="A238" s="11"/>
      <c r="B238" s="720" t="s">
        <v>634</v>
      </c>
      <c r="C238" s="921" t="s">
        <v>826</v>
      </c>
      <c r="D238" s="921"/>
      <c r="E238" s="921"/>
      <c r="F238" s="921"/>
      <c r="G238" s="956"/>
      <c r="H238" s="354" t="s">
        <v>50</v>
      </c>
      <c r="I238" s="753" t="s">
        <v>424</v>
      </c>
      <c r="J238" s="958"/>
      <c r="K238" s="958"/>
      <c r="L238" s="958"/>
      <c r="M238" s="958"/>
      <c r="N238" s="959"/>
      <c r="O238" s="960" t="s">
        <v>704</v>
      </c>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6205" priority="139">
      <formula>$H$134="Don't know"</formula>
    </cfRule>
    <cfRule type="expression" dxfId="6204" priority="140">
      <formula>$H$134="no"</formula>
    </cfRule>
  </conditionalFormatting>
  <conditionalFormatting sqref="H132">
    <cfRule type="expression" dxfId="6203" priority="137">
      <formula>$H$138="Don't know"</formula>
    </cfRule>
    <cfRule type="expression" dxfId="6202" priority="138">
      <formula>$H$138="No"</formula>
    </cfRule>
  </conditionalFormatting>
  <conditionalFormatting sqref="H134">
    <cfRule type="expression" dxfId="6201" priority="135">
      <formula>$H$141="Don't know"</formula>
    </cfRule>
    <cfRule type="expression" dxfId="6200" priority="136">
      <formula>$H$141="No"</formula>
    </cfRule>
  </conditionalFormatting>
  <conditionalFormatting sqref="H122:H124 K122">
    <cfRule type="expression" dxfId="6199" priority="133">
      <formula>$N$128="Don't know"</formula>
    </cfRule>
    <cfRule type="expression" dxfId="6198" priority="134">
      <formula>$N$128="No"</formula>
    </cfRule>
  </conditionalFormatting>
  <conditionalFormatting sqref="L157:M157">
    <cfRule type="expression" dxfId="6197" priority="129">
      <formula>$F$163="Don't know"</formula>
    </cfRule>
    <cfRule type="expression" dxfId="6196" priority="132">
      <formula>$F$163="No"</formula>
    </cfRule>
  </conditionalFormatting>
  <conditionalFormatting sqref="L158:M158">
    <cfRule type="expression" dxfId="6195" priority="128">
      <formula>$F$164="Don't know"</formula>
    </cfRule>
    <cfRule type="expression" dxfId="6194" priority="131">
      <formula>$F$164="No"</formula>
    </cfRule>
  </conditionalFormatting>
  <conditionalFormatting sqref="L159:M159">
    <cfRule type="expression" dxfId="6193" priority="127">
      <formula>$F$171="Don't know"</formula>
    </cfRule>
    <cfRule type="expression" dxfId="6192" priority="130">
      <formula>$F$171="No"</formula>
    </cfRule>
  </conditionalFormatting>
  <conditionalFormatting sqref="H11:N11">
    <cfRule type="expression" dxfId="6191" priority="124">
      <formula>$F$17="Not applicable"</formula>
    </cfRule>
    <cfRule type="expression" dxfId="6190" priority="125">
      <formula>$F$17="Don't know"</formula>
    </cfRule>
    <cfRule type="expression" dxfId="6189" priority="126">
      <formula>$F$17="No"</formula>
    </cfRule>
  </conditionalFormatting>
  <conditionalFormatting sqref="H12:N19">
    <cfRule type="expression" dxfId="6188" priority="121">
      <formula>$F12="Not applicable"</formula>
    </cfRule>
    <cfRule type="expression" dxfId="6187" priority="122">
      <formula>$F12="Don't know"</formula>
    </cfRule>
    <cfRule type="expression" dxfId="6186" priority="123">
      <formula>$F12="No"</formula>
    </cfRule>
  </conditionalFormatting>
  <conditionalFormatting sqref="H11:N19 N20 F9:N9 F11:F19">
    <cfRule type="expression" dxfId="6185" priority="120">
      <formula>$N$14="Don't know"</formula>
    </cfRule>
  </conditionalFormatting>
  <conditionalFormatting sqref="H11:N19 N20 F9:N9 F11:F19">
    <cfRule type="expression" dxfId="6184" priority="119">
      <formula>$N$14="Not applicable"</formula>
    </cfRule>
  </conditionalFormatting>
  <conditionalFormatting sqref="H11:N19 N20 F9:N9 F11:F19">
    <cfRule type="expression" dxfId="6183" priority="118">
      <formula>$N$14="No"</formula>
    </cfRule>
  </conditionalFormatting>
  <conditionalFormatting sqref="L153:M153">
    <cfRule type="expression" dxfId="6182" priority="116">
      <formula>$F$163="Don't know"</formula>
    </cfRule>
    <cfRule type="expression" dxfId="6181" priority="117">
      <formula>$F$163="No"</formula>
    </cfRule>
  </conditionalFormatting>
  <conditionalFormatting sqref="L154:M154">
    <cfRule type="expression" dxfId="6180" priority="114">
      <formula>$F$163="Don't know"</formula>
    </cfRule>
    <cfRule type="expression" dxfId="6179" priority="115">
      <formula>$F$163="No"</formula>
    </cfRule>
  </conditionalFormatting>
  <conditionalFormatting sqref="L155:M155">
    <cfRule type="expression" dxfId="6178" priority="112">
      <formula>$F$163="Don't know"</formula>
    </cfRule>
    <cfRule type="expression" dxfId="6177" priority="113">
      <formula>$F$163="No"</formula>
    </cfRule>
  </conditionalFormatting>
  <conditionalFormatting sqref="L21:L22">
    <cfRule type="expression" dxfId="6176" priority="109">
      <formula>$N$14="No"</formula>
    </cfRule>
  </conditionalFormatting>
  <conditionalFormatting sqref="L21:L22">
    <cfRule type="expression" dxfId="6175" priority="111">
      <formula>$N$14="Don't know"</formula>
    </cfRule>
  </conditionalFormatting>
  <conditionalFormatting sqref="L21:L22">
    <cfRule type="expression" dxfId="6174" priority="110">
      <formula>$N$14="Not applicable"</formula>
    </cfRule>
  </conditionalFormatting>
  <conditionalFormatting sqref="I23:J23 H25 G61:H62 F68:J68 F70:J70 H87:N87 H90 H27:H29 F11:F19 F23 L21:L23 L8 F75:J78 G101:N113 F79 I79:J79 O193:O215 F69 F71 K196:L199 K201:L203 K205:L210 H212:I214 H205:I210 H201:I203 H196:I199 K212:L215">
    <cfRule type="containsBlanks" dxfId="6173" priority="108">
      <formula>LEN(TRIM(F8))=0</formula>
    </cfRule>
  </conditionalFormatting>
  <conditionalFormatting sqref="F9:N9">
    <cfRule type="containsBlanks" dxfId="6172" priority="107">
      <formula>LEN(TRIM(F9))=0</formula>
    </cfRule>
  </conditionalFormatting>
  <conditionalFormatting sqref="O10 O58 O74 O90 O98 O120 O128 O131 O133 O191 O233:O235 O218:O219 O171 O137:O151 J41:K42 J45:K45 J54:K55 O20:O23 O25:O30 O237:O238 J33:K34 J48:K48 J50:K51">
    <cfRule type="containsBlanks" dxfId="6171" priority="106">
      <formula>LEN(TRIM(J10))=0</formula>
    </cfRule>
  </conditionalFormatting>
  <conditionalFormatting sqref="I61:J62">
    <cfRule type="containsBlanks" dxfId="6170" priority="105">
      <formula>LEN(TRIM(I61))=0</formula>
    </cfRule>
  </conditionalFormatting>
  <conditionalFormatting sqref="I170:L170 F187:N187 N189 K191:N191 H129:H130 H122:H124 K122 H218:H219 H134:H135 H132 F157:F159 F153:F155 K161 F161:F163 H167 H237:H238 L153:N155 L157:N159 G138:G145 K172:K184">
    <cfRule type="containsBlanks" dxfId="6169" priority="104">
      <formula>LEN(TRIM(F122))=0</formula>
    </cfRule>
  </conditionalFormatting>
  <conditionalFormatting sqref="M170:N170">
    <cfRule type="containsBlanks" dxfId="6168" priority="103">
      <formula>LEN(TRIM(M170))=0</formula>
    </cfRule>
  </conditionalFormatting>
  <conditionalFormatting sqref="G120">
    <cfRule type="containsBlanks" dxfId="6167" priority="102">
      <formula>LEN(TRIM(G120))=0</formula>
    </cfRule>
  </conditionalFormatting>
  <conditionalFormatting sqref="J26">
    <cfRule type="containsBlanks" dxfId="6166" priority="100">
      <formula>LEN(TRIM(J26))=0</formula>
    </cfRule>
  </conditionalFormatting>
  <conditionalFormatting sqref="J27">
    <cfRule type="containsBlanks" dxfId="6165" priority="101">
      <formula>LEN(TRIM(J27))=0</formula>
    </cfRule>
  </conditionalFormatting>
  <conditionalFormatting sqref="J56">
    <cfRule type="containsBlanks" dxfId="6164" priority="99">
      <formula>LEN(TRIM(J56))=0</formula>
    </cfRule>
  </conditionalFormatting>
  <conditionalFormatting sqref="F23">
    <cfRule type="expression" dxfId="6163" priority="98">
      <formula>$N$14="Don't know"</formula>
    </cfRule>
  </conditionalFormatting>
  <conditionalFormatting sqref="F23">
    <cfRule type="expression" dxfId="6162" priority="97">
      <formula>$N$14="Not applicable"</formula>
    </cfRule>
  </conditionalFormatting>
  <conditionalFormatting sqref="F23">
    <cfRule type="expression" dxfId="6161" priority="96">
      <formula>$N$14="No"</formula>
    </cfRule>
  </conditionalFormatting>
  <conditionalFormatting sqref="L20">
    <cfRule type="containsBlanks" dxfId="6160" priority="92">
      <formula>LEN(TRIM(L20))=0</formula>
    </cfRule>
    <cfRule type="expression" dxfId="6159" priority="95">
      <formula>$M$14="Don't know"</formula>
    </cfRule>
  </conditionalFormatting>
  <conditionalFormatting sqref="L20">
    <cfRule type="expression" dxfId="6158" priority="94">
      <formula>$M$14="Not applicable"</formula>
    </cfRule>
  </conditionalFormatting>
  <conditionalFormatting sqref="L20">
    <cfRule type="expression" dxfId="6157" priority="93">
      <formula>$M$14="No"</formula>
    </cfRule>
  </conditionalFormatting>
  <conditionalFormatting sqref="L21">
    <cfRule type="expression" dxfId="6156" priority="91">
      <formula>$N$14="Don't know"</formula>
    </cfRule>
  </conditionalFormatting>
  <conditionalFormatting sqref="L21">
    <cfRule type="expression" dxfId="6155" priority="90">
      <formula>$N$14="Not applicable"</formula>
    </cfRule>
  </conditionalFormatting>
  <conditionalFormatting sqref="L21">
    <cfRule type="expression" dxfId="6154" priority="89">
      <formula>$N$14="No"</formula>
    </cfRule>
  </conditionalFormatting>
  <conditionalFormatting sqref="L22">
    <cfRule type="expression" dxfId="6153" priority="88">
      <formula>$N$14="Don't know"</formula>
    </cfRule>
  </conditionalFormatting>
  <conditionalFormatting sqref="L22">
    <cfRule type="expression" dxfId="6152" priority="87">
      <formula>$N$14="Not applicable"</formula>
    </cfRule>
  </conditionalFormatting>
  <conditionalFormatting sqref="L22">
    <cfRule type="expression" dxfId="6151" priority="86">
      <formula>$N$14="No"</formula>
    </cfRule>
  </conditionalFormatting>
  <conditionalFormatting sqref="L8">
    <cfRule type="expression" dxfId="6150" priority="85">
      <formula>$N$14="Don't know"</formula>
    </cfRule>
  </conditionalFormatting>
  <conditionalFormatting sqref="L8">
    <cfRule type="expression" dxfId="6149" priority="84">
      <formula>$N$14="Not applicable"</formula>
    </cfRule>
  </conditionalFormatting>
  <conditionalFormatting sqref="L8">
    <cfRule type="expression" dxfId="6148" priority="83">
      <formula>$N$14="No"</formula>
    </cfRule>
  </conditionalFormatting>
  <conditionalFormatting sqref="J25">
    <cfRule type="containsBlanks" dxfId="6147" priority="82">
      <formula>LEN(TRIM(J25))=0</formula>
    </cfRule>
  </conditionalFormatting>
  <conditionalFormatting sqref="J58">
    <cfRule type="containsBlanks" dxfId="6146" priority="81">
      <formula>LEN(TRIM(J58))=0</formula>
    </cfRule>
  </conditionalFormatting>
  <conditionalFormatting sqref="N65">
    <cfRule type="containsBlanks" dxfId="6145" priority="80">
      <formula>LEN(TRIM(N65))=0</formula>
    </cfRule>
  </conditionalFormatting>
  <conditionalFormatting sqref="H86:J86">
    <cfRule type="containsBlanks" dxfId="6144" priority="79">
      <formula>LEN(TRIM(H86))=0</formula>
    </cfRule>
  </conditionalFormatting>
  <conditionalFormatting sqref="K186">
    <cfRule type="containsBlanks" dxfId="6143" priority="44">
      <formula>LEN(TRIM(K186))=0</formula>
    </cfRule>
  </conditionalFormatting>
  <conditionalFormatting sqref="H126">
    <cfRule type="expression" dxfId="6142" priority="77">
      <formula>$N$128="Don't know"</formula>
    </cfRule>
    <cfRule type="expression" dxfId="6141" priority="78">
      <formula>$N$128="No"</formula>
    </cfRule>
  </conditionalFormatting>
  <conditionalFormatting sqref="H126">
    <cfRule type="containsBlanks" dxfId="6140" priority="76">
      <formula>LEN(TRIM(H126))=0</formula>
    </cfRule>
  </conditionalFormatting>
  <conditionalFormatting sqref="H127">
    <cfRule type="expression" dxfId="6139" priority="74">
      <formula>$N$128="Don't know"</formula>
    </cfRule>
    <cfRule type="expression" dxfId="6138" priority="75">
      <formula>$N$128="No"</formula>
    </cfRule>
  </conditionalFormatting>
  <conditionalFormatting sqref="H127">
    <cfRule type="containsBlanks" dxfId="6137" priority="73">
      <formula>LEN(TRIM(H127))=0</formula>
    </cfRule>
  </conditionalFormatting>
  <conditionalFormatting sqref="H128">
    <cfRule type="expression" dxfId="6136" priority="71">
      <formula>$N$128="Don't know"</formula>
    </cfRule>
    <cfRule type="expression" dxfId="6135" priority="72">
      <formula>$N$128="No"</formula>
    </cfRule>
  </conditionalFormatting>
  <conditionalFormatting sqref="H128">
    <cfRule type="containsBlanks" dxfId="6134" priority="70">
      <formula>LEN(TRIM(H128))=0</formula>
    </cfRule>
  </conditionalFormatting>
  <conditionalFormatting sqref="H133">
    <cfRule type="expression" dxfId="6133" priority="68">
      <formula>$N$128="Don't know"</formula>
    </cfRule>
    <cfRule type="expression" dxfId="6132" priority="69">
      <formula>$N$128="No"</formula>
    </cfRule>
  </conditionalFormatting>
  <conditionalFormatting sqref="H133">
    <cfRule type="containsBlanks" dxfId="6131" priority="67">
      <formula>LEN(TRIM(H133))=0</formula>
    </cfRule>
  </conditionalFormatting>
  <conditionalFormatting sqref="H131">
    <cfRule type="expression" dxfId="6130" priority="65">
      <formula>$N$128="Don't know"</formula>
    </cfRule>
    <cfRule type="expression" dxfId="6129" priority="66">
      <formula>$N$128="No"</formula>
    </cfRule>
  </conditionalFormatting>
  <conditionalFormatting sqref="H131">
    <cfRule type="containsBlanks" dxfId="6128" priority="64">
      <formula>LEN(TRIM(H131))=0</formula>
    </cfRule>
  </conditionalFormatting>
  <conditionalFormatting sqref="G146:G147">
    <cfRule type="containsBlanks" dxfId="6127" priority="63">
      <formula>LEN(TRIM(G146))=0</formula>
    </cfRule>
  </conditionalFormatting>
  <conditionalFormatting sqref="G148">
    <cfRule type="containsBlanks" dxfId="6126" priority="62">
      <formula>LEN(TRIM(G148))=0</formula>
    </cfRule>
  </conditionalFormatting>
  <conditionalFormatting sqref="G149">
    <cfRule type="containsBlanks" dxfId="6125" priority="61">
      <formula>LEN(TRIM(G149))=0</formula>
    </cfRule>
  </conditionalFormatting>
  <conditionalFormatting sqref="G150">
    <cfRule type="containsBlanks" dxfId="6124" priority="60">
      <formula>LEN(TRIM(G150))=0</formula>
    </cfRule>
  </conditionalFormatting>
  <conditionalFormatting sqref="J138:J147">
    <cfRule type="containsBlanks" dxfId="6123" priority="59">
      <formula>LEN(TRIM(J138))=0</formula>
    </cfRule>
  </conditionalFormatting>
  <conditionalFormatting sqref="J148">
    <cfRule type="containsBlanks" dxfId="6122" priority="58">
      <formula>LEN(TRIM(J148))=0</formula>
    </cfRule>
  </conditionalFormatting>
  <conditionalFormatting sqref="J149">
    <cfRule type="containsBlanks" dxfId="6121" priority="57">
      <formula>LEN(TRIM(J149))=0</formula>
    </cfRule>
  </conditionalFormatting>
  <conditionalFormatting sqref="J150">
    <cfRule type="containsBlanks" dxfId="6120" priority="56">
      <formula>LEN(TRIM(J150))=0</formula>
    </cfRule>
  </conditionalFormatting>
  <conditionalFormatting sqref="L158:M158">
    <cfRule type="expression" dxfId="6119" priority="54">
      <formula>$F$163="Don't know"</formula>
    </cfRule>
    <cfRule type="expression" dxfId="6118" priority="55">
      <formula>$F$163="No"</formula>
    </cfRule>
  </conditionalFormatting>
  <conditionalFormatting sqref="L159:M159">
    <cfRule type="expression" dxfId="6117" priority="52">
      <formula>$F$163="Don't know"</formula>
    </cfRule>
    <cfRule type="expression" dxfId="6116" priority="53">
      <formula>$F$163="No"</formula>
    </cfRule>
  </conditionalFormatting>
  <conditionalFormatting sqref="L153:M153">
    <cfRule type="expression" dxfId="6115" priority="50">
      <formula>$F$163="Don't know"</formula>
    </cfRule>
    <cfRule type="expression" dxfId="6114" priority="51">
      <formula>$F$163="No"</formula>
    </cfRule>
  </conditionalFormatting>
  <conditionalFormatting sqref="L154:M154">
    <cfRule type="expression" dxfId="6113" priority="48">
      <formula>$F$163="Don't know"</formula>
    </cfRule>
    <cfRule type="expression" dxfId="6112" priority="49">
      <formula>$F$163="No"</formula>
    </cfRule>
  </conditionalFormatting>
  <conditionalFormatting sqref="L155:M155">
    <cfRule type="expression" dxfId="6111" priority="46">
      <formula>$F$163="Don't know"</formula>
    </cfRule>
    <cfRule type="expression" dxfId="6110" priority="47">
      <formula>$F$163="No"</formula>
    </cfRule>
  </conditionalFormatting>
  <conditionalFormatting sqref="H221">
    <cfRule type="containsBlanks" dxfId="6109" priority="43">
      <formula>LEN(TRIM(H221))=0</formula>
    </cfRule>
  </conditionalFormatting>
  <conditionalFormatting sqref="H222">
    <cfRule type="containsBlanks" dxfId="6108" priority="42">
      <formula>LEN(TRIM(H222))=0</formula>
    </cfRule>
  </conditionalFormatting>
  <conditionalFormatting sqref="H224">
    <cfRule type="containsBlanks" dxfId="6107" priority="41">
      <formula>LEN(TRIM(H224))=0</formula>
    </cfRule>
  </conditionalFormatting>
  <conditionalFormatting sqref="H225">
    <cfRule type="containsBlanks" dxfId="6106" priority="40">
      <formula>LEN(TRIM(H225))=0</formula>
    </cfRule>
  </conditionalFormatting>
  <conditionalFormatting sqref="H226">
    <cfRule type="containsBlanks" dxfId="6105" priority="39">
      <formula>LEN(TRIM(H226))=0</formula>
    </cfRule>
  </conditionalFormatting>
  <conditionalFormatting sqref="H228">
    <cfRule type="containsBlanks" dxfId="6104" priority="38">
      <formula>LEN(TRIM(H228))=0</formula>
    </cfRule>
  </conditionalFormatting>
  <conditionalFormatting sqref="H229">
    <cfRule type="containsBlanks" dxfId="6103" priority="37">
      <formula>LEN(TRIM(H229))=0</formula>
    </cfRule>
  </conditionalFormatting>
  <conditionalFormatting sqref="H231">
    <cfRule type="containsBlanks" dxfId="6102" priority="36">
      <formula>LEN(TRIM(H231))=0</formula>
    </cfRule>
  </conditionalFormatting>
  <conditionalFormatting sqref="H233">
    <cfRule type="containsBlanks" dxfId="6101" priority="35">
      <formula>LEN(TRIM(H233))=0</formula>
    </cfRule>
  </conditionalFormatting>
  <conditionalFormatting sqref="H235">
    <cfRule type="containsBlanks" dxfId="6100" priority="34">
      <formula>LEN(TRIM(H235))=0</formula>
    </cfRule>
  </conditionalFormatting>
  <conditionalFormatting sqref="O8">
    <cfRule type="containsBlanks" dxfId="6099" priority="33">
      <formula>LEN(TRIM(O8))=0</formula>
    </cfRule>
  </conditionalFormatting>
  <conditionalFormatting sqref="O65">
    <cfRule type="containsBlanks" dxfId="6098" priority="32">
      <formula>LEN(TRIM(O65))=0</formula>
    </cfRule>
  </conditionalFormatting>
  <conditionalFormatting sqref="O221:O222">
    <cfRule type="containsBlanks" dxfId="6097" priority="30">
      <formula>LEN(TRIM(O221))=0</formula>
    </cfRule>
  </conditionalFormatting>
  <conditionalFormatting sqref="O189:O190">
    <cfRule type="containsBlanks" dxfId="6096" priority="31">
      <formula>LEN(TRIM(O189))=0</formula>
    </cfRule>
  </conditionalFormatting>
  <conditionalFormatting sqref="L154:M154">
    <cfRule type="expression" dxfId="6095" priority="28">
      <formula>$F$163="Don't know"</formula>
    </cfRule>
    <cfRule type="expression" dxfId="6094" priority="29">
      <formula>$F$163="No"</formula>
    </cfRule>
  </conditionalFormatting>
  <conditionalFormatting sqref="L154:M154">
    <cfRule type="expression" dxfId="6093" priority="26">
      <formula>$F$163="Don't know"</formula>
    </cfRule>
    <cfRule type="expression" dxfId="6092" priority="27">
      <formula>$F$163="No"</formula>
    </cfRule>
  </conditionalFormatting>
  <conditionalFormatting sqref="L155:M155">
    <cfRule type="expression" dxfId="6091" priority="24">
      <formula>$F$163="Don't know"</formula>
    </cfRule>
    <cfRule type="expression" dxfId="6090" priority="25">
      <formula>$F$163="No"</formula>
    </cfRule>
  </conditionalFormatting>
  <conditionalFormatting sqref="L155:M155">
    <cfRule type="expression" dxfId="6089" priority="22">
      <formula>$F$163="Don't know"</formula>
    </cfRule>
    <cfRule type="expression" dxfId="6088" priority="23">
      <formula>$F$163="No"</formula>
    </cfRule>
  </conditionalFormatting>
  <conditionalFormatting sqref="L157:M157">
    <cfRule type="expression" dxfId="6087" priority="20">
      <formula>$F$163="Don't know"</formula>
    </cfRule>
    <cfRule type="expression" dxfId="6086" priority="21">
      <formula>$F$163="No"</formula>
    </cfRule>
  </conditionalFormatting>
  <conditionalFormatting sqref="L157:M157">
    <cfRule type="expression" dxfId="6085" priority="18">
      <formula>$F$163="Don't know"</formula>
    </cfRule>
    <cfRule type="expression" dxfId="6084" priority="19">
      <formula>$F$163="No"</formula>
    </cfRule>
  </conditionalFormatting>
  <conditionalFormatting sqref="L158:M158">
    <cfRule type="expression" dxfId="6083" priority="16">
      <formula>$F$163="Don't know"</formula>
    </cfRule>
    <cfRule type="expression" dxfId="6082" priority="17">
      <formula>$F$163="No"</formula>
    </cfRule>
  </conditionalFormatting>
  <conditionalFormatting sqref="L158:M158">
    <cfRule type="expression" dxfId="6081" priority="14">
      <formula>$F$163="Don't know"</formula>
    </cfRule>
    <cfRule type="expression" dxfId="6080" priority="15">
      <formula>$F$163="No"</formula>
    </cfRule>
  </conditionalFormatting>
  <conditionalFormatting sqref="L159:M159">
    <cfRule type="expression" dxfId="6079" priority="12">
      <formula>$F$163="Don't know"</formula>
    </cfRule>
    <cfRule type="expression" dxfId="6078" priority="13">
      <formula>$F$163="No"</formula>
    </cfRule>
  </conditionalFormatting>
  <conditionalFormatting sqref="L159:M159">
    <cfRule type="expression" dxfId="6077" priority="10">
      <formula>$F$163="Don't know"</formula>
    </cfRule>
    <cfRule type="expression" dxfId="6076" priority="11">
      <formula>$F$163="No"</formula>
    </cfRule>
  </conditionalFormatting>
  <conditionalFormatting sqref="J35:K35">
    <cfRule type="containsBlanks" dxfId="6075" priority="9">
      <formula>LEN(TRIM(J35))=0</formula>
    </cfRule>
  </conditionalFormatting>
  <conditionalFormatting sqref="J37:K37">
    <cfRule type="containsBlanks" dxfId="6074" priority="8">
      <formula>LEN(TRIM(J37))=0</formula>
    </cfRule>
  </conditionalFormatting>
  <conditionalFormatting sqref="J38:K38">
    <cfRule type="containsBlanks" dxfId="6073" priority="7">
      <formula>LEN(TRIM(J38))=0</formula>
    </cfRule>
  </conditionalFormatting>
  <conditionalFormatting sqref="J40:K40">
    <cfRule type="containsBlanks" dxfId="6072" priority="6">
      <formula>LEN(TRIM(J40))=0</formula>
    </cfRule>
  </conditionalFormatting>
  <conditionalFormatting sqref="J43:K43">
    <cfRule type="containsBlanks" dxfId="6071" priority="5">
      <formula>LEN(TRIM(J43))=0</formula>
    </cfRule>
  </conditionalFormatting>
  <conditionalFormatting sqref="J46:K46">
    <cfRule type="containsBlanks" dxfId="6070" priority="4">
      <formula>LEN(TRIM(J46))=0</formula>
    </cfRule>
  </conditionalFormatting>
  <conditionalFormatting sqref="J47:K47">
    <cfRule type="containsBlanks" dxfId="6069" priority="3">
      <formula>LEN(TRIM(J47))=0</formula>
    </cfRule>
  </conditionalFormatting>
  <conditionalFormatting sqref="J49:K49">
    <cfRule type="containsBlanks" dxfId="6068" priority="2">
      <formula>LEN(TRIM(J49))=0</formula>
    </cfRule>
  </conditionalFormatting>
  <conditionalFormatting sqref="J53:K53">
    <cfRule type="containsBlanks" dxfId="6067" priority="1">
      <formula>LEN(TRIM(J53))=0</formula>
    </cfRule>
  </conditionalFormatting>
  <hyperlinks>
    <hyperlink ref="G1:H1" location="'All Countries - Summary (2017)'!A1" display="Summary Page" xr:uid="{70059D67-E240-4DC6-A2C6-1634EF99F6E5}"/>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E7E4-8887-4B37-8065-6C0AF20E20C5}">
  <sheetPr>
    <tabColor theme="4"/>
  </sheetPr>
  <dimension ref="A1:Q241"/>
  <sheetViews>
    <sheetView showGridLines="0" topLeftCell="F60" zoomScaleNormal="100" workbookViewId="0">
      <selection activeCell="N65" sqref="N65"/>
    </sheetView>
  </sheetViews>
  <sheetFormatPr defaultColWidth="8.85546875"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6.42578125" customWidth="1"/>
    <col min="10" max="10" width="18.140625" customWidth="1"/>
    <col min="11" max="11" width="21.42578125" customWidth="1"/>
    <col min="12" max="12" width="16.85546875" customWidth="1"/>
    <col min="13" max="13" width="17" customWidth="1"/>
    <col min="14" max="14" width="23.7109375" customWidth="1"/>
    <col min="15" max="15" width="60.28515625" customWidth="1"/>
    <col min="16" max="16" width="60.42578125" customWidth="1"/>
  </cols>
  <sheetData>
    <row r="1" spans="2:16" ht="67.5" customHeight="1" thickBot="1">
      <c r="F1" s="638"/>
      <c r="G1" s="1415" t="s">
        <v>638</v>
      </c>
      <c r="H1" s="1416"/>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8</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2"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701</v>
      </c>
    </row>
    <row r="7" spans="2:16" ht="16.5" customHeight="1" thickBot="1">
      <c r="B7" s="845" t="s">
        <v>41</v>
      </c>
      <c r="C7" s="846"/>
      <c r="D7" s="846"/>
      <c r="E7" s="846"/>
      <c r="F7" s="846"/>
      <c r="G7" s="846"/>
      <c r="H7" s="846"/>
      <c r="I7" s="846"/>
      <c r="J7" s="846"/>
      <c r="K7" s="846"/>
      <c r="L7" s="846"/>
      <c r="M7" s="846"/>
      <c r="N7" s="846"/>
      <c r="O7" s="846"/>
      <c r="P7" s="847"/>
    </row>
    <row r="8" spans="2:16" ht="73.5" customHeight="1">
      <c r="B8" s="240" t="s">
        <v>702</v>
      </c>
      <c r="C8" s="1340" t="s">
        <v>703</v>
      </c>
      <c r="D8" s="1340"/>
      <c r="E8" s="1340"/>
      <c r="F8" s="1340"/>
      <c r="G8" s="1340"/>
      <c r="H8" s="1340"/>
      <c r="I8" s="1340"/>
      <c r="J8" s="1340"/>
      <c r="K8" s="1341"/>
      <c r="L8" s="797" t="s">
        <v>49</v>
      </c>
      <c r="M8" s="241" t="s">
        <v>352</v>
      </c>
      <c r="N8" s="355"/>
      <c r="O8" s="1215" t="s">
        <v>827</v>
      </c>
      <c r="P8" s="1215"/>
    </row>
    <row r="9" spans="2:16" ht="21.75" customHeight="1">
      <c r="B9" s="9" t="s">
        <v>216</v>
      </c>
      <c r="C9" s="879" t="s">
        <v>353</v>
      </c>
      <c r="D9" s="879"/>
      <c r="E9" s="880"/>
      <c r="F9" s="1113" t="s">
        <v>828</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827</v>
      </c>
      <c r="P10" s="1003"/>
    </row>
    <row r="11" spans="2:16" ht="46.5" customHeight="1">
      <c r="B11" s="244" t="s">
        <v>216</v>
      </c>
      <c r="C11" s="1011" t="s">
        <v>707</v>
      </c>
      <c r="D11" s="1011"/>
      <c r="E11" s="1369"/>
      <c r="F11" s="797" t="s">
        <v>50</v>
      </c>
      <c r="G11" s="245" t="s">
        <v>358</v>
      </c>
      <c r="H11" s="1073"/>
      <c r="I11" s="1074"/>
      <c r="J11" s="1074"/>
      <c r="K11" s="1074"/>
      <c r="L11" s="1074"/>
      <c r="M11" s="1074"/>
      <c r="N11" s="1074"/>
      <c r="O11" s="1004"/>
      <c r="P11" s="1004"/>
    </row>
    <row r="12" spans="2:16" ht="46.5" customHeight="1">
      <c r="B12" s="10" t="s">
        <v>218</v>
      </c>
      <c r="C12" s="879" t="s">
        <v>708</v>
      </c>
      <c r="D12" s="879"/>
      <c r="E12" s="880"/>
      <c r="F12" s="797" t="s">
        <v>50</v>
      </c>
      <c r="G12" s="739" t="s">
        <v>358</v>
      </c>
      <c r="H12" s="1073"/>
      <c r="I12" s="1074"/>
      <c r="J12" s="1074"/>
      <c r="K12" s="1074"/>
      <c r="L12" s="1074"/>
      <c r="M12" s="1074"/>
      <c r="N12" s="1074"/>
      <c r="O12" s="1004"/>
      <c r="P12" s="1004"/>
    </row>
    <row r="13" spans="2:16" ht="46.5" customHeight="1">
      <c r="B13" s="10" t="s">
        <v>220</v>
      </c>
      <c r="C13" s="879" t="s">
        <v>710</v>
      </c>
      <c r="D13" s="879"/>
      <c r="E13" s="880"/>
      <c r="F13" s="797" t="s">
        <v>50</v>
      </c>
      <c r="G13" s="739" t="s">
        <v>358</v>
      </c>
      <c r="H13" s="1073"/>
      <c r="I13" s="1074"/>
      <c r="J13" s="1074"/>
      <c r="K13" s="1074"/>
      <c r="L13" s="1074"/>
      <c r="M13" s="1074"/>
      <c r="N13" s="1074"/>
      <c r="O13" s="1004"/>
      <c r="P13" s="1004"/>
    </row>
    <row r="14" spans="2:16" ht="46.5" customHeight="1">
      <c r="B14" s="10" t="s">
        <v>222</v>
      </c>
      <c r="C14" s="879" t="s">
        <v>361</v>
      </c>
      <c r="D14" s="879"/>
      <c r="E14" s="880"/>
      <c r="F14" s="797" t="s">
        <v>50</v>
      </c>
      <c r="G14" s="739" t="s">
        <v>362</v>
      </c>
      <c r="H14" s="1073"/>
      <c r="I14" s="1074"/>
      <c r="J14" s="1074"/>
      <c r="K14" s="1074"/>
      <c r="L14" s="1074"/>
      <c r="M14" s="1074"/>
      <c r="N14" s="1074"/>
      <c r="O14" s="1004"/>
      <c r="P14" s="1004"/>
    </row>
    <row r="15" spans="2:16" ht="46.5" customHeight="1">
      <c r="B15" s="10" t="s">
        <v>224</v>
      </c>
      <c r="C15" s="879" t="s">
        <v>54</v>
      </c>
      <c r="D15" s="879"/>
      <c r="E15" s="880"/>
      <c r="F15" s="797" t="s">
        <v>49</v>
      </c>
      <c r="G15" s="739" t="s">
        <v>363</v>
      </c>
      <c r="H15" s="1073" t="s">
        <v>644</v>
      </c>
      <c r="I15" s="1074"/>
      <c r="J15" s="1074"/>
      <c r="K15" s="1074"/>
      <c r="L15" s="1074"/>
      <c r="M15" s="1074"/>
      <c r="N15" s="1074"/>
      <c r="O15" s="1004"/>
      <c r="P15" s="1004"/>
    </row>
    <row r="16" spans="2:16" ht="46.5" customHeight="1">
      <c r="B16" s="10" t="s">
        <v>226</v>
      </c>
      <c r="C16" s="879" t="s">
        <v>712</v>
      </c>
      <c r="D16" s="879"/>
      <c r="E16" s="880"/>
      <c r="F16" s="797" t="s">
        <v>49</v>
      </c>
      <c r="G16" s="739" t="s">
        <v>365</v>
      </c>
      <c r="H16" s="1073" t="s">
        <v>829</v>
      </c>
      <c r="I16" s="1074"/>
      <c r="J16" s="1074"/>
      <c r="K16" s="1074"/>
      <c r="L16" s="1074"/>
      <c r="M16" s="1074"/>
      <c r="N16" s="1074"/>
      <c r="O16" s="1004"/>
      <c r="P16" s="1004"/>
    </row>
    <row r="17" spans="2:16" ht="46.5" customHeight="1">
      <c r="B17" s="10" t="s">
        <v>228</v>
      </c>
      <c r="C17" s="1011" t="s">
        <v>366</v>
      </c>
      <c r="D17" s="1011"/>
      <c r="E17" s="1011"/>
      <c r="F17" s="797" t="s">
        <v>50</v>
      </c>
      <c r="G17" s="739" t="s">
        <v>367</v>
      </c>
      <c r="H17" s="1073"/>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716</v>
      </c>
      <c r="D19" s="1011"/>
      <c r="E19" s="1011"/>
      <c r="F19" s="797" t="s">
        <v>49</v>
      </c>
      <c r="G19" s="739" t="s">
        <v>367</v>
      </c>
      <c r="H19" s="1073" t="s">
        <v>830</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63</v>
      </c>
      <c r="M20" s="1359" t="s">
        <v>372</v>
      </c>
      <c r="N20" s="1362" t="s">
        <v>831</v>
      </c>
      <c r="O20" s="246" t="s">
        <v>832</v>
      </c>
      <c r="P20" s="247"/>
    </row>
    <row r="21" spans="2:16" ht="34.5" customHeight="1">
      <c r="B21" s="242" t="s">
        <v>373</v>
      </c>
      <c r="C21" s="879" t="s">
        <v>717</v>
      </c>
      <c r="D21" s="879"/>
      <c r="E21" s="879"/>
      <c r="F21" s="879"/>
      <c r="G21" s="879"/>
      <c r="H21" s="879"/>
      <c r="I21" s="879"/>
      <c r="J21" s="879"/>
      <c r="K21" s="879"/>
      <c r="L21" s="797" t="s">
        <v>49</v>
      </c>
      <c r="M21" s="1360"/>
      <c r="N21" s="1363"/>
      <c r="O21" s="246" t="s">
        <v>832</v>
      </c>
      <c r="P21" s="247"/>
    </row>
    <row r="22" spans="2:16" ht="33.75" customHeight="1">
      <c r="B22" s="248" t="s">
        <v>216</v>
      </c>
      <c r="C22" s="879" t="s">
        <v>375</v>
      </c>
      <c r="D22" s="879"/>
      <c r="E22" s="879"/>
      <c r="F22" s="879"/>
      <c r="G22" s="879"/>
      <c r="H22" s="879"/>
      <c r="I22" s="879"/>
      <c r="J22" s="879"/>
      <c r="K22" s="879"/>
      <c r="L22" s="797" t="s">
        <v>50</v>
      </c>
      <c r="M22" s="1360"/>
      <c r="N22" s="1363"/>
      <c r="O22" s="246"/>
      <c r="P22" s="247"/>
    </row>
    <row r="23" spans="2:16" ht="42" customHeight="1" thickBot="1">
      <c r="B23" s="249" t="s">
        <v>376</v>
      </c>
      <c r="C23" s="913" t="s">
        <v>73</v>
      </c>
      <c r="D23" s="913"/>
      <c r="E23" s="1006"/>
      <c r="F23" s="797" t="s">
        <v>50</v>
      </c>
      <c r="G23" s="1365" t="s">
        <v>378</v>
      </c>
      <c r="H23" s="1366"/>
      <c r="I23" s="1367"/>
      <c r="J23" s="1368"/>
      <c r="K23" s="250" t="s">
        <v>379</v>
      </c>
      <c r="L23" s="251"/>
      <c r="M23" s="1361"/>
      <c r="N23" s="1364"/>
      <c r="O23" s="252"/>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thickTop="1" thickBot="1">
      <c r="B25" s="254" t="s">
        <v>380</v>
      </c>
      <c r="C25" s="1340" t="s">
        <v>381</v>
      </c>
      <c r="D25" s="1340"/>
      <c r="E25" s="1340"/>
      <c r="F25" s="1341"/>
      <c r="G25" s="255" t="s">
        <v>382</v>
      </c>
      <c r="H25" s="256" t="s">
        <v>649</v>
      </c>
      <c r="I25" s="257" t="s">
        <v>383</v>
      </c>
      <c r="J25" s="256" t="s">
        <v>650</v>
      </c>
      <c r="K25" s="1342" t="s">
        <v>384</v>
      </c>
      <c r="L25" s="1486" t="s">
        <v>833</v>
      </c>
      <c r="M25" s="1486"/>
      <c r="N25" s="1486"/>
      <c r="O25" s="258" t="s">
        <v>834</v>
      </c>
      <c r="P25" s="738"/>
    </row>
    <row r="26" spans="2:16" ht="59.25" customHeight="1" thickTop="1" thickBot="1">
      <c r="B26" s="242" t="s">
        <v>385</v>
      </c>
      <c r="C26" s="1470" t="s">
        <v>721</v>
      </c>
      <c r="D26" s="1470"/>
      <c r="E26" s="1470"/>
      <c r="F26" s="1470"/>
      <c r="G26" s="1470"/>
      <c r="H26" s="1470"/>
      <c r="I26" s="1471"/>
      <c r="J26" s="356">
        <v>95458</v>
      </c>
      <c r="K26" s="1343"/>
      <c r="L26" s="1486"/>
      <c r="M26" s="1486"/>
      <c r="N26" s="1486"/>
      <c r="O26" s="810" t="s">
        <v>835</v>
      </c>
      <c r="P26" s="247"/>
    </row>
    <row r="27" spans="2:16" ht="36.75" customHeight="1" thickTop="1" thickBot="1">
      <c r="B27" s="242" t="s">
        <v>387</v>
      </c>
      <c r="C27" s="1307" t="s">
        <v>388</v>
      </c>
      <c r="D27" s="1307"/>
      <c r="E27" s="1307"/>
      <c r="F27" s="1308"/>
      <c r="G27" s="357" t="s">
        <v>389</v>
      </c>
      <c r="H27" s="358">
        <v>42370</v>
      </c>
      <c r="I27" s="359" t="s">
        <v>390</v>
      </c>
      <c r="J27" s="358">
        <v>42705</v>
      </c>
      <c r="K27" s="1343"/>
      <c r="L27" s="1486"/>
      <c r="M27" s="1486"/>
      <c r="N27" s="1486"/>
      <c r="O27" s="810" t="s">
        <v>722</v>
      </c>
      <c r="P27" s="247"/>
    </row>
    <row r="28" spans="2:16" ht="25.5" customHeight="1" thickTop="1" thickBot="1">
      <c r="B28" s="262" t="s">
        <v>216</v>
      </c>
      <c r="C28" s="1307" t="s">
        <v>391</v>
      </c>
      <c r="D28" s="1307"/>
      <c r="E28" s="1307"/>
      <c r="F28" s="1307"/>
      <c r="G28" s="1308"/>
      <c r="H28" s="1487" t="s">
        <v>55</v>
      </c>
      <c r="I28" s="1488"/>
      <c r="J28" s="1489"/>
      <c r="K28" s="1343"/>
      <c r="L28" s="1486"/>
      <c r="M28" s="1486"/>
      <c r="N28" s="1486"/>
      <c r="O28" s="810" t="s">
        <v>722</v>
      </c>
      <c r="P28" s="247"/>
    </row>
    <row r="29" spans="2:16" ht="23.25" customHeight="1" thickTop="1" thickBot="1">
      <c r="B29" s="262" t="s">
        <v>218</v>
      </c>
      <c r="C29" s="875" t="s">
        <v>392</v>
      </c>
      <c r="D29" s="875"/>
      <c r="E29" s="875"/>
      <c r="F29" s="875"/>
      <c r="G29" s="990"/>
      <c r="H29" s="1091" t="s">
        <v>836</v>
      </c>
      <c r="I29" s="1094"/>
      <c r="J29" s="1095"/>
      <c r="K29" s="1344"/>
      <c r="L29" s="1486"/>
      <c r="M29" s="1486"/>
      <c r="N29" s="1486"/>
      <c r="O29" s="810" t="s">
        <v>704</v>
      </c>
      <c r="P29" s="247"/>
    </row>
    <row r="30" spans="2:16" ht="68.25" customHeight="1" thickTop="1">
      <c r="B30" s="262" t="s">
        <v>220</v>
      </c>
      <c r="C30" s="879" t="s">
        <v>393</v>
      </c>
      <c r="D30" s="879"/>
      <c r="E30" s="879"/>
      <c r="F30" s="879"/>
      <c r="G30" s="879"/>
      <c r="H30" s="879"/>
      <c r="I30" s="879"/>
      <c r="J30" s="879"/>
      <c r="K30" s="879"/>
      <c r="L30" s="879"/>
      <c r="M30" s="879"/>
      <c r="N30" s="885"/>
      <c r="O30" s="1325" t="s">
        <v>723</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c r="P32" s="1334"/>
    </row>
    <row r="33" spans="2:16" ht="21" customHeight="1">
      <c r="B33" s="248"/>
      <c r="C33" s="1317" t="s">
        <v>248</v>
      </c>
      <c r="D33" s="1317"/>
      <c r="E33" s="1317"/>
      <c r="F33" s="1317"/>
      <c r="G33" s="1317"/>
      <c r="H33" s="1317"/>
      <c r="I33" s="1318"/>
      <c r="J33" s="329" t="s">
        <v>71</v>
      </c>
      <c r="K33" s="263" t="s">
        <v>71</v>
      </c>
      <c r="L33" s="1398" t="s">
        <v>71</v>
      </c>
      <c r="M33" s="1399"/>
      <c r="N33" s="1400"/>
      <c r="O33" s="1335"/>
      <c r="P33" s="1335"/>
    </row>
    <row r="34" spans="2:16" ht="21" customHeight="1">
      <c r="B34" s="248"/>
      <c r="C34" s="1317" t="s">
        <v>837</v>
      </c>
      <c r="D34" s="1317"/>
      <c r="E34" s="1317"/>
      <c r="F34" s="1317"/>
      <c r="G34" s="1317"/>
      <c r="H34" s="1317"/>
      <c r="I34" s="1318"/>
      <c r="J34" s="332">
        <v>2354</v>
      </c>
      <c r="K34" s="335">
        <v>4665</v>
      </c>
      <c r="L34" s="1319">
        <f t="shared" ref="L34:L53" si="0">ABS(J34-K34)/J34</f>
        <v>0.98173322005097707</v>
      </c>
      <c r="M34" s="1320"/>
      <c r="N34" s="1321"/>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29" t="s">
        <v>71</v>
      </c>
      <c r="K37" s="263" t="s">
        <v>71</v>
      </c>
      <c r="L37" s="1398" t="s">
        <v>71</v>
      </c>
      <c r="M37" s="1399"/>
      <c r="N37" s="1400"/>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839</v>
      </c>
      <c r="D40" s="1317"/>
      <c r="E40" s="1317"/>
      <c r="F40" s="1317"/>
      <c r="G40" s="1317"/>
      <c r="H40" s="1317"/>
      <c r="I40" s="1318"/>
      <c r="J40" s="329" t="s">
        <v>71</v>
      </c>
      <c r="K40" s="263" t="s">
        <v>71</v>
      </c>
      <c r="L40" s="1398" t="s">
        <v>71</v>
      </c>
      <c r="M40" s="1399"/>
      <c r="N40" s="1400"/>
      <c r="O40" s="1335"/>
      <c r="P40" s="1335"/>
    </row>
    <row r="41" spans="2:16" ht="21" customHeight="1">
      <c r="B41" s="248"/>
      <c r="C41" s="1317" t="s">
        <v>727</v>
      </c>
      <c r="D41" s="1317"/>
      <c r="E41" s="1317"/>
      <c r="F41" s="1317"/>
      <c r="G41" s="1317"/>
      <c r="H41" s="1317"/>
      <c r="I41" s="1318"/>
      <c r="J41" s="329" t="s">
        <v>71</v>
      </c>
      <c r="K41" s="263" t="s">
        <v>71</v>
      </c>
      <c r="L41" s="1398" t="s">
        <v>71</v>
      </c>
      <c r="M41" s="1399"/>
      <c r="N41" s="1400"/>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728</v>
      </c>
      <c r="D45" s="1317"/>
      <c r="E45" s="1317"/>
      <c r="F45" s="1317"/>
      <c r="G45" s="1317"/>
      <c r="H45" s="1317"/>
      <c r="I45" s="1318"/>
      <c r="J45" s="329" t="s">
        <v>71</v>
      </c>
      <c r="K45" s="263" t="s">
        <v>71</v>
      </c>
      <c r="L45" s="1398" t="s">
        <v>71</v>
      </c>
      <c r="M45" s="1399"/>
      <c r="N45" s="1400"/>
      <c r="O45" s="1335"/>
      <c r="P45" s="1335"/>
    </row>
    <row r="46" spans="2:16" ht="21" customHeight="1">
      <c r="B46" s="248"/>
      <c r="C46" s="1317" t="s">
        <v>411</v>
      </c>
      <c r="D46" s="1317"/>
      <c r="E46" s="1317"/>
      <c r="F46" s="1317"/>
      <c r="G46" s="1317"/>
      <c r="H46" s="1317"/>
      <c r="I46" s="1318"/>
      <c r="J46" s="329" t="s">
        <v>71</v>
      </c>
      <c r="K46" s="263" t="s">
        <v>71</v>
      </c>
      <c r="L46" s="1398" t="s">
        <v>71</v>
      </c>
      <c r="M46" s="1399"/>
      <c r="N46" s="1400"/>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729</v>
      </c>
      <c r="D48" s="1317"/>
      <c r="E48" s="1317"/>
      <c r="F48" s="1317"/>
      <c r="G48" s="1317"/>
      <c r="H48" s="1317"/>
      <c r="I48" s="1318"/>
      <c r="J48" s="332">
        <v>2425</v>
      </c>
      <c r="K48" s="335">
        <v>8000</v>
      </c>
      <c r="L48" s="1319">
        <f t="shared" si="0"/>
        <v>2.2989690721649483</v>
      </c>
      <c r="M48" s="1320"/>
      <c r="N48" s="1321"/>
      <c r="O48" s="1335"/>
      <c r="P48" s="1335"/>
    </row>
    <row r="49" spans="2:17" ht="21" customHeight="1">
      <c r="B49" s="248" t="s">
        <v>415</v>
      </c>
      <c r="C49" s="1317" t="s">
        <v>730</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332">
        <v>193392</v>
      </c>
      <c r="K50" s="335">
        <v>1152000</v>
      </c>
      <c r="L50" s="1319">
        <f t="shared" si="0"/>
        <v>4.9568131049888313</v>
      </c>
      <c r="M50" s="1320"/>
      <c r="N50" s="1321"/>
      <c r="O50" s="1335"/>
      <c r="P50" s="1335"/>
    </row>
    <row r="51" spans="2:17" ht="21" customHeight="1">
      <c r="B51" s="248" t="s">
        <v>418</v>
      </c>
      <c r="C51" s="1317" t="s">
        <v>134</v>
      </c>
      <c r="D51" s="1317"/>
      <c r="E51" s="1317"/>
      <c r="F51" s="1317"/>
      <c r="G51" s="1317"/>
      <c r="H51" s="1317"/>
      <c r="I51" s="1318"/>
      <c r="J51" s="329" t="s">
        <v>71</v>
      </c>
      <c r="K51" s="263" t="s">
        <v>71</v>
      </c>
      <c r="L51" s="1398" t="s">
        <v>71</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32">
        <v>88</v>
      </c>
      <c r="K53" s="335">
        <v>1920</v>
      </c>
      <c r="L53" s="1319">
        <f t="shared" si="0"/>
        <v>20.818181818181817</v>
      </c>
      <c r="M53" s="1320"/>
      <c r="N53" s="1321"/>
      <c r="O53" s="1335"/>
      <c r="P53" s="1335"/>
    </row>
    <row r="54" spans="2:17" ht="21" customHeight="1">
      <c r="B54" s="248"/>
      <c r="C54" s="1317" t="s">
        <v>264</v>
      </c>
      <c r="D54" s="1317"/>
      <c r="E54" s="1317"/>
      <c r="F54" s="1317"/>
      <c r="G54" s="1317"/>
      <c r="H54" s="1317"/>
      <c r="I54" s="1318"/>
      <c r="J54" s="329" t="s">
        <v>71</v>
      </c>
      <c r="K54" s="263" t="s">
        <v>71</v>
      </c>
      <c r="L54" s="1398" t="s">
        <v>71</v>
      </c>
      <c r="M54" s="1399"/>
      <c r="N54" s="1400"/>
      <c r="O54" s="1335"/>
      <c r="P54" s="1335"/>
    </row>
    <row r="55" spans="2:17" ht="21" customHeight="1">
      <c r="B55" s="248" t="s">
        <v>420</v>
      </c>
      <c r="C55" s="1317" t="s">
        <v>731</v>
      </c>
      <c r="D55" s="1317"/>
      <c r="E55" s="1317"/>
      <c r="F55" s="1317"/>
      <c r="G55" s="1317"/>
      <c r="H55" s="1317"/>
      <c r="I55" s="1318"/>
      <c r="J55" s="329" t="s">
        <v>71</v>
      </c>
      <c r="K55" s="263" t="s">
        <v>71</v>
      </c>
      <c r="L55" s="1398" t="s">
        <v>71</v>
      </c>
      <c r="M55" s="1399"/>
      <c r="N55" s="1400"/>
      <c r="O55" s="1336"/>
      <c r="P55" s="1336"/>
    </row>
    <row r="56" spans="2:17" ht="46.5" customHeight="1" thickBot="1">
      <c r="B56" s="265" t="s">
        <v>422</v>
      </c>
      <c r="C56" s="1309" t="s">
        <v>732</v>
      </c>
      <c r="D56" s="1309"/>
      <c r="E56" s="1309"/>
      <c r="F56" s="1309"/>
      <c r="G56" s="1309"/>
      <c r="H56" s="1309"/>
      <c r="I56" s="1309"/>
      <c r="J56" s="1310" t="s">
        <v>49</v>
      </c>
      <c r="K56" s="1311"/>
      <c r="L56" s="266" t="s">
        <v>424</v>
      </c>
      <c r="M56" s="1312"/>
      <c r="N56" s="1313"/>
      <c r="O56" s="253" t="s">
        <v>840</v>
      </c>
      <c r="P56" s="253"/>
    </row>
    <row r="57" spans="2:17" ht="46.5" customHeight="1">
      <c r="B57" s="1314" t="s">
        <v>733</v>
      </c>
      <c r="C57" s="1315"/>
      <c r="D57" s="1315"/>
      <c r="E57" s="1315"/>
      <c r="F57" s="1315"/>
      <c r="G57" s="1315"/>
      <c r="H57" s="1315"/>
      <c r="I57" s="1315"/>
      <c r="J57" s="1315"/>
      <c r="K57" s="1315"/>
      <c r="L57" s="1315"/>
      <c r="M57" s="1315"/>
      <c r="N57" s="1315"/>
      <c r="O57" s="1315"/>
      <c r="P57" s="1316"/>
    </row>
    <row r="58" spans="2:17" ht="64.5" customHeight="1" thickBot="1">
      <c r="B58" s="267" t="s">
        <v>426</v>
      </c>
      <c r="C58" s="1152" t="s">
        <v>734</v>
      </c>
      <c r="D58" s="1152"/>
      <c r="E58" s="1152"/>
      <c r="F58" s="1152"/>
      <c r="G58" s="1152"/>
      <c r="H58" s="1152"/>
      <c r="I58" s="1152"/>
      <c r="J58" s="1310" t="s">
        <v>49</v>
      </c>
      <c r="K58" s="1311"/>
      <c r="L58" s="266" t="s">
        <v>424</v>
      </c>
      <c r="M58" s="1312"/>
      <c r="N58" s="1313"/>
      <c r="O58" s="268" t="s">
        <v>841</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736</v>
      </c>
      <c r="H60" s="271" t="s">
        <v>737</v>
      </c>
      <c r="I60" s="1240" t="s">
        <v>738</v>
      </c>
      <c r="J60" s="1281"/>
      <c r="K60" s="1240" t="s">
        <v>384</v>
      </c>
      <c r="L60" s="1241"/>
      <c r="M60" s="1241"/>
      <c r="N60" s="1242"/>
      <c r="O60" s="1304"/>
      <c r="P60" s="1304"/>
    </row>
    <row r="61" spans="2:17" ht="49.5" customHeight="1">
      <c r="B61" s="262" t="s">
        <v>216</v>
      </c>
      <c r="C61" s="1307" t="s">
        <v>739</v>
      </c>
      <c r="D61" s="1307"/>
      <c r="E61" s="1307"/>
      <c r="F61" s="1308"/>
      <c r="G61" s="337">
        <v>95458</v>
      </c>
      <c r="H61" s="273" t="s">
        <v>842</v>
      </c>
      <c r="I61" s="1209" t="s">
        <v>843</v>
      </c>
      <c r="J61" s="1210"/>
      <c r="K61" s="1275" t="s">
        <v>844</v>
      </c>
      <c r="L61" s="1276"/>
      <c r="M61" s="1276"/>
      <c r="N61" s="1277"/>
      <c r="O61" s="1305"/>
      <c r="P61" s="1305"/>
    </row>
    <row r="62" spans="2:17" ht="54" customHeight="1">
      <c r="B62" s="262" t="s">
        <v>218</v>
      </c>
      <c r="C62" s="1307" t="s">
        <v>741</v>
      </c>
      <c r="D62" s="1307"/>
      <c r="E62" s="1307"/>
      <c r="F62" s="1308"/>
      <c r="G62" s="337">
        <v>0</v>
      </c>
      <c r="H62" s="273" t="s">
        <v>71</v>
      </c>
      <c r="I62" s="1209" t="s">
        <v>71</v>
      </c>
      <c r="J62" s="1210"/>
      <c r="K62" s="1275"/>
      <c r="L62" s="1276"/>
      <c r="M62" s="1276"/>
      <c r="N62" s="1277"/>
      <c r="O62" s="1305"/>
      <c r="P62" s="1305"/>
    </row>
    <row r="63" spans="2:17" ht="54" customHeight="1" thickBot="1">
      <c r="B63" s="248" t="s">
        <v>220</v>
      </c>
      <c r="C63" s="921" t="s">
        <v>742</v>
      </c>
      <c r="D63" s="921"/>
      <c r="E63" s="921"/>
      <c r="F63" s="956"/>
      <c r="G63" s="338">
        <f>G61+G62</f>
        <v>95458</v>
      </c>
      <c r="H63" s="275"/>
      <c r="I63" s="1264"/>
      <c r="J63" s="1265"/>
      <c r="K63" s="1264"/>
      <c r="L63" s="1266"/>
      <c r="M63" s="1266"/>
      <c r="N63" s="1267"/>
      <c r="O63" s="1306"/>
      <c r="P63" s="1306"/>
      <c r="Q63" s="198"/>
    </row>
    <row r="64" spans="2:17" ht="57.75" customHeight="1">
      <c r="B64" s="1296" t="s">
        <v>743</v>
      </c>
      <c r="C64" s="1297"/>
      <c r="D64" s="1297"/>
      <c r="E64" s="1297"/>
      <c r="F64" s="1297"/>
      <c r="G64" s="1297"/>
      <c r="H64" s="1297"/>
      <c r="I64" s="1297"/>
      <c r="J64" s="1297"/>
      <c r="K64" s="1297"/>
      <c r="L64" s="1297"/>
      <c r="M64" s="1297"/>
      <c r="N64" s="1297"/>
      <c r="O64" s="1297"/>
      <c r="P64" s="1298"/>
    </row>
    <row r="65" spans="2:16" ht="58.5" customHeight="1" thickBot="1">
      <c r="B65" s="276" t="s">
        <v>438</v>
      </c>
      <c r="C65" s="1284" t="s">
        <v>744</v>
      </c>
      <c r="D65" s="1284"/>
      <c r="E65" s="1284"/>
      <c r="F65" s="1284"/>
      <c r="G65" s="1284"/>
      <c r="H65" s="1284"/>
      <c r="I65" s="1284"/>
      <c r="J65" s="1284"/>
      <c r="K65" s="1284"/>
      <c r="L65" s="1284"/>
      <c r="M65" s="1285"/>
      <c r="N65" s="277" t="s">
        <v>49</v>
      </c>
      <c r="O65" s="268" t="s">
        <v>841</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746</v>
      </c>
      <c r="G67" s="1240" t="s">
        <v>747</v>
      </c>
      <c r="H67" s="1281"/>
      <c r="I67" s="1240" t="s">
        <v>748</v>
      </c>
      <c r="J67" s="1281"/>
      <c r="K67" s="1240" t="s">
        <v>384</v>
      </c>
      <c r="L67" s="1241"/>
      <c r="M67" s="1241"/>
      <c r="N67" s="1242"/>
      <c r="O67" s="1183"/>
      <c r="P67" s="1183"/>
    </row>
    <row r="68" spans="2:16" ht="28.5" customHeight="1">
      <c r="B68" s="262" t="s">
        <v>216</v>
      </c>
      <c r="C68" s="1290" t="s">
        <v>749</v>
      </c>
      <c r="D68" s="1290"/>
      <c r="E68" s="1291"/>
      <c r="F68" s="746" t="s">
        <v>49</v>
      </c>
      <c r="G68" s="1251">
        <v>95458</v>
      </c>
      <c r="H68" s="1252"/>
      <c r="I68" s="1209" t="s">
        <v>845</v>
      </c>
      <c r="J68" s="1210"/>
      <c r="K68" s="1275"/>
      <c r="L68" s="1276"/>
      <c r="M68" s="1276"/>
      <c r="N68" s="1277"/>
      <c r="O68" s="1184"/>
      <c r="P68" s="1184"/>
    </row>
    <row r="69" spans="2:16" ht="31.5" customHeight="1">
      <c r="B69" s="278"/>
      <c r="C69" s="1290" t="s">
        <v>750</v>
      </c>
      <c r="D69" s="1290"/>
      <c r="E69" s="1291"/>
      <c r="F69" s="1096" t="s">
        <v>846</v>
      </c>
      <c r="G69" s="1097"/>
      <c r="H69" s="1097"/>
      <c r="I69" s="1097"/>
      <c r="J69" s="1097"/>
      <c r="K69" s="1275"/>
      <c r="L69" s="1276"/>
      <c r="M69" s="1276"/>
      <c r="N69" s="1277"/>
      <c r="O69" s="1184"/>
      <c r="P69" s="1184"/>
    </row>
    <row r="70" spans="2:16" ht="65.25" customHeight="1">
      <c r="B70" s="262" t="s">
        <v>218</v>
      </c>
      <c r="C70" s="1290" t="s">
        <v>751</v>
      </c>
      <c r="D70" s="1290"/>
      <c r="E70" s="1291"/>
      <c r="F70" s="746" t="s">
        <v>50</v>
      </c>
      <c r="G70" s="1251">
        <v>0</v>
      </c>
      <c r="H70" s="1252"/>
      <c r="I70" s="1209" t="s">
        <v>71</v>
      </c>
      <c r="J70" s="1210"/>
      <c r="K70" s="1275" t="s">
        <v>847</v>
      </c>
      <c r="L70" s="1276"/>
      <c r="M70" s="1276"/>
      <c r="N70" s="1277"/>
      <c r="O70" s="1184"/>
      <c r="P70" s="1184"/>
    </row>
    <row r="71" spans="2:16" ht="35.25" customHeight="1">
      <c r="B71" s="278"/>
      <c r="C71" s="1290" t="s">
        <v>752</v>
      </c>
      <c r="D71" s="1290"/>
      <c r="E71" s="1291"/>
      <c r="F71" s="1096" t="s">
        <v>71</v>
      </c>
      <c r="G71" s="1097"/>
      <c r="H71" s="1097"/>
      <c r="I71" s="1097"/>
      <c r="J71" s="1097"/>
      <c r="K71" s="1275"/>
      <c r="L71" s="1276"/>
      <c r="M71" s="1276"/>
      <c r="N71" s="1277"/>
      <c r="O71" s="1184"/>
      <c r="P71" s="1184"/>
    </row>
    <row r="72" spans="2:16" ht="51" customHeight="1" thickBot="1">
      <c r="B72" s="279" t="s">
        <v>220</v>
      </c>
      <c r="C72" s="1292" t="s">
        <v>753</v>
      </c>
      <c r="D72" s="1292"/>
      <c r="E72" s="1293"/>
      <c r="F72" s="280"/>
      <c r="G72" s="1294">
        <f>G68+G70</f>
        <v>95458</v>
      </c>
      <c r="H72" s="1295"/>
      <c r="I72" s="1264"/>
      <c r="J72" s="1265"/>
      <c r="K72" s="1264"/>
      <c r="L72" s="1266"/>
      <c r="M72" s="1266"/>
      <c r="N72" s="1267"/>
      <c r="O72" s="1200"/>
      <c r="P72" s="1200"/>
    </row>
    <row r="73" spans="2:16" ht="56.25" customHeight="1">
      <c r="B73" s="1278" t="s">
        <v>754</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748</v>
      </c>
      <c r="J74" s="1281"/>
      <c r="K74" s="1240" t="s">
        <v>457</v>
      </c>
      <c r="L74" s="1241"/>
      <c r="M74" s="1241"/>
      <c r="N74" s="1242"/>
      <c r="O74" s="246"/>
      <c r="P74" s="247"/>
    </row>
    <row r="75" spans="2:16" s="282" customFormat="1" ht="32.25" customHeight="1">
      <c r="B75" s="262" t="s">
        <v>216</v>
      </c>
      <c r="C75" s="875" t="s">
        <v>118</v>
      </c>
      <c r="D75" s="875"/>
      <c r="E75" s="990"/>
      <c r="F75" s="746" t="s">
        <v>663</v>
      </c>
      <c r="G75" s="1251">
        <v>0</v>
      </c>
      <c r="H75" s="1252"/>
      <c r="I75" s="1209" t="s">
        <v>60</v>
      </c>
      <c r="J75" s="1210"/>
      <c r="K75" s="1211"/>
      <c r="L75" s="1212"/>
      <c r="M75" s="1212"/>
      <c r="N75" s="1213"/>
      <c r="O75" s="1183"/>
      <c r="P75" s="1183"/>
    </row>
    <row r="76" spans="2:16" s="282" customFormat="1" ht="50.25" customHeight="1">
      <c r="B76" s="262" t="s">
        <v>218</v>
      </c>
      <c r="C76" s="875" t="s">
        <v>54</v>
      </c>
      <c r="D76" s="875"/>
      <c r="E76" s="990"/>
      <c r="F76" s="746" t="s">
        <v>663</v>
      </c>
      <c r="G76" s="1251">
        <v>0</v>
      </c>
      <c r="H76" s="1252"/>
      <c r="I76" s="1209" t="s">
        <v>60</v>
      </c>
      <c r="J76" s="1210"/>
      <c r="K76" s="1211"/>
      <c r="L76" s="1212"/>
      <c r="M76" s="1212"/>
      <c r="N76" s="1213"/>
      <c r="O76" s="1184"/>
      <c r="P76" s="1184"/>
    </row>
    <row r="77" spans="2:16" s="282" customFormat="1" ht="32.25" customHeight="1">
      <c r="B77" s="262" t="s">
        <v>220</v>
      </c>
      <c r="C77" s="875" t="s">
        <v>120</v>
      </c>
      <c r="D77" s="875"/>
      <c r="E77" s="990"/>
      <c r="F77" s="746" t="s">
        <v>663</v>
      </c>
      <c r="G77" s="1251">
        <v>0</v>
      </c>
      <c r="H77" s="1252"/>
      <c r="I77" s="1209" t="s">
        <v>60</v>
      </c>
      <c r="J77" s="1210"/>
      <c r="K77" s="1211"/>
      <c r="L77" s="1212"/>
      <c r="M77" s="1212"/>
      <c r="N77" s="1213"/>
      <c r="O77" s="1184"/>
      <c r="P77" s="1184"/>
    </row>
    <row r="78" spans="2:16" s="282" customFormat="1" ht="32.25" customHeight="1">
      <c r="B78" s="262" t="s">
        <v>222</v>
      </c>
      <c r="C78" s="875" t="s">
        <v>121</v>
      </c>
      <c r="D78" s="875"/>
      <c r="E78" s="990"/>
      <c r="F78" s="746" t="s">
        <v>663</v>
      </c>
      <c r="G78" s="1251">
        <v>0</v>
      </c>
      <c r="H78" s="1252"/>
      <c r="I78" s="1209" t="s">
        <v>60</v>
      </c>
      <c r="J78" s="1210"/>
      <c r="K78" s="1251"/>
      <c r="L78" s="1282"/>
      <c r="M78" s="1282"/>
      <c r="N78" s="1283"/>
      <c r="O78" s="1184"/>
      <c r="P78" s="1184"/>
    </row>
    <row r="79" spans="2:16" s="282" customFormat="1" ht="32.25" customHeight="1">
      <c r="B79" s="262" t="s">
        <v>224</v>
      </c>
      <c r="C79" s="875" t="s">
        <v>122</v>
      </c>
      <c r="D79" s="875"/>
      <c r="E79" s="990"/>
      <c r="F79" s="746" t="s">
        <v>663</v>
      </c>
      <c r="G79" s="1441">
        <v>0</v>
      </c>
      <c r="H79" s="1442"/>
      <c r="I79" s="1209" t="s">
        <v>60</v>
      </c>
      <c r="J79" s="1210"/>
      <c r="K79" s="1483"/>
      <c r="L79" s="1484"/>
      <c r="M79" s="1484"/>
      <c r="N79" s="1485"/>
      <c r="O79" s="1184"/>
      <c r="P79" s="1184"/>
    </row>
    <row r="80" spans="2:16" ht="53.25" customHeight="1" thickBot="1">
      <c r="B80" s="248" t="s">
        <v>226</v>
      </c>
      <c r="C80" s="921" t="s">
        <v>759</v>
      </c>
      <c r="D80" s="921"/>
      <c r="E80" s="956"/>
      <c r="F80" s="283"/>
      <c r="G80" s="1262">
        <f>G75+G76+G77+G78+G79</f>
        <v>0</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760</v>
      </c>
      <c r="D82" s="1271"/>
      <c r="E82" s="1271"/>
      <c r="F82" s="1271"/>
      <c r="G82" s="1272"/>
      <c r="H82" s="1255">
        <f>G72/(G72+G80)</f>
        <v>1</v>
      </c>
      <c r="I82" s="1256"/>
      <c r="J82" s="1257"/>
      <c r="K82" s="1273" t="s">
        <v>462</v>
      </c>
      <c r="L82" s="1274"/>
      <c r="M82" s="1274"/>
      <c r="N82" s="1274"/>
      <c r="O82" s="246" t="s">
        <v>848</v>
      </c>
      <c r="P82" s="247"/>
    </row>
    <row r="83" spans="1:16" ht="66.75" customHeight="1">
      <c r="B83" s="285" t="s">
        <v>761</v>
      </c>
      <c r="C83" s="1253" t="s">
        <v>762</v>
      </c>
      <c r="D83" s="1253"/>
      <c r="E83" s="1253"/>
      <c r="F83" s="1253"/>
      <c r="G83" s="1254"/>
      <c r="H83" s="1255">
        <f>G68/G72</f>
        <v>1</v>
      </c>
      <c r="I83" s="1256"/>
      <c r="J83" s="1257"/>
      <c r="K83" s="1258" t="s">
        <v>465</v>
      </c>
      <c r="L83" s="1259"/>
      <c r="M83" s="1259"/>
      <c r="N83" s="1259"/>
      <c r="O83" s="246" t="s">
        <v>849</v>
      </c>
      <c r="P83" s="247"/>
    </row>
    <row r="84" spans="1:16" ht="66" customHeight="1">
      <c r="B84" s="286" t="s">
        <v>466</v>
      </c>
      <c r="C84" s="879" t="s">
        <v>763</v>
      </c>
      <c r="D84" s="879"/>
      <c r="E84" s="1260"/>
      <c r="F84" s="1260"/>
      <c r="G84" s="1261"/>
      <c r="H84" s="1255">
        <f>(G72+G80)/J26</f>
        <v>1</v>
      </c>
      <c r="I84" s="1256"/>
      <c r="J84" s="1257"/>
      <c r="K84" s="1258" t="s">
        <v>352</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39" customHeight="1">
      <c r="B86" s="242" t="s">
        <v>471</v>
      </c>
      <c r="C86" s="879" t="s">
        <v>472</v>
      </c>
      <c r="D86" s="879"/>
      <c r="E86" s="879"/>
      <c r="F86" s="879"/>
      <c r="G86" s="880"/>
      <c r="H86" s="1096" t="s">
        <v>850</v>
      </c>
      <c r="I86" s="1097"/>
      <c r="J86" s="1097"/>
      <c r="K86" s="1249" t="s">
        <v>851</v>
      </c>
      <c r="L86" s="1250"/>
      <c r="M86" s="1250"/>
      <c r="N86" s="1250"/>
      <c r="O86" s="1003"/>
      <c r="P86" s="1003"/>
    </row>
    <row r="87" spans="1:16" ht="23.25" customHeight="1">
      <c r="B87" s="10" t="s">
        <v>216</v>
      </c>
      <c r="C87" s="879" t="s">
        <v>473</v>
      </c>
      <c r="D87" s="879"/>
      <c r="E87" s="879"/>
      <c r="F87" s="879"/>
      <c r="G87" s="879"/>
      <c r="H87" s="1073"/>
      <c r="I87" s="1074"/>
      <c r="J87" s="1074"/>
      <c r="K87" s="1074"/>
      <c r="L87" s="1074"/>
      <c r="M87" s="1074"/>
      <c r="N87" s="1074"/>
      <c r="O87" s="1007"/>
      <c r="P87" s="1007"/>
    </row>
    <row r="88" spans="1:16" ht="44.25" customHeight="1">
      <c r="B88" s="249" t="s">
        <v>474</v>
      </c>
      <c r="C88" s="913" t="s">
        <v>475</v>
      </c>
      <c r="D88" s="913"/>
      <c r="E88" s="1006"/>
      <c r="F88" s="1084"/>
      <c r="G88" s="1085"/>
      <c r="H88" s="1085"/>
      <c r="I88" s="1085"/>
      <c r="J88" s="1085"/>
      <c r="K88" s="1085"/>
      <c r="L88" s="1085"/>
      <c r="M88" s="1085"/>
      <c r="N88" s="1085"/>
      <c r="O88" s="1245"/>
      <c r="P88" s="1246"/>
    </row>
    <row r="89" spans="1:16" ht="42" customHeight="1">
      <c r="B89" s="1223" t="s">
        <v>764</v>
      </c>
      <c r="C89" s="1224"/>
      <c r="D89" s="1224"/>
      <c r="E89" s="1224"/>
      <c r="F89" s="1224"/>
      <c r="G89" s="1224"/>
      <c r="H89" s="1224"/>
      <c r="I89" s="1224"/>
      <c r="J89" s="1224"/>
      <c r="K89" s="1224"/>
      <c r="L89" s="1224"/>
      <c r="M89" s="1224"/>
      <c r="N89" s="1224"/>
      <c r="O89" s="1224"/>
      <c r="P89" s="1225"/>
    </row>
    <row r="90" spans="1:16" ht="51.75" customHeight="1">
      <c r="B90" s="288" t="s">
        <v>477</v>
      </c>
      <c r="C90" s="1388" t="s">
        <v>478</v>
      </c>
      <c r="D90" s="879"/>
      <c r="E90" s="879"/>
      <c r="F90" s="879"/>
      <c r="G90" s="880"/>
      <c r="H90" s="289" t="s">
        <v>50</v>
      </c>
      <c r="I90" s="1226" t="s">
        <v>424</v>
      </c>
      <c r="J90" s="1227"/>
      <c r="K90" s="1480" t="s">
        <v>852</v>
      </c>
      <c r="L90" s="1481"/>
      <c r="M90" s="1481"/>
      <c r="N90" s="1482"/>
      <c r="O90" s="246" t="s">
        <v>841</v>
      </c>
      <c r="P90" s="247"/>
    </row>
    <row r="91" spans="1:16" ht="30.75" customHeight="1">
      <c r="B91" s="1228" t="s">
        <v>479</v>
      </c>
      <c r="C91" s="1229"/>
      <c r="D91" s="1229"/>
      <c r="E91" s="1230"/>
      <c r="F91" s="1237" t="s">
        <v>765</v>
      </c>
      <c r="G91" s="1238"/>
      <c r="H91" s="1239"/>
      <c r="I91" s="1240" t="s">
        <v>481</v>
      </c>
      <c r="J91" s="1241"/>
      <c r="K91" s="1240" t="s">
        <v>384</v>
      </c>
      <c r="L91" s="1241"/>
      <c r="M91" s="1241"/>
      <c r="N91" s="1242"/>
      <c r="O91" s="1183"/>
      <c r="P91" s="1183"/>
    </row>
    <row r="92" spans="1:16" ht="21" customHeight="1">
      <c r="B92" s="1231"/>
      <c r="C92" s="1232"/>
      <c r="D92" s="1232"/>
      <c r="E92" s="1233"/>
      <c r="F92" s="986"/>
      <c r="G92" s="987"/>
      <c r="H92" s="988"/>
      <c r="I92" s="1243"/>
      <c r="J92" s="1244"/>
      <c r="K92" s="986"/>
      <c r="L92" s="987"/>
      <c r="M92" s="987"/>
      <c r="N92" s="988"/>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t="s">
        <v>853</v>
      </c>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767</v>
      </c>
      <c r="D101" s="1065"/>
      <c r="E101" s="1065"/>
      <c r="F101" s="1066"/>
      <c r="G101" s="1032" t="s">
        <v>49</v>
      </c>
      <c r="H101" s="1199"/>
      <c r="I101" s="1032" t="s">
        <v>49</v>
      </c>
      <c r="J101" s="1199"/>
      <c r="K101" s="745" t="s">
        <v>50</v>
      </c>
      <c r="L101" s="1032" t="s">
        <v>663</v>
      </c>
      <c r="M101" s="1033"/>
      <c r="N101" s="1116"/>
      <c r="O101" s="1183"/>
      <c r="P101" s="1183"/>
    </row>
    <row r="102" spans="2:16" ht="42" customHeight="1">
      <c r="B102" s="291" t="s">
        <v>218</v>
      </c>
      <c r="C102" s="1065" t="s">
        <v>768</v>
      </c>
      <c r="D102" s="1065"/>
      <c r="E102" s="1065"/>
      <c r="F102" s="1066"/>
      <c r="G102" s="1032" t="s">
        <v>49</v>
      </c>
      <c r="H102" s="1199"/>
      <c r="I102" s="1032" t="s">
        <v>50</v>
      </c>
      <c r="J102" s="1199"/>
      <c r="K102" s="745" t="s">
        <v>50</v>
      </c>
      <c r="L102" s="1032" t="s">
        <v>663</v>
      </c>
      <c r="M102" s="1033"/>
      <c r="N102" s="1116"/>
      <c r="O102" s="1184"/>
      <c r="P102" s="1184"/>
    </row>
    <row r="103" spans="2:16" ht="41.25" customHeight="1">
      <c r="B103" s="291" t="s">
        <v>490</v>
      </c>
      <c r="C103" s="1065" t="s">
        <v>769</v>
      </c>
      <c r="D103" s="1065"/>
      <c r="E103" s="1065"/>
      <c r="F103" s="1066"/>
      <c r="G103" s="1032" t="s">
        <v>49</v>
      </c>
      <c r="H103" s="1199"/>
      <c r="I103" s="1032" t="s">
        <v>50</v>
      </c>
      <c r="J103" s="1199"/>
      <c r="K103" s="745" t="s">
        <v>50</v>
      </c>
      <c r="L103" s="1032" t="s">
        <v>663</v>
      </c>
      <c r="M103" s="1033"/>
      <c r="N103" s="1116"/>
      <c r="O103" s="1184"/>
      <c r="P103" s="1184"/>
    </row>
    <row r="104" spans="2:16" ht="30" customHeight="1">
      <c r="B104" s="291" t="s">
        <v>492</v>
      </c>
      <c r="C104" s="1065" t="s">
        <v>770</v>
      </c>
      <c r="D104" s="1065"/>
      <c r="E104" s="1065"/>
      <c r="F104" s="1066"/>
      <c r="G104" s="1032" t="s">
        <v>50</v>
      </c>
      <c r="H104" s="1199"/>
      <c r="I104" s="1032" t="s">
        <v>50</v>
      </c>
      <c r="J104" s="1199"/>
      <c r="K104" s="745" t="s">
        <v>50</v>
      </c>
      <c r="L104" s="1032" t="s">
        <v>663</v>
      </c>
      <c r="M104" s="1033"/>
      <c r="N104" s="1116"/>
      <c r="O104" s="1184"/>
      <c r="P104" s="1184"/>
    </row>
    <row r="105" spans="2:16" ht="31.5" customHeight="1">
      <c r="B105" s="291" t="s">
        <v>494</v>
      </c>
      <c r="C105" s="1065" t="s">
        <v>771</v>
      </c>
      <c r="D105" s="1065"/>
      <c r="E105" s="1065"/>
      <c r="F105" s="1066"/>
      <c r="G105" s="1032" t="s">
        <v>49</v>
      </c>
      <c r="H105" s="1199"/>
      <c r="I105" s="1032" t="s">
        <v>49</v>
      </c>
      <c r="J105" s="1199"/>
      <c r="K105" s="745" t="s">
        <v>50</v>
      </c>
      <c r="L105" s="1032" t="s">
        <v>663</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663</v>
      </c>
      <c r="M106" s="1033"/>
      <c r="N106" s="1116"/>
      <c r="O106" s="1184"/>
      <c r="P106" s="1184"/>
    </row>
    <row r="107" spans="2:16" ht="24.75" customHeight="1">
      <c r="B107" s="291" t="s">
        <v>228</v>
      </c>
      <c r="C107" s="1065" t="s">
        <v>134</v>
      </c>
      <c r="D107" s="1065"/>
      <c r="E107" s="1065"/>
      <c r="F107" s="1066"/>
      <c r="G107" s="1032" t="s">
        <v>50</v>
      </c>
      <c r="H107" s="1199"/>
      <c r="I107" s="1032" t="s">
        <v>50</v>
      </c>
      <c r="J107" s="1199"/>
      <c r="K107" s="745" t="s">
        <v>50</v>
      </c>
      <c r="L107" s="1032" t="s">
        <v>663</v>
      </c>
      <c r="M107" s="1033"/>
      <c r="N107" s="1116"/>
      <c r="O107" s="1184"/>
      <c r="P107" s="1184"/>
    </row>
    <row r="108" spans="2:16" ht="27.75" customHeight="1">
      <c r="B108" s="291" t="s">
        <v>229</v>
      </c>
      <c r="C108" s="1065" t="s">
        <v>772</v>
      </c>
      <c r="D108" s="1065"/>
      <c r="E108" s="1065"/>
      <c r="F108" s="1066"/>
      <c r="G108" s="1032" t="s">
        <v>49</v>
      </c>
      <c r="H108" s="1199"/>
      <c r="I108" s="1032" t="s">
        <v>49</v>
      </c>
      <c r="J108" s="1199"/>
      <c r="K108" s="745" t="s">
        <v>50</v>
      </c>
      <c r="L108" s="1032" t="s">
        <v>663</v>
      </c>
      <c r="M108" s="1033"/>
      <c r="N108" s="1116"/>
      <c r="O108" s="1184"/>
      <c r="P108" s="1184"/>
    </row>
    <row r="109" spans="2:16" ht="24" customHeight="1">
      <c r="B109" s="291" t="s">
        <v>230</v>
      </c>
      <c r="C109" s="1065" t="s">
        <v>136</v>
      </c>
      <c r="D109" s="1065"/>
      <c r="E109" s="1065"/>
      <c r="F109" s="1066"/>
      <c r="G109" s="1032" t="s">
        <v>49</v>
      </c>
      <c r="H109" s="1199"/>
      <c r="I109" s="1032" t="s">
        <v>49</v>
      </c>
      <c r="J109" s="1199"/>
      <c r="K109" s="745" t="s">
        <v>50</v>
      </c>
      <c r="L109" s="1032" t="s">
        <v>663</v>
      </c>
      <c r="M109" s="1033"/>
      <c r="N109" s="1116"/>
      <c r="O109" s="1184"/>
      <c r="P109" s="1184"/>
    </row>
    <row r="110" spans="2:16" ht="24" customHeight="1">
      <c r="B110" s="291" t="s">
        <v>231</v>
      </c>
      <c r="C110" s="1065" t="s">
        <v>137</v>
      </c>
      <c r="D110" s="1065"/>
      <c r="E110" s="1065"/>
      <c r="F110" s="1066"/>
      <c r="G110" s="1032" t="s">
        <v>49</v>
      </c>
      <c r="H110" s="1199"/>
      <c r="I110" s="1032" t="s">
        <v>49</v>
      </c>
      <c r="J110" s="1199"/>
      <c r="K110" s="745" t="s">
        <v>50</v>
      </c>
      <c r="L110" s="1032" t="s">
        <v>663</v>
      </c>
      <c r="M110" s="1033"/>
      <c r="N110" s="1116"/>
      <c r="O110" s="1184"/>
      <c r="P110" s="1184"/>
    </row>
    <row r="111" spans="2:16" ht="21" customHeight="1">
      <c r="B111" s="291" t="s">
        <v>233</v>
      </c>
      <c r="C111" s="1065" t="s">
        <v>773</v>
      </c>
      <c r="D111" s="1065"/>
      <c r="E111" s="1065"/>
      <c r="F111" s="1066"/>
      <c r="G111" s="1032" t="s">
        <v>50</v>
      </c>
      <c r="H111" s="1199"/>
      <c r="I111" s="1032" t="s">
        <v>50</v>
      </c>
      <c r="J111" s="1199"/>
      <c r="K111" s="745" t="s">
        <v>50</v>
      </c>
      <c r="L111" s="1032" t="s">
        <v>663</v>
      </c>
      <c r="M111" s="1033"/>
      <c r="N111" s="1116"/>
      <c r="O111" s="1184"/>
      <c r="P111" s="1184"/>
    </row>
    <row r="112" spans="2:16" ht="29.25" customHeight="1">
      <c r="B112" s="291" t="s">
        <v>500</v>
      </c>
      <c r="C112" s="1065" t="s">
        <v>774</v>
      </c>
      <c r="D112" s="1065"/>
      <c r="E112" s="1065"/>
      <c r="F112" s="1066"/>
      <c r="G112" s="1032" t="s">
        <v>49</v>
      </c>
      <c r="H112" s="1199"/>
      <c r="I112" s="1032" t="s">
        <v>50</v>
      </c>
      <c r="J112" s="1199"/>
      <c r="K112" s="745" t="s">
        <v>50</v>
      </c>
      <c r="L112" s="1032" t="s">
        <v>663</v>
      </c>
      <c r="M112" s="1033"/>
      <c r="N112" s="1116"/>
      <c r="O112" s="1184"/>
      <c r="P112" s="1184"/>
    </row>
    <row r="113" spans="2:16" ht="21" customHeight="1">
      <c r="B113" s="291" t="s">
        <v>236</v>
      </c>
      <c r="C113" s="1065" t="s">
        <v>775</v>
      </c>
      <c r="D113" s="1065"/>
      <c r="E113" s="1065"/>
      <c r="F113" s="1066"/>
      <c r="G113" s="1032" t="s">
        <v>50</v>
      </c>
      <c r="H113" s="1199"/>
      <c r="I113" s="1132" t="s">
        <v>49</v>
      </c>
      <c r="J113" s="1133"/>
      <c r="K113" s="745" t="s">
        <v>664</v>
      </c>
      <c r="L113" s="1032" t="s">
        <v>663</v>
      </c>
      <c r="M113" s="1033"/>
      <c r="N113" s="1116"/>
      <c r="O113" s="1184"/>
      <c r="P113" s="1184"/>
    </row>
    <row r="114" spans="2:16" ht="32.25" customHeight="1">
      <c r="B114" s="292" t="s">
        <v>503</v>
      </c>
      <c r="C114" s="1065" t="s">
        <v>776</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t="s">
        <v>854</v>
      </c>
      <c r="F115" s="1198"/>
      <c r="G115" s="1032" t="s">
        <v>49</v>
      </c>
      <c r="H115" s="1199"/>
      <c r="I115" s="1032" t="s">
        <v>50</v>
      </c>
      <c r="J115" s="1199"/>
      <c r="K115" s="745" t="s">
        <v>50</v>
      </c>
      <c r="L115" s="1032" t="s">
        <v>663</v>
      </c>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855</v>
      </c>
      <c r="K120" s="1195"/>
      <c r="L120" s="1195"/>
      <c r="M120" s="1195"/>
      <c r="N120" s="1196"/>
      <c r="O120" s="293"/>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30.95" customHeight="1">
      <c r="B122" s="10" t="s">
        <v>511</v>
      </c>
      <c r="C122" s="879" t="s">
        <v>512</v>
      </c>
      <c r="D122" s="879"/>
      <c r="E122" s="879"/>
      <c r="F122" s="879"/>
      <c r="G122" s="879"/>
      <c r="H122" s="968" t="s">
        <v>856</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857</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t="s">
        <v>858</v>
      </c>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49</v>
      </c>
      <c r="I128" s="969"/>
      <c r="J128" s="969"/>
      <c r="K128" s="1179"/>
      <c r="L128" s="1158" t="s">
        <v>859</v>
      </c>
      <c r="M128" s="1159"/>
      <c r="N128" s="1160"/>
      <c r="O128" s="1003"/>
      <c r="P128" s="1003"/>
    </row>
    <row r="129" spans="1:16" ht="25.5" customHeight="1">
      <c r="B129" s="10" t="s">
        <v>216</v>
      </c>
      <c r="C129" s="879" t="s">
        <v>520</v>
      </c>
      <c r="D129" s="879"/>
      <c r="E129" s="879"/>
      <c r="F129" s="879"/>
      <c r="G129" s="880"/>
      <c r="H129" s="1032" t="s">
        <v>52</v>
      </c>
      <c r="I129" s="1033"/>
      <c r="J129" s="1033"/>
      <c r="K129" s="1179"/>
      <c r="L129" s="1161"/>
      <c r="M129" s="1162"/>
      <c r="N129" s="1163"/>
      <c r="O129" s="1004"/>
      <c r="P129" s="1004"/>
    </row>
    <row r="130" spans="1:16" ht="35.25" customHeight="1">
      <c r="B130" s="10" t="s">
        <v>218</v>
      </c>
      <c r="C130" s="879" t="s">
        <v>521</v>
      </c>
      <c r="D130" s="879"/>
      <c r="E130" s="879"/>
      <c r="F130" s="879"/>
      <c r="G130" s="880"/>
      <c r="H130" s="1032" t="s">
        <v>860</v>
      </c>
      <c r="I130" s="1033"/>
      <c r="J130" s="1033"/>
      <c r="K130" s="1179"/>
      <c r="L130" s="1164"/>
      <c r="M130" s="1165"/>
      <c r="N130" s="1166"/>
      <c r="O130" s="1007"/>
      <c r="P130" s="1007"/>
    </row>
    <row r="131" spans="1:16" ht="49.5" customHeight="1">
      <c r="B131" s="294" t="s">
        <v>522</v>
      </c>
      <c r="C131" s="879" t="s">
        <v>781</v>
      </c>
      <c r="D131" s="879"/>
      <c r="E131" s="879"/>
      <c r="F131" s="879"/>
      <c r="G131" s="879"/>
      <c r="H131" s="968" t="s">
        <v>50</v>
      </c>
      <c r="I131" s="969"/>
      <c r="J131" s="969"/>
      <c r="K131" s="1179"/>
      <c r="L131" s="1186"/>
      <c r="M131" s="1186"/>
      <c r="N131" s="1187"/>
      <c r="O131" s="1003"/>
      <c r="P131" s="1003"/>
    </row>
    <row r="132" spans="1:16" ht="47.25" customHeight="1">
      <c r="B132" s="10" t="s">
        <v>216</v>
      </c>
      <c r="C132" s="879" t="s">
        <v>524</v>
      </c>
      <c r="D132" s="879"/>
      <c r="E132" s="879"/>
      <c r="F132" s="879"/>
      <c r="G132" s="880"/>
      <c r="H132" s="968" t="s">
        <v>663</v>
      </c>
      <c r="I132" s="969"/>
      <c r="J132" s="969"/>
      <c r="K132" s="1179"/>
      <c r="L132" s="1188"/>
      <c r="M132" s="1188"/>
      <c r="N132" s="1189"/>
      <c r="O132" s="1007"/>
      <c r="P132" s="1007"/>
    </row>
    <row r="133" spans="1:16" ht="62.25" customHeight="1">
      <c r="B133" s="294" t="s">
        <v>525</v>
      </c>
      <c r="C133" s="879" t="s">
        <v>783</v>
      </c>
      <c r="D133" s="879"/>
      <c r="E133" s="879"/>
      <c r="F133" s="879"/>
      <c r="G133" s="879"/>
      <c r="H133" s="968" t="s">
        <v>50</v>
      </c>
      <c r="I133" s="969"/>
      <c r="J133" s="969"/>
      <c r="K133" s="1179"/>
      <c r="L133" s="1139"/>
      <c r="M133" s="1139"/>
      <c r="N133" s="1079"/>
      <c r="O133" s="1003"/>
      <c r="P133" s="1003"/>
    </row>
    <row r="134" spans="1:16" ht="51.75" customHeight="1">
      <c r="A134" s="295"/>
      <c r="B134" s="9" t="s">
        <v>216</v>
      </c>
      <c r="C134" s="913" t="s">
        <v>524</v>
      </c>
      <c r="D134" s="913"/>
      <c r="E134" s="913"/>
      <c r="F134" s="913"/>
      <c r="G134" s="1006"/>
      <c r="H134" s="968" t="s">
        <v>663</v>
      </c>
      <c r="I134" s="969"/>
      <c r="J134" s="969"/>
      <c r="K134" s="1179"/>
      <c r="L134" s="1140"/>
      <c r="M134" s="1140"/>
      <c r="N134" s="1083"/>
      <c r="O134" s="1004"/>
      <c r="P134" s="1004"/>
    </row>
    <row r="135" spans="1:16" ht="71.25" customHeight="1" thickBot="1">
      <c r="B135" s="296" t="s">
        <v>527</v>
      </c>
      <c r="C135" s="1152" t="s">
        <v>528</v>
      </c>
      <c r="D135" s="1152"/>
      <c r="E135" s="1152"/>
      <c r="F135" s="1152"/>
      <c r="G135" s="1153"/>
      <c r="H135" s="1154" t="s">
        <v>861</v>
      </c>
      <c r="I135" s="1155"/>
      <c r="J135" s="1155"/>
      <c r="K135" s="1180"/>
      <c r="L135" s="1156"/>
      <c r="M135" s="1156"/>
      <c r="N135" s="1157"/>
      <c r="O135" s="1005"/>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787</v>
      </c>
      <c r="H137" s="1148"/>
      <c r="I137" s="1149"/>
      <c r="J137" s="1147" t="s">
        <v>788</v>
      </c>
      <c r="K137" s="1148"/>
      <c r="L137" s="1149"/>
      <c r="M137" s="1150" t="s">
        <v>384</v>
      </c>
      <c r="N137" s="1151"/>
      <c r="O137" s="1137" t="s">
        <v>862</v>
      </c>
      <c r="P137" s="1137"/>
    </row>
    <row r="138" spans="1:16" ht="42" customHeight="1">
      <c r="B138" s="298" t="s">
        <v>511</v>
      </c>
      <c r="C138" s="1065" t="s">
        <v>767</v>
      </c>
      <c r="D138" s="1065"/>
      <c r="E138" s="1065"/>
      <c r="F138" s="1066"/>
      <c r="G138" s="1132" t="s">
        <v>683</v>
      </c>
      <c r="H138" s="1134"/>
      <c r="I138" s="1133"/>
      <c r="J138" s="1132" t="s">
        <v>683</v>
      </c>
      <c r="K138" s="1134"/>
      <c r="L138" s="1133"/>
      <c r="M138" s="1138" t="s">
        <v>863</v>
      </c>
      <c r="N138" s="1136"/>
      <c r="O138" s="1043"/>
      <c r="P138" s="1043"/>
    </row>
    <row r="139" spans="1:16" ht="42" customHeight="1">
      <c r="B139" s="298" t="s">
        <v>218</v>
      </c>
      <c r="C139" s="1065" t="s">
        <v>768</v>
      </c>
      <c r="D139" s="1065"/>
      <c r="E139" s="1065"/>
      <c r="F139" s="1066"/>
      <c r="G139" s="1132" t="s">
        <v>683</v>
      </c>
      <c r="H139" s="1134"/>
      <c r="I139" s="1133"/>
      <c r="J139" s="1132" t="s">
        <v>683</v>
      </c>
      <c r="K139" s="1134"/>
      <c r="L139" s="1133"/>
      <c r="M139" s="1138" t="s">
        <v>863</v>
      </c>
      <c r="N139" s="1136"/>
      <c r="O139" s="1043"/>
      <c r="P139" s="1043"/>
    </row>
    <row r="140" spans="1:16" ht="42" customHeight="1">
      <c r="B140" s="298" t="s">
        <v>220</v>
      </c>
      <c r="C140" s="1065" t="s">
        <v>769</v>
      </c>
      <c r="D140" s="1065"/>
      <c r="E140" s="1065"/>
      <c r="F140" s="1066"/>
      <c r="G140" s="1132" t="s">
        <v>683</v>
      </c>
      <c r="H140" s="1134"/>
      <c r="I140" s="1133"/>
      <c r="J140" s="1132" t="s">
        <v>683</v>
      </c>
      <c r="K140" s="1134"/>
      <c r="L140" s="1133"/>
      <c r="M140" s="1138"/>
      <c r="N140" s="1136"/>
      <c r="O140" s="1043"/>
      <c r="P140" s="1043"/>
    </row>
    <row r="141" spans="1:16" ht="33.75" customHeight="1">
      <c r="B141" s="298" t="s">
        <v>222</v>
      </c>
      <c r="C141" s="1065" t="s">
        <v>770</v>
      </c>
      <c r="D141" s="1065"/>
      <c r="E141" s="1065"/>
      <c r="F141" s="1066"/>
      <c r="G141" s="1132" t="s">
        <v>683</v>
      </c>
      <c r="H141" s="1134"/>
      <c r="I141" s="1133"/>
      <c r="J141" s="1132" t="s">
        <v>683</v>
      </c>
      <c r="K141" s="1134"/>
      <c r="L141" s="1133"/>
      <c r="M141" s="1138"/>
      <c r="N141" s="1136"/>
      <c r="O141" s="1043"/>
      <c r="P141" s="1043"/>
    </row>
    <row r="142" spans="1:16" ht="33.75" customHeight="1">
      <c r="B142" s="298" t="s">
        <v>224</v>
      </c>
      <c r="C142" s="1065" t="s">
        <v>792</v>
      </c>
      <c r="D142" s="1065"/>
      <c r="E142" s="1065"/>
      <c r="F142" s="1066"/>
      <c r="G142" s="1132" t="s">
        <v>683</v>
      </c>
      <c r="H142" s="1134"/>
      <c r="I142" s="1133"/>
      <c r="J142" s="1132" t="s">
        <v>683</v>
      </c>
      <c r="K142" s="1134"/>
      <c r="L142" s="1133"/>
      <c r="M142" s="1138"/>
      <c r="N142" s="1136"/>
      <c r="O142" s="1043"/>
      <c r="P142" s="1043"/>
    </row>
    <row r="143" spans="1:16" ht="33.75" customHeight="1">
      <c r="B143" s="298" t="s">
        <v>226</v>
      </c>
      <c r="C143" s="1065" t="s">
        <v>133</v>
      </c>
      <c r="D143" s="1065"/>
      <c r="E143" s="1065"/>
      <c r="F143" s="1066"/>
      <c r="G143" s="1132" t="s">
        <v>683</v>
      </c>
      <c r="H143" s="1134"/>
      <c r="I143" s="1133"/>
      <c r="J143" s="1132" t="s">
        <v>683</v>
      </c>
      <c r="K143" s="1134"/>
      <c r="L143" s="1133"/>
      <c r="M143" s="1138" t="s">
        <v>863</v>
      </c>
      <c r="N143" s="1136"/>
      <c r="O143" s="1043"/>
      <c r="P143" s="1043"/>
    </row>
    <row r="144" spans="1:16" ht="33.75" customHeight="1">
      <c r="B144" s="298" t="s">
        <v>228</v>
      </c>
      <c r="C144" s="1065" t="s">
        <v>134</v>
      </c>
      <c r="D144" s="1065"/>
      <c r="E144" s="1065"/>
      <c r="F144" s="1066"/>
      <c r="G144" s="1132" t="s">
        <v>663</v>
      </c>
      <c r="H144" s="1134"/>
      <c r="I144" s="1133"/>
      <c r="J144" s="1132" t="s">
        <v>663</v>
      </c>
      <c r="K144" s="1134"/>
      <c r="L144" s="1133"/>
      <c r="M144" s="1138"/>
      <c r="N144" s="1136"/>
      <c r="O144" s="1043"/>
      <c r="P144" s="1043"/>
    </row>
    <row r="145" spans="1:16" ht="33.75" customHeight="1">
      <c r="B145" s="298" t="s">
        <v>229</v>
      </c>
      <c r="C145" s="1065" t="s">
        <v>793</v>
      </c>
      <c r="D145" s="1065"/>
      <c r="E145" s="1065"/>
      <c r="F145" s="1066"/>
      <c r="G145" s="1132" t="s">
        <v>683</v>
      </c>
      <c r="H145" s="1134"/>
      <c r="I145" s="1133"/>
      <c r="J145" s="1132" t="s">
        <v>683</v>
      </c>
      <c r="K145" s="1134"/>
      <c r="L145" s="1133"/>
      <c r="M145" s="1135" t="s">
        <v>863</v>
      </c>
      <c r="N145" s="1136"/>
      <c r="O145" s="1044"/>
      <c r="P145" s="1044"/>
    </row>
    <row r="146" spans="1:16" ht="33.75" customHeight="1">
      <c r="B146" s="298" t="s">
        <v>230</v>
      </c>
      <c r="C146" s="1065" t="s">
        <v>136</v>
      </c>
      <c r="D146" s="1065"/>
      <c r="E146" s="1065"/>
      <c r="F146" s="1066"/>
      <c r="G146" s="1132" t="s">
        <v>683</v>
      </c>
      <c r="H146" s="1134"/>
      <c r="I146" s="1133"/>
      <c r="J146" s="1132" t="s">
        <v>683</v>
      </c>
      <c r="K146" s="1134"/>
      <c r="L146" s="1133"/>
      <c r="M146" s="1135"/>
      <c r="N146" s="1136"/>
      <c r="O146" s="1044"/>
      <c r="P146" s="1044"/>
    </row>
    <row r="147" spans="1:16" ht="33.75" customHeight="1">
      <c r="B147" s="299" t="s">
        <v>231</v>
      </c>
      <c r="C147" s="1065" t="s">
        <v>137</v>
      </c>
      <c r="D147" s="1065"/>
      <c r="E147" s="1065"/>
      <c r="F147" s="1066"/>
      <c r="G147" s="1132" t="s">
        <v>683</v>
      </c>
      <c r="H147" s="1134"/>
      <c r="I147" s="1133"/>
      <c r="J147" s="1132" t="s">
        <v>683</v>
      </c>
      <c r="K147" s="1134"/>
      <c r="L147" s="1133"/>
      <c r="M147" s="1135"/>
      <c r="N147" s="1136"/>
      <c r="O147" s="1044"/>
      <c r="P147" s="1044"/>
    </row>
    <row r="148" spans="1:16" ht="33.75" customHeight="1">
      <c r="B148" s="299" t="s">
        <v>233</v>
      </c>
      <c r="C148" s="1065" t="s">
        <v>773</v>
      </c>
      <c r="D148" s="1065"/>
      <c r="E148" s="1065"/>
      <c r="F148" s="1066"/>
      <c r="G148" s="1132" t="s">
        <v>663</v>
      </c>
      <c r="H148" s="1134"/>
      <c r="I148" s="1133"/>
      <c r="J148" s="1132" t="s">
        <v>663</v>
      </c>
      <c r="K148" s="1134"/>
      <c r="L148" s="1133"/>
      <c r="M148" s="1135"/>
      <c r="N148" s="1136"/>
      <c r="O148" s="1044"/>
      <c r="P148" s="1044"/>
    </row>
    <row r="149" spans="1:16" ht="33.75" customHeight="1">
      <c r="B149" s="299" t="s">
        <v>500</v>
      </c>
      <c r="C149" s="1065" t="s">
        <v>774</v>
      </c>
      <c r="D149" s="1065"/>
      <c r="E149" s="1065"/>
      <c r="F149" s="1066"/>
      <c r="G149" s="1132" t="s">
        <v>663</v>
      </c>
      <c r="H149" s="1134"/>
      <c r="I149" s="1133"/>
      <c r="J149" s="1132" t="s">
        <v>683</v>
      </c>
      <c r="K149" s="1134"/>
      <c r="L149" s="1133"/>
      <c r="M149" s="1135" t="s">
        <v>864</v>
      </c>
      <c r="N149" s="1136"/>
      <c r="O149" s="1044"/>
      <c r="P149" s="1044"/>
    </row>
    <row r="150" spans="1:16" ht="33.75" customHeight="1">
      <c r="B150" s="299" t="s">
        <v>236</v>
      </c>
      <c r="C150" s="1065" t="s">
        <v>775</v>
      </c>
      <c r="D150" s="1065"/>
      <c r="E150" s="1065"/>
      <c r="F150" s="1066"/>
      <c r="G150" s="1132" t="s">
        <v>683</v>
      </c>
      <c r="H150" s="1134"/>
      <c r="I150" s="1133"/>
      <c r="J150" s="1132" t="s">
        <v>663</v>
      </c>
      <c r="K150" s="1134"/>
      <c r="L150" s="1133"/>
      <c r="M150" s="1135" t="s">
        <v>865</v>
      </c>
      <c r="N150" s="1136"/>
      <c r="O150" s="1044"/>
      <c r="P150" s="1044"/>
    </row>
    <row r="151" spans="1:16" ht="46.5" customHeight="1">
      <c r="B151" s="299" t="s">
        <v>503</v>
      </c>
      <c r="C151" s="1065" t="s">
        <v>795</v>
      </c>
      <c r="D151" s="1065"/>
      <c r="E151" s="1065"/>
      <c r="F151" s="300" t="s">
        <v>537</v>
      </c>
      <c r="G151" s="301" t="s">
        <v>854</v>
      </c>
      <c r="H151" s="1132" t="s">
        <v>683</v>
      </c>
      <c r="I151" s="1133"/>
      <c r="J151" s="1132"/>
      <c r="K151" s="1134"/>
      <c r="L151" s="1133"/>
      <c r="M151" s="1135" t="s">
        <v>866</v>
      </c>
      <c r="N151" s="1136"/>
      <c r="O151" s="1044"/>
      <c r="P151" s="1044"/>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003"/>
      <c r="P152" s="1003"/>
    </row>
    <row r="153" spans="1:16" ht="34.5" customHeight="1">
      <c r="A153" s="11"/>
      <c r="B153" s="302" t="s">
        <v>216</v>
      </c>
      <c r="C153" s="879" t="s">
        <v>198</v>
      </c>
      <c r="D153" s="879"/>
      <c r="E153" s="880"/>
      <c r="F153" s="746" t="s">
        <v>50</v>
      </c>
      <c r="G153" s="1117"/>
      <c r="H153" s="1118"/>
      <c r="I153" s="1118"/>
      <c r="J153" s="1118"/>
      <c r="K153" s="1119"/>
      <c r="L153" s="1032" t="s">
        <v>663</v>
      </c>
      <c r="M153" s="1033"/>
      <c r="N153" s="1116"/>
      <c r="O153" s="1004"/>
      <c r="P153" s="1004"/>
    </row>
    <row r="154" spans="1:16" ht="34.5" customHeight="1">
      <c r="A154" s="11"/>
      <c r="B154" s="721" t="s">
        <v>218</v>
      </c>
      <c r="C154" s="879" t="s">
        <v>200</v>
      </c>
      <c r="D154" s="879"/>
      <c r="E154" s="880"/>
      <c r="F154" s="746" t="s">
        <v>50</v>
      </c>
      <c r="G154" s="1117"/>
      <c r="H154" s="1118"/>
      <c r="I154" s="1118"/>
      <c r="J154" s="1118"/>
      <c r="K154" s="1119"/>
      <c r="L154" s="1032" t="s">
        <v>663</v>
      </c>
      <c r="M154" s="1033"/>
      <c r="N154" s="1116"/>
      <c r="O154" s="1004"/>
      <c r="P154" s="1004"/>
    </row>
    <row r="155" spans="1:16" ht="34.5" customHeight="1">
      <c r="A155" s="11"/>
      <c r="B155" s="303" t="s">
        <v>220</v>
      </c>
      <c r="C155" s="879" t="s">
        <v>122</v>
      </c>
      <c r="D155" s="879"/>
      <c r="E155" s="880"/>
      <c r="F155" s="755" t="s">
        <v>50</v>
      </c>
      <c r="G155" s="1120"/>
      <c r="H155" s="1121"/>
      <c r="I155" s="1121"/>
      <c r="J155" s="1121"/>
      <c r="K155" s="1122"/>
      <c r="L155" s="1032" t="s">
        <v>663</v>
      </c>
      <c r="M155" s="1033"/>
      <c r="N155" s="1116"/>
      <c r="O155" s="1007"/>
      <c r="P155" s="1007"/>
    </row>
    <row r="156" spans="1:16" ht="78.75" customHeight="1">
      <c r="A156" s="11"/>
      <c r="B156" s="796" t="s">
        <v>543</v>
      </c>
      <c r="C156" s="879" t="s">
        <v>796</v>
      </c>
      <c r="D156" s="879"/>
      <c r="E156" s="880"/>
      <c r="F156" s="125" t="s">
        <v>540</v>
      </c>
      <c r="G156" s="1126" t="s">
        <v>541</v>
      </c>
      <c r="H156" s="1127"/>
      <c r="I156" s="1127"/>
      <c r="J156" s="1127"/>
      <c r="K156" s="1128"/>
      <c r="L156" s="1129" t="s">
        <v>542</v>
      </c>
      <c r="M156" s="1130"/>
      <c r="N156" s="1131"/>
      <c r="O156" s="1003"/>
      <c r="P156" s="1003"/>
    </row>
    <row r="157" spans="1:16" ht="34.5" customHeight="1">
      <c r="B157" s="244" t="s">
        <v>216</v>
      </c>
      <c r="C157" s="1011" t="s">
        <v>198</v>
      </c>
      <c r="D157" s="1011"/>
      <c r="E157" s="1011"/>
      <c r="F157" s="304" t="s">
        <v>50</v>
      </c>
      <c r="G157" s="1113"/>
      <c r="H157" s="1114"/>
      <c r="I157" s="1114"/>
      <c r="J157" s="1114"/>
      <c r="K157" s="1115"/>
      <c r="L157" s="1032" t="s">
        <v>663</v>
      </c>
      <c r="M157" s="1033"/>
      <c r="N157" s="1116"/>
      <c r="O157" s="1004"/>
      <c r="P157" s="1004"/>
    </row>
    <row r="158" spans="1:16" ht="34.5" customHeight="1">
      <c r="B158" s="10" t="s">
        <v>218</v>
      </c>
      <c r="C158" s="879" t="s">
        <v>200</v>
      </c>
      <c r="D158" s="879"/>
      <c r="E158" s="879"/>
      <c r="F158" s="304" t="s">
        <v>50</v>
      </c>
      <c r="G158" s="1113"/>
      <c r="H158" s="1114"/>
      <c r="I158" s="1114"/>
      <c r="J158" s="1114"/>
      <c r="K158" s="1115"/>
      <c r="L158" s="1032" t="s">
        <v>663</v>
      </c>
      <c r="M158" s="1033"/>
      <c r="N158" s="1116"/>
      <c r="O158" s="1004"/>
      <c r="P158" s="1004"/>
    </row>
    <row r="159" spans="1:16" ht="34.5" customHeight="1">
      <c r="B159" s="9" t="s">
        <v>220</v>
      </c>
      <c r="C159" s="913" t="s">
        <v>122</v>
      </c>
      <c r="D159" s="913"/>
      <c r="E159" s="913"/>
      <c r="F159" s="360" t="s">
        <v>50</v>
      </c>
      <c r="G159" s="1123"/>
      <c r="H159" s="1124"/>
      <c r="I159" s="1124"/>
      <c r="J159" s="1124"/>
      <c r="K159" s="1125"/>
      <c r="L159" s="1032" t="s">
        <v>663</v>
      </c>
      <c r="M159" s="1033"/>
      <c r="N159" s="1116"/>
      <c r="O159" s="1007"/>
      <c r="P159" s="1007"/>
    </row>
    <row r="160" spans="1:16" ht="21" customHeight="1">
      <c r="B160" s="294" t="s">
        <v>545</v>
      </c>
      <c r="C160" s="879" t="s">
        <v>546</v>
      </c>
      <c r="D160" s="879"/>
      <c r="E160" s="879"/>
      <c r="F160" s="879"/>
      <c r="G160" s="879"/>
      <c r="H160" s="879"/>
      <c r="I160" s="879"/>
      <c r="J160" s="879"/>
      <c r="K160" s="879"/>
      <c r="L160" s="879"/>
      <c r="M160" s="879"/>
      <c r="N160" s="879"/>
      <c r="O160" s="1001" t="s">
        <v>867</v>
      </c>
      <c r="P160" s="1001"/>
    </row>
    <row r="161" spans="2:16" ht="21.75" customHeight="1">
      <c r="B161" s="10" t="s">
        <v>216</v>
      </c>
      <c r="C161" s="879" t="s">
        <v>547</v>
      </c>
      <c r="D161" s="879"/>
      <c r="E161" s="880"/>
      <c r="F161" s="1099" t="s">
        <v>50</v>
      </c>
      <c r="G161" s="1100"/>
      <c r="H161" s="1100"/>
      <c r="I161" s="1100"/>
      <c r="J161" s="1101"/>
      <c r="K161" s="1103" t="s">
        <v>424</v>
      </c>
      <c r="L161" s="1104" t="s">
        <v>868</v>
      </c>
      <c r="M161" s="1105"/>
      <c r="N161" s="1106"/>
      <c r="O161" s="1102"/>
      <c r="P161" s="1102"/>
    </row>
    <row r="162" spans="2:16" ht="21.75" customHeight="1">
      <c r="B162" s="10" t="s">
        <v>218</v>
      </c>
      <c r="C162" s="879" t="s">
        <v>548</v>
      </c>
      <c r="D162" s="879"/>
      <c r="E162" s="880"/>
      <c r="F162" s="1099" t="s">
        <v>49</v>
      </c>
      <c r="G162" s="1100"/>
      <c r="H162" s="1100"/>
      <c r="I162" s="1100"/>
      <c r="J162" s="1101"/>
      <c r="K162" s="1103"/>
      <c r="L162" s="1107"/>
      <c r="M162" s="1108"/>
      <c r="N162" s="1109"/>
      <c r="O162" s="1102"/>
      <c r="P162" s="1102"/>
    </row>
    <row r="163" spans="2:16" ht="21.75" customHeight="1">
      <c r="B163" s="10" t="s">
        <v>220</v>
      </c>
      <c r="C163" s="879" t="s">
        <v>549</v>
      </c>
      <c r="D163" s="879"/>
      <c r="E163" s="880"/>
      <c r="F163" s="1099" t="s">
        <v>49</v>
      </c>
      <c r="G163" s="1100"/>
      <c r="H163" s="1100"/>
      <c r="I163" s="1100"/>
      <c r="J163" s="1101"/>
      <c r="K163" s="1103"/>
      <c r="L163" s="1107"/>
      <c r="M163" s="1108"/>
      <c r="N163" s="1109"/>
      <c r="O163" s="1102"/>
      <c r="P163" s="1102"/>
    </row>
    <row r="164" spans="2:16" ht="135.6" customHeight="1">
      <c r="B164" s="294"/>
      <c r="C164" s="879" t="s">
        <v>550</v>
      </c>
      <c r="D164" s="879"/>
      <c r="E164" s="880"/>
      <c r="F164" s="1138" t="s">
        <v>869</v>
      </c>
      <c r="G164" s="1135"/>
      <c r="H164" s="1135"/>
      <c r="I164" s="1135"/>
      <c r="J164" s="1479"/>
      <c r="K164" s="1103"/>
      <c r="L164" s="1107"/>
      <c r="M164" s="1108"/>
      <c r="N164" s="1109"/>
      <c r="O164" s="1002"/>
      <c r="P164" s="1002"/>
    </row>
    <row r="165" spans="2:16" ht="33" customHeight="1">
      <c r="B165" s="10" t="s">
        <v>222</v>
      </c>
      <c r="C165" s="879" t="s">
        <v>551</v>
      </c>
      <c r="D165" s="879"/>
      <c r="E165" s="880"/>
      <c r="F165" s="1378"/>
      <c r="G165" s="1379"/>
      <c r="H165" s="1379"/>
      <c r="I165" s="1379"/>
      <c r="J165" s="1380"/>
      <c r="K165" s="1103"/>
      <c r="L165" s="1107"/>
      <c r="M165" s="1108"/>
      <c r="N165" s="1108"/>
      <c r="O165" s="1003" t="s">
        <v>789</v>
      </c>
      <c r="P165" s="1003"/>
    </row>
    <row r="166" spans="2:16" ht="33" customHeight="1">
      <c r="B166" s="294"/>
      <c r="C166" s="879" t="s">
        <v>552</v>
      </c>
      <c r="D166" s="879"/>
      <c r="E166" s="880"/>
      <c r="F166" s="1381"/>
      <c r="G166" s="1382"/>
      <c r="H166" s="1382"/>
      <c r="I166" s="1382"/>
      <c r="J166" s="1383"/>
      <c r="K166" s="1103"/>
      <c r="L166" s="1107"/>
      <c r="M166" s="1108"/>
      <c r="N166" s="1108"/>
      <c r="O166" s="1007"/>
      <c r="P166" s="1007"/>
    </row>
    <row r="167" spans="2:16" ht="36.75" customHeight="1">
      <c r="B167" s="269" t="s">
        <v>553</v>
      </c>
      <c r="C167" s="1093" t="s">
        <v>554</v>
      </c>
      <c r="D167" s="1093"/>
      <c r="E167" s="1093"/>
      <c r="F167" s="1093"/>
      <c r="G167" s="1093"/>
      <c r="H167" s="957" t="s">
        <v>50</v>
      </c>
      <c r="I167" s="958"/>
      <c r="J167" s="977"/>
      <c r="K167" s="1103"/>
      <c r="L167" s="1107"/>
      <c r="M167" s="1108"/>
      <c r="N167" s="1109"/>
      <c r="O167" s="1004" t="s">
        <v>870</v>
      </c>
      <c r="P167" s="1004"/>
    </row>
    <row r="168" spans="2:16" ht="27" customHeight="1">
      <c r="B168" s="9" t="s">
        <v>216</v>
      </c>
      <c r="C168" s="879" t="s">
        <v>555</v>
      </c>
      <c r="D168" s="879"/>
      <c r="E168" s="879"/>
      <c r="F168" s="879"/>
      <c r="G168" s="879"/>
      <c r="H168" s="1091"/>
      <c r="I168" s="1094"/>
      <c r="J168" s="1095"/>
      <c r="K168" s="1103"/>
      <c r="L168" s="1110"/>
      <c r="M168" s="1111"/>
      <c r="N168" s="1112"/>
      <c r="O168" s="1007"/>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06">
        <v>37.200000000000003</v>
      </c>
      <c r="J170" s="361">
        <v>30.3</v>
      </c>
      <c r="K170" s="306">
        <v>25.2</v>
      </c>
      <c r="L170" s="306">
        <v>24.6</v>
      </c>
      <c r="M170" s="1091">
        <v>21.1</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767</v>
      </c>
      <c r="D172" s="1065"/>
      <c r="E172" s="1065"/>
      <c r="F172" s="1065"/>
      <c r="G172" s="1065"/>
      <c r="H172" s="1065"/>
      <c r="I172" s="1065"/>
      <c r="J172" s="1066"/>
      <c r="K172" s="745" t="s">
        <v>49</v>
      </c>
      <c r="L172" s="1075" t="s">
        <v>424</v>
      </c>
      <c r="M172" s="1078" t="s">
        <v>872</v>
      </c>
      <c r="N172" s="1079"/>
      <c r="O172" s="1044"/>
      <c r="P172" s="1044"/>
    </row>
    <row r="173" spans="2:16" ht="29.25" customHeight="1">
      <c r="B173" s="33" t="s">
        <v>218</v>
      </c>
      <c r="C173" s="1065" t="s">
        <v>768</v>
      </c>
      <c r="D173" s="1065"/>
      <c r="E173" s="1065"/>
      <c r="F173" s="1065"/>
      <c r="G173" s="1065"/>
      <c r="H173" s="1065"/>
      <c r="I173" s="1065"/>
      <c r="J173" s="1066"/>
      <c r="K173" s="745" t="s">
        <v>50</v>
      </c>
      <c r="L173" s="1076"/>
      <c r="M173" s="1080"/>
      <c r="N173" s="1081"/>
      <c r="O173" s="1044"/>
      <c r="P173" s="1044"/>
    </row>
    <row r="174" spans="2:16" ht="32.25" customHeight="1">
      <c r="B174" s="33" t="s">
        <v>220</v>
      </c>
      <c r="C174" s="1065" t="s">
        <v>799</v>
      </c>
      <c r="D174" s="1065"/>
      <c r="E174" s="1065"/>
      <c r="F174" s="1065"/>
      <c r="G174" s="1065"/>
      <c r="H174" s="1065"/>
      <c r="I174" s="1065"/>
      <c r="J174" s="1066"/>
      <c r="K174" s="745" t="s">
        <v>50</v>
      </c>
      <c r="L174" s="1076"/>
      <c r="M174" s="1080"/>
      <c r="N174" s="1081"/>
      <c r="O174" s="1044"/>
      <c r="P174" s="1044"/>
    </row>
    <row r="175" spans="2:16" ht="21.75" customHeight="1">
      <c r="B175" s="33" t="s">
        <v>222</v>
      </c>
      <c r="C175" s="1065" t="s">
        <v>770</v>
      </c>
      <c r="D175" s="1065"/>
      <c r="E175" s="1065"/>
      <c r="F175" s="1065"/>
      <c r="G175" s="1065"/>
      <c r="H175" s="1065"/>
      <c r="I175" s="1065"/>
      <c r="J175" s="1066"/>
      <c r="K175" s="745" t="s">
        <v>50</v>
      </c>
      <c r="L175" s="1076"/>
      <c r="M175" s="1080"/>
      <c r="N175" s="1081"/>
      <c r="O175" s="1044"/>
      <c r="P175" s="1044"/>
    </row>
    <row r="176" spans="2:16" ht="21.75" customHeight="1">
      <c r="B176" s="33" t="s">
        <v>224</v>
      </c>
      <c r="C176" s="1065" t="s">
        <v>800</v>
      </c>
      <c r="D176" s="1065"/>
      <c r="E176" s="1065"/>
      <c r="F176" s="1065"/>
      <c r="G176" s="1065"/>
      <c r="H176" s="1065"/>
      <c r="I176" s="1065"/>
      <c r="J176" s="1066"/>
      <c r="K176" s="745" t="s">
        <v>50</v>
      </c>
      <c r="L176" s="1076"/>
      <c r="M176" s="1080"/>
      <c r="N176" s="1081"/>
      <c r="O176" s="1044"/>
      <c r="P176" s="1044"/>
    </row>
    <row r="177" spans="2:16" ht="21.75" customHeight="1">
      <c r="B177" s="33" t="s">
        <v>226</v>
      </c>
      <c r="C177" s="1065" t="s">
        <v>730</v>
      </c>
      <c r="D177" s="1065"/>
      <c r="E177" s="1065"/>
      <c r="F177" s="1065"/>
      <c r="G177" s="1065"/>
      <c r="H177" s="1065"/>
      <c r="I177" s="1065"/>
      <c r="J177" s="1066"/>
      <c r="K177" s="745" t="s">
        <v>50</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50</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50</v>
      </c>
      <c r="L179" s="1076"/>
      <c r="M179" s="1080"/>
      <c r="N179" s="1081"/>
      <c r="O179" s="1044"/>
      <c r="P179" s="1044"/>
    </row>
    <row r="180" spans="2:16" ht="21.75" customHeight="1">
      <c r="B180" s="33" t="s">
        <v>230</v>
      </c>
      <c r="C180" s="1065" t="s">
        <v>801</v>
      </c>
      <c r="D180" s="1065"/>
      <c r="E180" s="1065"/>
      <c r="F180" s="1065"/>
      <c r="G180" s="1065"/>
      <c r="H180" s="1065"/>
      <c r="I180" s="1065"/>
      <c r="J180" s="1066"/>
      <c r="K180" s="745" t="s">
        <v>49</v>
      </c>
      <c r="L180" s="1076"/>
      <c r="M180" s="1080"/>
      <c r="N180" s="1081"/>
      <c r="O180" s="1044"/>
      <c r="P180" s="1044"/>
    </row>
    <row r="181" spans="2:16" ht="21.75" customHeight="1">
      <c r="B181" s="33" t="s">
        <v>231</v>
      </c>
      <c r="C181" s="1065" t="s">
        <v>773</v>
      </c>
      <c r="D181" s="1065"/>
      <c r="E181" s="1065"/>
      <c r="F181" s="1065"/>
      <c r="G181" s="1065"/>
      <c r="H181" s="1065"/>
      <c r="I181" s="1065"/>
      <c r="J181" s="1066"/>
      <c r="K181" s="745" t="s">
        <v>50</v>
      </c>
      <c r="L181" s="1076"/>
      <c r="M181" s="1080"/>
      <c r="N181" s="1081"/>
      <c r="O181" s="1044"/>
      <c r="P181" s="1044"/>
    </row>
    <row r="182" spans="2:16" ht="21.75" customHeight="1">
      <c r="B182" s="33" t="s">
        <v>233</v>
      </c>
      <c r="C182" s="1065" t="s">
        <v>802</v>
      </c>
      <c r="D182" s="1065"/>
      <c r="E182" s="1065"/>
      <c r="F182" s="1065"/>
      <c r="G182" s="1065"/>
      <c r="H182" s="1065"/>
      <c r="I182" s="1065"/>
      <c r="J182" s="1066"/>
      <c r="K182" s="745" t="s">
        <v>50</v>
      </c>
      <c r="L182" s="1076"/>
      <c r="M182" s="1080"/>
      <c r="N182" s="1081"/>
      <c r="O182" s="1044"/>
      <c r="P182" s="1044"/>
    </row>
    <row r="183" spans="2:16" ht="21.75" customHeight="1">
      <c r="B183" s="33" t="s">
        <v>234</v>
      </c>
      <c r="C183" s="1065" t="s">
        <v>775</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50</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362">
        <v>2017</v>
      </c>
      <c r="L186" s="1077"/>
      <c r="M186" s="1082"/>
      <c r="N186" s="1083"/>
      <c r="O186" s="1044"/>
      <c r="P186" s="1044"/>
    </row>
    <row r="187" spans="2:16" ht="23.25" customHeight="1">
      <c r="B187" s="294" t="s">
        <v>574</v>
      </c>
      <c r="C187" s="879" t="s">
        <v>575</v>
      </c>
      <c r="D187" s="879"/>
      <c r="E187" s="880"/>
      <c r="F187" s="1073" t="s">
        <v>873</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50</v>
      </c>
      <c r="O189" s="1058" t="s">
        <v>688</v>
      </c>
      <c r="P189" s="1060"/>
    </row>
    <row r="190" spans="2:16" ht="36.75" customHeight="1">
      <c r="B190" s="9" t="s">
        <v>216</v>
      </c>
      <c r="C190" s="879" t="s">
        <v>580</v>
      </c>
      <c r="D190" s="879"/>
      <c r="E190" s="879"/>
      <c r="F190" s="879"/>
      <c r="G190" s="879"/>
      <c r="H190" s="879"/>
      <c r="I190" s="879"/>
      <c r="J190" s="879"/>
      <c r="K190" s="1062"/>
      <c r="L190" s="1063"/>
      <c r="M190" s="1063"/>
      <c r="N190" s="1064"/>
      <c r="O190" s="1059"/>
      <c r="P190" s="1061"/>
    </row>
    <row r="191" spans="2:16" ht="30" customHeight="1" thickBot="1">
      <c r="B191" s="310" t="s">
        <v>581</v>
      </c>
      <c r="C191" s="879" t="s">
        <v>582</v>
      </c>
      <c r="D191" s="879"/>
      <c r="E191" s="879"/>
      <c r="F191" s="879"/>
      <c r="G191" s="879"/>
      <c r="H191" s="879"/>
      <c r="I191" s="879"/>
      <c r="J191" s="880"/>
      <c r="K191" s="1032" t="s">
        <v>50</v>
      </c>
      <c r="L191" s="1033"/>
      <c r="M191" s="1033"/>
      <c r="N191" s="1033"/>
      <c r="O191" s="733" t="s">
        <v>805</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806</v>
      </c>
      <c r="D193" s="1036"/>
      <c r="E193" s="1036"/>
      <c r="F193" s="1036"/>
      <c r="G193" s="1037"/>
      <c r="H193" s="1038" t="s">
        <v>807</v>
      </c>
      <c r="I193" s="1039"/>
      <c r="J193" s="1040"/>
      <c r="K193" s="1038" t="s">
        <v>808</v>
      </c>
      <c r="L193" s="1039"/>
      <c r="M193" s="1039"/>
      <c r="N193" s="1041"/>
      <c r="O193" s="1042" t="s">
        <v>874</v>
      </c>
      <c r="P193" s="1042"/>
    </row>
    <row r="194" spans="2:16" ht="107.25" customHeight="1">
      <c r="B194" s="1035"/>
      <c r="C194" s="1011"/>
      <c r="D194" s="1011"/>
      <c r="E194" s="1011"/>
      <c r="F194" s="1011"/>
      <c r="G194" s="1012"/>
      <c r="H194" s="311" t="s">
        <v>587</v>
      </c>
      <c r="I194" s="312" t="s">
        <v>588</v>
      </c>
      <c r="J194" s="312" t="s">
        <v>810</v>
      </c>
      <c r="K194" s="311" t="s">
        <v>590</v>
      </c>
      <c r="L194" s="311" t="s">
        <v>591</v>
      </c>
      <c r="M194" s="313" t="s">
        <v>811</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316" t="s">
        <v>60</v>
      </c>
      <c r="I196" s="316" t="s">
        <v>60</v>
      </c>
      <c r="J196" s="350" t="s">
        <v>71</v>
      </c>
      <c r="K196" s="316" t="s">
        <v>60</v>
      </c>
      <c r="L196" s="316" t="s">
        <v>60</v>
      </c>
      <c r="M196" s="363" t="s">
        <v>71</v>
      </c>
      <c r="N196" s="1052"/>
      <c r="O196" s="1044"/>
      <c r="P196" s="1044"/>
    </row>
    <row r="197" spans="2:16" ht="24.75" customHeight="1">
      <c r="B197" s="244" t="s">
        <v>401</v>
      </c>
      <c r="C197" s="1050" t="s">
        <v>837</v>
      </c>
      <c r="D197" s="1050"/>
      <c r="E197" s="1050"/>
      <c r="F197" s="1050"/>
      <c r="G197" s="1051"/>
      <c r="H197" s="316">
        <v>0</v>
      </c>
      <c r="I197" s="317">
        <v>12</v>
      </c>
      <c r="J197" s="350">
        <f t="shared" ref="J197:J212" si="1">MIN(H197/I197,1)</f>
        <v>0</v>
      </c>
      <c r="K197" s="316">
        <v>0</v>
      </c>
      <c r="L197" s="316">
        <v>98</v>
      </c>
      <c r="M197" s="363">
        <f>MIN(K197/L197,1)</f>
        <v>0</v>
      </c>
      <c r="N197" s="1053"/>
      <c r="O197" s="1044"/>
      <c r="P197" s="1044"/>
    </row>
    <row r="198" spans="2:16" ht="39" customHeight="1">
      <c r="B198" s="244" t="s">
        <v>404</v>
      </c>
      <c r="C198" s="1050" t="s">
        <v>814</v>
      </c>
      <c r="D198" s="1050"/>
      <c r="E198" s="1050"/>
      <c r="F198" s="1055"/>
      <c r="G198" s="1056"/>
      <c r="H198" s="316" t="s">
        <v>60</v>
      </c>
      <c r="I198" s="316" t="s">
        <v>60</v>
      </c>
      <c r="J198" s="350" t="s">
        <v>71</v>
      </c>
      <c r="K198" s="316" t="s">
        <v>60</v>
      </c>
      <c r="L198" s="316" t="s">
        <v>60</v>
      </c>
      <c r="M198" s="363" t="s">
        <v>71</v>
      </c>
      <c r="N198" s="1054"/>
      <c r="O198" s="1044"/>
      <c r="P198" s="1044"/>
    </row>
    <row r="199" spans="2:16" ht="24.75" customHeight="1">
      <c r="B199" s="319" t="s">
        <v>218</v>
      </c>
      <c r="C199" s="1031" t="s">
        <v>875</v>
      </c>
      <c r="D199" s="1031"/>
      <c r="E199" s="1031"/>
      <c r="F199" s="1031"/>
      <c r="G199" s="1057"/>
      <c r="H199" s="316" t="s">
        <v>60</v>
      </c>
      <c r="I199" s="316" t="s">
        <v>60</v>
      </c>
      <c r="J199" s="350" t="s">
        <v>71</v>
      </c>
      <c r="K199" s="316" t="s">
        <v>60</v>
      </c>
      <c r="L199" s="316" t="s">
        <v>60</v>
      </c>
      <c r="M199" s="363" t="s">
        <v>71</v>
      </c>
      <c r="N199" s="320"/>
      <c r="O199" s="1044"/>
      <c r="P199" s="1044"/>
    </row>
    <row r="200" spans="2:16" ht="15.75" customHeight="1">
      <c r="B200" s="319" t="s">
        <v>220</v>
      </c>
      <c r="C200" s="1031" t="s">
        <v>221</v>
      </c>
      <c r="D200" s="1031"/>
      <c r="E200" s="1031"/>
      <c r="F200" s="1031"/>
      <c r="G200" s="1031"/>
      <c r="H200" s="1031"/>
      <c r="I200" s="1031"/>
      <c r="J200" s="1031"/>
      <c r="K200" s="1031"/>
      <c r="L200" s="1031"/>
      <c r="M200" s="1031"/>
      <c r="N200" s="1048"/>
      <c r="O200" s="1044"/>
      <c r="P200" s="1044"/>
    </row>
    <row r="201" spans="2:16" ht="24.75" customHeight="1">
      <c r="B201" s="10" t="s">
        <v>230</v>
      </c>
      <c r="C201" s="1009" t="s">
        <v>839</v>
      </c>
      <c r="D201" s="1009"/>
      <c r="E201" s="1009"/>
      <c r="F201" s="1009"/>
      <c r="G201" s="1028"/>
      <c r="H201" s="316" t="s">
        <v>60</v>
      </c>
      <c r="I201" s="316" t="s">
        <v>60</v>
      </c>
      <c r="J201" s="350" t="s">
        <v>71</v>
      </c>
      <c r="K201" s="316" t="s">
        <v>60</v>
      </c>
      <c r="L201" s="316" t="s">
        <v>60</v>
      </c>
      <c r="M201" s="350" t="s">
        <v>71</v>
      </c>
      <c r="N201" s="1029"/>
      <c r="O201" s="1044"/>
      <c r="P201" s="1044"/>
    </row>
    <row r="202" spans="2:16" ht="24.75" customHeight="1">
      <c r="B202" s="10" t="s">
        <v>401</v>
      </c>
      <c r="C202" s="1009" t="s">
        <v>727</v>
      </c>
      <c r="D202" s="1009"/>
      <c r="E202" s="1009"/>
      <c r="F202" s="1009"/>
      <c r="G202" s="766"/>
      <c r="H202" s="316" t="s">
        <v>60</v>
      </c>
      <c r="I202" s="316" t="s">
        <v>60</v>
      </c>
      <c r="J202" s="350" t="s">
        <v>71</v>
      </c>
      <c r="K202" s="316" t="s">
        <v>60</v>
      </c>
      <c r="L202" s="316" t="s">
        <v>60</v>
      </c>
      <c r="M202" s="350" t="s">
        <v>71</v>
      </c>
      <c r="N202" s="1049"/>
      <c r="O202" s="1044"/>
      <c r="P202" s="1044"/>
    </row>
    <row r="203" spans="2:16" ht="24.75" customHeight="1">
      <c r="B203" s="10" t="s">
        <v>404</v>
      </c>
      <c r="C203" s="1009" t="s">
        <v>407</v>
      </c>
      <c r="D203" s="1009"/>
      <c r="E203" s="1009"/>
      <c r="F203" s="1009"/>
      <c r="G203" s="1028"/>
      <c r="H203" s="316" t="s">
        <v>60</v>
      </c>
      <c r="I203" s="316" t="s">
        <v>60</v>
      </c>
      <c r="J203" s="350" t="s">
        <v>71</v>
      </c>
      <c r="K203" s="316" t="s">
        <v>60</v>
      </c>
      <c r="L203" s="316" t="s">
        <v>60</v>
      </c>
      <c r="M203" s="350" t="s">
        <v>71</v>
      </c>
      <c r="N203" s="1049"/>
      <c r="O203" s="1044"/>
      <c r="P203" s="1044"/>
    </row>
    <row r="204" spans="2:16" ht="18" customHeight="1">
      <c r="B204" s="319" t="s">
        <v>222</v>
      </c>
      <c r="C204" s="1031" t="s">
        <v>256</v>
      </c>
      <c r="D204" s="1031"/>
      <c r="E204" s="1031"/>
      <c r="F204" s="1031"/>
      <c r="G204" s="1031"/>
      <c r="H204" s="1031"/>
      <c r="I204" s="1031"/>
      <c r="J204" s="1031"/>
      <c r="K204" s="1031"/>
      <c r="L204" s="1031"/>
      <c r="M204" s="1031"/>
      <c r="N204" s="1048"/>
      <c r="O204" s="1043"/>
      <c r="P204" s="1043"/>
    </row>
    <row r="205" spans="2:16" ht="22.5" customHeight="1">
      <c r="B205" s="10" t="s">
        <v>230</v>
      </c>
      <c r="C205" s="1009" t="s">
        <v>728</v>
      </c>
      <c r="D205" s="1009"/>
      <c r="E205" s="1009"/>
      <c r="F205" s="1009"/>
      <c r="G205" s="1028"/>
      <c r="H205" s="316" t="s">
        <v>60</v>
      </c>
      <c r="I205" s="316" t="s">
        <v>60</v>
      </c>
      <c r="J205" s="350" t="s">
        <v>71</v>
      </c>
      <c r="K205" s="316" t="s">
        <v>60</v>
      </c>
      <c r="L205" s="316" t="s">
        <v>60</v>
      </c>
      <c r="M205" s="350" t="s">
        <v>71</v>
      </c>
      <c r="N205" s="1029"/>
      <c r="O205" s="1043"/>
      <c r="P205" s="1043"/>
    </row>
    <row r="206" spans="2:16" ht="22.5" customHeight="1">
      <c r="B206" s="10" t="s">
        <v>401</v>
      </c>
      <c r="C206" s="1009" t="s">
        <v>816</v>
      </c>
      <c r="D206" s="1009"/>
      <c r="E206" s="1009"/>
      <c r="F206" s="1009"/>
      <c r="G206" s="1028"/>
      <c r="H206" s="316" t="s">
        <v>60</v>
      </c>
      <c r="I206" s="316" t="s">
        <v>60</v>
      </c>
      <c r="J206" s="350" t="s">
        <v>71</v>
      </c>
      <c r="K206" s="316" t="s">
        <v>60</v>
      </c>
      <c r="L206" s="316" t="s">
        <v>60</v>
      </c>
      <c r="M206" s="350" t="s">
        <v>71</v>
      </c>
      <c r="N206" s="1030"/>
      <c r="O206" s="1043"/>
      <c r="P206" s="1043"/>
    </row>
    <row r="207" spans="2:16" ht="22.5" customHeight="1">
      <c r="B207" s="319" t="s">
        <v>224</v>
      </c>
      <c r="C207" s="1031" t="s">
        <v>729</v>
      </c>
      <c r="D207" s="1031"/>
      <c r="E207" s="1031"/>
      <c r="F207" s="1031"/>
      <c r="G207" s="1031"/>
      <c r="H207" s="316">
        <v>0</v>
      </c>
      <c r="I207" s="317">
        <v>12</v>
      </c>
      <c r="J207" s="350">
        <f t="shared" si="1"/>
        <v>0</v>
      </c>
      <c r="K207" s="316">
        <v>4</v>
      </c>
      <c r="L207" s="316">
        <v>98</v>
      </c>
      <c r="M207" s="363">
        <f>MIN(K207/L207,1)</f>
        <v>4.0816326530612242E-2</v>
      </c>
      <c r="N207" s="321"/>
      <c r="O207" s="1043"/>
      <c r="P207" s="1043"/>
    </row>
    <row r="208" spans="2:16" ht="22.5" customHeight="1">
      <c r="B208" s="319" t="s">
        <v>226</v>
      </c>
      <c r="C208" s="1031" t="s">
        <v>730</v>
      </c>
      <c r="D208" s="1031"/>
      <c r="E208" s="1031"/>
      <c r="F208" s="1031"/>
      <c r="G208" s="1031"/>
      <c r="H208" s="316" t="s">
        <v>60</v>
      </c>
      <c r="I208" s="316" t="s">
        <v>60</v>
      </c>
      <c r="J208" s="363" t="s">
        <v>71</v>
      </c>
      <c r="K208" s="316" t="s">
        <v>60</v>
      </c>
      <c r="L208" s="316" t="s">
        <v>60</v>
      </c>
      <c r="M208" s="363" t="s">
        <v>71</v>
      </c>
      <c r="N208" s="321"/>
      <c r="O208" s="1043"/>
      <c r="P208" s="1043"/>
    </row>
    <row r="209" spans="2:16" ht="22.5" customHeight="1">
      <c r="B209" s="319" t="s">
        <v>228</v>
      </c>
      <c r="C209" s="1031" t="s">
        <v>133</v>
      </c>
      <c r="D209" s="1031"/>
      <c r="E209" s="1031"/>
      <c r="F209" s="1031"/>
      <c r="G209" s="1031"/>
      <c r="H209" s="316">
        <v>0</v>
      </c>
      <c r="I209" s="317">
        <v>12</v>
      </c>
      <c r="J209" s="350">
        <f t="shared" si="1"/>
        <v>0</v>
      </c>
      <c r="K209" s="316">
        <v>3</v>
      </c>
      <c r="L209" s="316">
        <v>98</v>
      </c>
      <c r="M209" s="363">
        <f t="shared" ref="M209" si="2">MIN(K209/L209,1)</f>
        <v>3.0612244897959183E-2</v>
      </c>
      <c r="N209" s="321"/>
      <c r="O209" s="1043"/>
      <c r="P209" s="1043"/>
    </row>
    <row r="210" spans="2:16" ht="22.5" customHeight="1">
      <c r="B210" s="319" t="s">
        <v>229</v>
      </c>
      <c r="C210" s="1031" t="s">
        <v>134</v>
      </c>
      <c r="D210" s="1031"/>
      <c r="E210" s="1031"/>
      <c r="F210" s="1031"/>
      <c r="G210" s="1031"/>
      <c r="H210" s="316" t="s">
        <v>60</v>
      </c>
      <c r="I210" s="316" t="s">
        <v>60</v>
      </c>
      <c r="J210" s="363" t="s">
        <v>71</v>
      </c>
      <c r="K210" s="316" t="s">
        <v>60</v>
      </c>
      <c r="L210" s="316" t="s">
        <v>60</v>
      </c>
      <c r="M210" s="363" t="s">
        <v>71</v>
      </c>
      <c r="N210" s="321"/>
      <c r="O210" s="1043"/>
      <c r="P210" s="1043"/>
    </row>
    <row r="211" spans="2:16" ht="18.75" customHeight="1">
      <c r="B211" s="319" t="s">
        <v>230</v>
      </c>
      <c r="C211" s="1031" t="s">
        <v>262</v>
      </c>
      <c r="D211" s="1031"/>
      <c r="E211" s="1031"/>
      <c r="F211" s="1031"/>
      <c r="G211" s="1031"/>
      <c r="H211" s="1031"/>
      <c r="I211" s="1031"/>
      <c r="J211" s="1031"/>
      <c r="K211" s="1031"/>
      <c r="L211" s="1031"/>
      <c r="M211" s="1031"/>
      <c r="N211" s="1048"/>
      <c r="O211" s="1043"/>
      <c r="P211" s="1043"/>
    </row>
    <row r="212" spans="2:16" ht="22.5" customHeight="1">
      <c r="B212" s="10" t="s">
        <v>230</v>
      </c>
      <c r="C212" s="1009" t="s">
        <v>263</v>
      </c>
      <c r="D212" s="1009"/>
      <c r="E212" s="1009"/>
      <c r="F212" s="1009"/>
      <c r="G212" s="1028"/>
      <c r="H212" s="316">
        <v>0</v>
      </c>
      <c r="I212" s="317">
        <v>12</v>
      </c>
      <c r="J212" s="350">
        <f t="shared" si="1"/>
        <v>0</v>
      </c>
      <c r="K212" s="316">
        <v>0</v>
      </c>
      <c r="L212" s="316">
        <v>98</v>
      </c>
      <c r="M212" s="350">
        <f>MIN(K212/L212,1)</f>
        <v>0</v>
      </c>
      <c r="N212" s="1029"/>
      <c r="O212" s="1043"/>
      <c r="P212" s="1043"/>
    </row>
    <row r="213" spans="2:16" ht="22.5" customHeight="1">
      <c r="B213" s="10" t="s">
        <v>401</v>
      </c>
      <c r="C213" s="1009" t="s">
        <v>264</v>
      </c>
      <c r="D213" s="1009"/>
      <c r="E213" s="1009"/>
      <c r="F213" s="1009"/>
      <c r="G213" s="1028"/>
      <c r="H213" s="316" t="s">
        <v>60</v>
      </c>
      <c r="I213" s="316" t="s">
        <v>60</v>
      </c>
      <c r="J213" s="350" t="s">
        <v>71</v>
      </c>
      <c r="K213" s="316" t="s">
        <v>60</v>
      </c>
      <c r="L213" s="316" t="s">
        <v>60</v>
      </c>
      <c r="M213" s="350" t="s">
        <v>71</v>
      </c>
      <c r="N213" s="1030"/>
      <c r="O213" s="1043"/>
      <c r="P213" s="1043"/>
    </row>
    <row r="214" spans="2:16" ht="22.5" customHeight="1">
      <c r="B214" s="319" t="s">
        <v>231</v>
      </c>
      <c r="C214" s="1031" t="s">
        <v>731</v>
      </c>
      <c r="D214" s="1031"/>
      <c r="E214" s="1031"/>
      <c r="F214" s="1031"/>
      <c r="G214" s="1031"/>
      <c r="H214" s="316" t="s">
        <v>60</v>
      </c>
      <c r="I214" s="316" t="s">
        <v>60</v>
      </c>
      <c r="J214" s="350" t="s">
        <v>71</v>
      </c>
      <c r="K214" s="316" t="s">
        <v>60</v>
      </c>
      <c r="L214" s="316" t="s">
        <v>60</v>
      </c>
      <c r="M214" s="350" t="s">
        <v>71</v>
      </c>
      <c r="N214" s="321"/>
      <c r="O214" s="1043"/>
      <c r="P214" s="1043"/>
    </row>
    <row r="215" spans="2:16" ht="35.25" customHeight="1">
      <c r="B215" s="9" t="s">
        <v>233</v>
      </c>
      <c r="C215" s="879" t="s">
        <v>817</v>
      </c>
      <c r="D215" s="879"/>
      <c r="E215" s="879"/>
      <c r="F215" s="879"/>
      <c r="G215" s="880"/>
      <c r="H215" s="364">
        <f>(H212+H209+H207+H197)/4</f>
        <v>0</v>
      </c>
      <c r="I215" s="364">
        <f>(I212+I209+I207+I197)</f>
        <v>48</v>
      </c>
      <c r="J215" s="350">
        <f>MIN(H215/I215,1)</f>
        <v>0</v>
      </c>
      <c r="K215" s="364">
        <f>(K212+K209+K207+K197)</f>
        <v>7</v>
      </c>
      <c r="L215" s="364">
        <f>(L212+L209+L207+L197)</f>
        <v>392</v>
      </c>
      <c r="M215" s="363">
        <f>MIN(K215/L215,1)</f>
        <v>1.7857142857142856E-2</v>
      </c>
      <c r="N215" s="321"/>
      <c r="O215" s="1045"/>
      <c r="P215" s="1045"/>
    </row>
    <row r="216" spans="2:16" ht="147.75" customHeight="1" thickBot="1">
      <c r="B216" s="309" t="s">
        <v>606</v>
      </c>
      <c r="C216" s="913" t="s">
        <v>607</v>
      </c>
      <c r="D216" s="913"/>
      <c r="E216" s="913"/>
      <c r="F216" s="913"/>
      <c r="G216" s="913"/>
      <c r="H216" s="1373" t="s">
        <v>876</v>
      </c>
      <c r="I216" s="1374"/>
      <c r="J216" s="1374"/>
      <c r="K216" s="1374"/>
      <c r="L216" s="1374"/>
      <c r="M216" s="1374"/>
      <c r="N216" s="1375"/>
      <c r="O216" s="1019"/>
      <c r="P216" s="1020"/>
    </row>
    <row r="217" spans="2:16" ht="18.75" customHeight="1" thickBot="1">
      <c r="B217" s="845" t="s">
        <v>270</v>
      </c>
      <c r="C217" s="846"/>
      <c r="D217" s="846"/>
      <c r="E217" s="846"/>
      <c r="F217" s="846"/>
      <c r="G217" s="846"/>
      <c r="H217" s="846"/>
      <c r="I217" s="846"/>
      <c r="J217" s="846"/>
      <c r="K217" s="846"/>
      <c r="L217" s="846"/>
      <c r="M217" s="846"/>
      <c r="N217" s="846"/>
      <c r="O217" s="846"/>
      <c r="P217" s="847"/>
    </row>
    <row r="218" spans="2:16" ht="33.6" customHeight="1">
      <c r="B218" s="254" t="s">
        <v>608</v>
      </c>
      <c r="C218" s="978" t="s">
        <v>609</v>
      </c>
      <c r="D218" s="978"/>
      <c r="E218" s="978"/>
      <c r="F218" s="978"/>
      <c r="G218" s="978"/>
      <c r="H218" s="1376" t="s">
        <v>877</v>
      </c>
      <c r="I218" s="1377"/>
      <c r="J218" s="1377"/>
      <c r="K218" s="1023" t="s">
        <v>424</v>
      </c>
      <c r="L218" s="1025"/>
      <c r="M218" s="1026"/>
      <c r="N218" s="1027"/>
      <c r="O218" s="771"/>
      <c r="P218" s="771"/>
    </row>
    <row r="219" spans="2:16" ht="33" customHeight="1">
      <c r="B219" s="809" t="s">
        <v>610</v>
      </c>
      <c r="C219" s="879" t="s">
        <v>611</v>
      </c>
      <c r="D219" s="879"/>
      <c r="E219" s="879"/>
      <c r="F219" s="879"/>
      <c r="G219" s="880"/>
      <c r="H219" s="968" t="s">
        <v>49</v>
      </c>
      <c r="I219" s="969"/>
      <c r="J219" s="969"/>
      <c r="K219" s="1024"/>
      <c r="L219" s="1013"/>
      <c r="M219" s="1014"/>
      <c r="N219" s="1015"/>
      <c r="O219" s="323"/>
      <c r="P219" s="324"/>
    </row>
    <row r="220" spans="2:16" ht="17.25" customHeight="1">
      <c r="B220" s="1008" t="s">
        <v>612</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613</v>
      </c>
      <c r="D221" s="1011"/>
      <c r="E221" s="1011"/>
      <c r="F221" s="1011"/>
      <c r="G221" s="1012"/>
      <c r="H221" s="968" t="s">
        <v>49</v>
      </c>
      <c r="I221" s="969"/>
      <c r="J221" s="969"/>
      <c r="K221" s="980" t="s">
        <v>424</v>
      </c>
      <c r="L221" s="995"/>
      <c r="M221" s="996"/>
      <c r="N221" s="997"/>
      <c r="O221" s="1004"/>
      <c r="P221" s="1004"/>
    </row>
    <row r="222" spans="2:16" ht="21.75" customHeight="1">
      <c r="B222" s="10" t="s">
        <v>218</v>
      </c>
      <c r="C222" s="879" t="s">
        <v>614</v>
      </c>
      <c r="D222" s="879"/>
      <c r="E222" s="879"/>
      <c r="F222" s="879"/>
      <c r="G222" s="880"/>
      <c r="H222" s="968" t="s">
        <v>49</v>
      </c>
      <c r="I222" s="969"/>
      <c r="J222" s="969"/>
      <c r="K222" s="981"/>
      <c r="L222" s="1013"/>
      <c r="M222" s="1014"/>
      <c r="N222" s="1015"/>
      <c r="O222" s="1007"/>
      <c r="P222" s="1007"/>
    </row>
    <row r="223" spans="2:16" ht="22.5" customHeight="1">
      <c r="B223" s="809" t="s">
        <v>615</v>
      </c>
      <c r="C223" s="875" t="s">
        <v>616</v>
      </c>
      <c r="D223" s="875"/>
      <c r="E223" s="875"/>
      <c r="F223" s="875"/>
      <c r="G223" s="875"/>
      <c r="H223" s="875"/>
      <c r="I223" s="875"/>
      <c r="J223" s="875"/>
      <c r="K223" s="921"/>
      <c r="L223" s="921"/>
      <c r="M223" s="921"/>
      <c r="N223" s="921"/>
      <c r="O223" s="875"/>
      <c r="P223" s="876"/>
    </row>
    <row r="224" spans="2:16" ht="21.75" customHeight="1">
      <c r="B224" s="10" t="s">
        <v>216</v>
      </c>
      <c r="C224" s="879" t="s">
        <v>613</v>
      </c>
      <c r="D224" s="879"/>
      <c r="E224" s="879"/>
      <c r="F224" s="879"/>
      <c r="G224" s="880"/>
      <c r="H224" s="968" t="s">
        <v>695</v>
      </c>
      <c r="I224" s="969"/>
      <c r="J224" s="969"/>
      <c r="K224" s="979" t="s">
        <v>424</v>
      </c>
      <c r="L224" s="992"/>
      <c r="M224" s="993"/>
      <c r="N224" s="994"/>
      <c r="O224" s="1001"/>
      <c r="P224" s="1001"/>
    </row>
    <row r="225" spans="1:16" ht="21.75" customHeight="1">
      <c r="B225" s="10" t="s">
        <v>218</v>
      </c>
      <c r="C225" s="879" t="s">
        <v>614</v>
      </c>
      <c r="D225" s="879"/>
      <c r="E225" s="879"/>
      <c r="F225" s="879"/>
      <c r="G225" s="880"/>
      <c r="H225" s="968" t="s">
        <v>695</v>
      </c>
      <c r="I225" s="969"/>
      <c r="J225" s="969"/>
      <c r="K225" s="980"/>
      <c r="L225" s="995"/>
      <c r="M225" s="996"/>
      <c r="N225" s="997"/>
      <c r="O225" s="1002"/>
      <c r="P225" s="1002"/>
    </row>
    <row r="226" spans="1:16" ht="28.5" customHeight="1">
      <c r="B226" s="809" t="s">
        <v>617</v>
      </c>
      <c r="C226" s="879" t="s">
        <v>618</v>
      </c>
      <c r="D226" s="879"/>
      <c r="E226" s="879"/>
      <c r="F226" s="879"/>
      <c r="G226" s="880"/>
      <c r="H226" s="968" t="s">
        <v>49</v>
      </c>
      <c r="I226" s="969"/>
      <c r="J226" s="969"/>
      <c r="K226" s="980"/>
      <c r="L226" s="995"/>
      <c r="M226" s="996"/>
      <c r="N226" s="997"/>
      <c r="O226" s="1004"/>
      <c r="P226" s="1004"/>
    </row>
    <row r="227" spans="1:16" ht="21.75" customHeight="1">
      <c r="B227" s="10" t="s">
        <v>216</v>
      </c>
      <c r="C227" s="879" t="s">
        <v>619</v>
      </c>
      <c r="D227" s="879"/>
      <c r="E227" s="879"/>
      <c r="F227" s="879"/>
      <c r="G227" s="880"/>
      <c r="H227" s="968" t="s">
        <v>49</v>
      </c>
      <c r="I227" s="969"/>
      <c r="J227" s="969"/>
      <c r="K227" s="980"/>
      <c r="L227" s="995"/>
      <c r="M227" s="996"/>
      <c r="N227" s="997"/>
      <c r="O227" s="1007"/>
      <c r="P227" s="1007"/>
    </row>
    <row r="228" spans="1:16" ht="48.75" customHeight="1">
      <c r="B228" s="809" t="s">
        <v>620</v>
      </c>
      <c r="C228" s="879" t="s">
        <v>697</v>
      </c>
      <c r="D228" s="879"/>
      <c r="E228" s="879"/>
      <c r="F228" s="879"/>
      <c r="G228" s="880"/>
      <c r="H228" s="968" t="s">
        <v>50</v>
      </c>
      <c r="I228" s="969"/>
      <c r="J228" s="969"/>
      <c r="K228" s="980"/>
      <c r="L228" s="995"/>
      <c r="M228" s="996"/>
      <c r="N228" s="997"/>
      <c r="O228" s="246"/>
      <c r="P228" s="247"/>
    </row>
    <row r="229" spans="1:16" ht="21" customHeight="1">
      <c r="B229" s="803" t="s">
        <v>622</v>
      </c>
      <c r="C229" s="875" t="s">
        <v>623</v>
      </c>
      <c r="D229" s="875"/>
      <c r="E229" s="875"/>
      <c r="F229" s="875"/>
      <c r="G229" s="990"/>
      <c r="H229" s="968" t="s">
        <v>695</v>
      </c>
      <c r="I229" s="969"/>
      <c r="J229" s="969"/>
      <c r="K229" s="980"/>
      <c r="L229" s="995"/>
      <c r="M229" s="996"/>
      <c r="N229" s="997"/>
      <c r="O229" s="1003"/>
      <c r="P229" s="1003"/>
    </row>
    <row r="230" spans="1:16" ht="21.75" customHeight="1">
      <c r="B230" s="10" t="s">
        <v>216</v>
      </c>
      <c r="C230" s="879" t="s">
        <v>624</v>
      </c>
      <c r="D230" s="879"/>
      <c r="E230" s="879"/>
      <c r="F230" s="879"/>
      <c r="G230" s="880"/>
      <c r="H230" s="968" t="s">
        <v>695</v>
      </c>
      <c r="I230" s="969"/>
      <c r="J230" s="969"/>
      <c r="K230" s="980"/>
      <c r="L230" s="995"/>
      <c r="M230" s="996"/>
      <c r="N230" s="997"/>
      <c r="O230" s="1004"/>
      <c r="P230" s="1004"/>
    </row>
    <row r="231" spans="1:16" ht="21.75" customHeight="1" thickBot="1">
      <c r="B231" s="9" t="s">
        <v>625</v>
      </c>
      <c r="C231" s="913" t="s">
        <v>626</v>
      </c>
      <c r="D231" s="913"/>
      <c r="E231" s="913"/>
      <c r="F231" s="913"/>
      <c r="G231" s="1006"/>
      <c r="H231" s="968" t="s">
        <v>695</v>
      </c>
      <c r="I231" s="969"/>
      <c r="J231" s="969"/>
      <c r="K231" s="991"/>
      <c r="L231" s="998"/>
      <c r="M231" s="999"/>
      <c r="N231" s="1000"/>
      <c r="O231" s="1005"/>
      <c r="P231" s="1005"/>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1472" t="s">
        <v>698</v>
      </c>
      <c r="D233" s="1472"/>
      <c r="E233" s="1472"/>
      <c r="F233" s="1472"/>
      <c r="G233" s="1472"/>
      <c r="H233" s="1421" t="s">
        <v>49</v>
      </c>
      <c r="I233" s="1422"/>
      <c r="J233" s="1422"/>
      <c r="K233" s="1473" t="s">
        <v>424</v>
      </c>
      <c r="L233" s="1476"/>
      <c r="M233" s="1477"/>
      <c r="N233" s="1478"/>
      <c r="O233" s="985"/>
      <c r="P233" s="985"/>
    </row>
    <row r="234" spans="1:16" ht="39" customHeight="1">
      <c r="B234" s="10" t="s">
        <v>216</v>
      </c>
      <c r="C234" s="1470" t="s">
        <v>629</v>
      </c>
      <c r="D234" s="1470"/>
      <c r="E234" s="1470"/>
      <c r="F234" s="1470"/>
      <c r="G234" s="1471"/>
      <c r="H234" s="1436" t="s">
        <v>878</v>
      </c>
      <c r="I234" s="1437"/>
      <c r="J234" s="1438"/>
      <c r="K234" s="1474"/>
      <c r="L234" s="1467"/>
      <c r="M234" s="1468"/>
      <c r="N234" s="1469"/>
      <c r="O234" s="976"/>
      <c r="P234" s="976"/>
    </row>
    <row r="235" spans="1:16" ht="33" customHeight="1">
      <c r="B235" s="760" t="s">
        <v>630</v>
      </c>
      <c r="C235" s="1307" t="s">
        <v>822</v>
      </c>
      <c r="D235" s="1307"/>
      <c r="E235" s="1307"/>
      <c r="F235" s="1307"/>
      <c r="G235" s="1308"/>
      <c r="H235" s="1421" t="s">
        <v>50</v>
      </c>
      <c r="I235" s="1422"/>
      <c r="J235" s="1422"/>
      <c r="K235" s="1474"/>
      <c r="L235" s="1464"/>
      <c r="M235" s="1465"/>
      <c r="N235" s="1466"/>
      <c r="O235" s="960"/>
      <c r="P235" s="960"/>
    </row>
    <row r="236" spans="1:16" ht="40.5" customHeight="1">
      <c r="B236" s="325" t="s">
        <v>216</v>
      </c>
      <c r="C236" s="1470" t="s">
        <v>629</v>
      </c>
      <c r="D236" s="1470"/>
      <c r="E236" s="1470"/>
      <c r="F236" s="1470"/>
      <c r="G236" s="1471"/>
      <c r="H236" s="1099" t="s">
        <v>663</v>
      </c>
      <c r="I236" s="1100"/>
      <c r="J236" s="1101"/>
      <c r="K236" s="1475"/>
      <c r="L236" s="1467"/>
      <c r="M236" s="1468"/>
      <c r="N236" s="1469"/>
      <c r="O236" s="976"/>
      <c r="P236" s="976"/>
    </row>
    <row r="237" spans="1:16" ht="45" customHeight="1">
      <c r="B237" s="759" t="s">
        <v>632</v>
      </c>
      <c r="C237" s="1462" t="s">
        <v>824</v>
      </c>
      <c r="D237" s="1462"/>
      <c r="E237" s="1462"/>
      <c r="F237" s="1462"/>
      <c r="G237" s="1463"/>
      <c r="H237" s="1099" t="s">
        <v>879</v>
      </c>
      <c r="I237" s="1100"/>
      <c r="J237" s="1100"/>
      <c r="K237" s="1100"/>
      <c r="L237" s="1100"/>
      <c r="M237" s="1100"/>
      <c r="N237" s="1417"/>
      <c r="O237" s="761"/>
      <c r="P237" s="761"/>
    </row>
    <row r="238" spans="1:16" ht="77.25" customHeight="1">
      <c r="A238" s="11"/>
      <c r="B238" s="720" t="s">
        <v>634</v>
      </c>
      <c r="C238" s="921" t="s">
        <v>826</v>
      </c>
      <c r="D238" s="921"/>
      <c r="E238" s="921"/>
      <c r="F238" s="921"/>
      <c r="G238" s="956"/>
      <c r="H238" s="160" t="s">
        <v>50</v>
      </c>
      <c r="I238" s="753" t="s">
        <v>424</v>
      </c>
      <c r="J238" s="958"/>
      <c r="K238" s="958"/>
      <c r="L238" s="958"/>
      <c r="M238" s="958"/>
      <c r="N238" s="959"/>
      <c r="O238" s="960"/>
      <c r="P238" s="960"/>
    </row>
    <row r="239" spans="1:16" ht="66.75" customHeight="1" thickBot="1">
      <c r="A239" s="11"/>
      <c r="B239" s="326"/>
      <c r="C239" s="962" t="s">
        <v>636</v>
      </c>
      <c r="D239" s="963"/>
      <c r="E239" s="963"/>
      <c r="F239" s="963"/>
      <c r="G239" s="963"/>
      <c r="H239" s="964"/>
      <c r="I239" s="965"/>
      <c r="J239" s="964"/>
      <c r="K239" s="964"/>
      <c r="L239" s="964"/>
      <c r="M239" s="966"/>
      <c r="N239" s="967"/>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6066" priority="163">
      <formula>$H$134="Don't know"</formula>
    </cfRule>
    <cfRule type="expression" dxfId="6065" priority="164">
      <formula>$H$134="no"</formula>
    </cfRule>
  </conditionalFormatting>
  <conditionalFormatting sqref="H132">
    <cfRule type="expression" dxfId="6064" priority="161">
      <formula>$H$138="Don't know"</formula>
    </cfRule>
    <cfRule type="expression" dxfId="6063" priority="162">
      <formula>$H$138="No"</formula>
    </cfRule>
  </conditionalFormatting>
  <conditionalFormatting sqref="H134">
    <cfRule type="expression" dxfId="6062" priority="159">
      <formula>$H$141="Don't know"</formula>
    </cfRule>
    <cfRule type="expression" dxfId="6061" priority="160">
      <formula>$H$141="No"</formula>
    </cfRule>
  </conditionalFormatting>
  <conditionalFormatting sqref="H122:H124 K122">
    <cfRule type="expression" dxfId="6060" priority="157">
      <formula>$N$128="Don't know"</formula>
    </cfRule>
    <cfRule type="expression" dxfId="6059" priority="158">
      <formula>$N$128="No"</formula>
    </cfRule>
  </conditionalFormatting>
  <conditionalFormatting sqref="L157:M159">
    <cfRule type="expression" dxfId="6058" priority="153">
      <formula>$F$163="Don't know"</formula>
    </cfRule>
    <cfRule type="expression" dxfId="6057" priority="156">
      <formula>$F$163="No"</formula>
    </cfRule>
  </conditionalFormatting>
  <conditionalFormatting sqref="L158:M158">
    <cfRule type="expression" dxfId="6056" priority="152">
      <formula>$F$164="Don't know"</formula>
    </cfRule>
    <cfRule type="expression" dxfId="6055" priority="155">
      <formula>$F$164="No"</formula>
    </cfRule>
  </conditionalFormatting>
  <conditionalFormatting sqref="L159:M159">
    <cfRule type="expression" dxfId="6054" priority="151">
      <formula>$F$171="Don't know"</formula>
    </cfRule>
    <cfRule type="expression" dxfId="6053" priority="154">
      <formula>$F$171="No"</formula>
    </cfRule>
  </conditionalFormatting>
  <conditionalFormatting sqref="H11:N11">
    <cfRule type="expression" dxfId="6052" priority="148">
      <formula>$F$17="Not applicable"</formula>
    </cfRule>
    <cfRule type="expression" dxfId="6051" priority="149">
      <formula>$F$17="Don't know"</formula>
    </cfRule>
    <cfRule type="expression" dxfId="6050" priority="150">
      <formula>$F$17="No"</formula>
    </cfRule>
  </conditionalFormatting>
  <conditionalFormatting sqref="H12:N19">
    <cfRule type="expression" dxfId="6049" priority="145">
      <formula>$F12="Not applicable"</formula>
    </cfRule>
    <cfRule type="expression" dxfId="6048" priority="146">
      <formula>$F12="Don't know"</formula>
    </cfRule>
    <cfRule type="expression" dxfId="6047" priority="147">
      <formula>$F12="No"</formula>
    </cfRule>
  </conditionalFormatting>
  <conditionalFormatting sqref="H11:N19 N20 F9:N9 F11:F19">
    <cfRule type="expression" dxfId="6046" priority="144">
      <formula>$N$14="Don't know"</formula>
    </cfRule>
  </conditionalFormatting>
  <conditionalFormatting sqref="H11:N19 N20 F9:N9 F11:F19">
    <cfRule type="expression" dxfId="6045" priority="143">
      <formula>$N$14="Not applicable"</formula>
    </cfRule>
  </conditionalFormatting>
  <conditionalFormatting sqref="H11:N19 N20 F9:N9 F11:F19">
    <cfRule type="expression" dxfId="6044" priority="142">
      <formula>$N$14="No"</formula>
    </cfRule>
  </conditionalFormatting>
  <conditionalFormatting sqref="L153:M155">
    <cfRule type="expression" dxfId="6043" priority="140">
      <formula>$F$163="Don't know"</formula>
    </cfRule>
    <cfRule type="expression" dxfId="6042" priority="141">
      <formula>$F$163="No"</formula>
    </cfRule>
  </conditionalFormatting>
  <conditionalFormatting sqref="L154:M154">
    <cfRule type="expression" dxfId="6041" priority="138">
      <formula>$F$163="Don't know"</formula>
    </cfRule>
    <cfRule type="expression" dxfId="6040" priority="139">
      <formula>$F$163="No"</formula>
    </cfRule>
  </conditionalFormatting>
  <conditionalFormatting sqref="L155:M155">
    <cfRule type="expression" dxfId="6039" priority="136">
      <formula>$F$163="Don't know"</formula>
    </cfRule>
    <cfRule type="expression" dxfId="6038" priority="137">
      <formula>$F$163="No"</formula>
    </cfRule>
  </conditionalFormatting>
  <conditionalFormatting sqref="L21:L22">
    <cfRule type="expression" dxfId="6037" priority="133">
      <formula>$N$14="No"</formula>
    </cfRule>
  </conditionalFormatting>
  <conditionalFormatting sqref="L21:L22">
    <cfRule type="expression" dxfId="6036" priority="135">
      <formula>$N$14="Don't know"</formula>
    </cfRule>
  </conditionalFormatting>
  <conditionalFormatting sqref="L21:L22">
    <cfRule type="expression" dxfId="6035" priority="134">
      <formula>$N$14="Not applicable"</formula>
    </cfRule>
  </conditionalFormatting>
  <conditionalFormatting sqref="H25 G61:H62 F68:J68 F70:J70 H90 H27:H29 F11:F19 F23 L21:L22 L8 F69 F71 G101:N113 O193:O215 F75:J79">
    <cfRule type="containsBlanks" dxfId="6034" priority="132">
      <formula>LEN(TRIM(F8))=0</formula>
    </cfRule>
  </conditionalFormatting>
  <conditionalFormatting sqref="F9:N9">
    <cfRule type="containsBlanks" dxfId="6033" priority="131">
      <formula>LEN(TRIM(F9))=0</formula>
    </cfRule>
  </conditionalFormatting>
  <conditionalFormatting sqref="O10 O58 O90 O98 O160 O167:O168 O191 O56 O171 O137:O151 O82:O83 J33:K34 J48:K48 J53:K53 O20:O21 O25:O30 J50:K50">
    <cfRule type="containsBlanks" dxfId="6032" priority="130">
      <formula>LEN(TRIM(J10))=0</formula>
    </cfRule>
  </conditionalFormatting>
  <conditionalFormatting sqref="I61:J62">
    <cfRule type="containsBlanks" dxfId="6031" priority="129">
      <formula>LEN(TRIM(I61))=0</formula>
    </cfRule>
  </conditionalFormatting>
  <conditionalFormatting sqref="H85:J85">
    <cfRule type="containsBlanks" dxfId="6030" priority="128">
      <formula>LEN(TRIM(H85))=0</formula>
    </cfRule>
  </conditionalFormatting>
  <conditionalFormatting sqref="I170 F187:N187 N189 K191:N191 G138 H129:H130 H122:H124 K122 H218:H219 H134:H135 H132 F157:F159 F153:F155 K161 F161:F163 H167 K172:K184 H237:H238 L153:N155 L157:N159">
    <cfRule type="containsBlanks" dxfId="6029" priority="127">
      <formula>LEN(TRIM(F122))=0</formula>
    </cfRule>
  </conditionalFormatting>
  <conditionalFormatting sqref="G120">
    <cfRule type="containsBlanks" dxfId="6028" priority="126">
      <formula>LEN(TRIM(G120))=0</formula>
    </cfRule>
  </conditionalFormatting>
  <conditionalFormatting sqref="J140">
    <cfRule type="containsBlanks" dxfId="6027" priority="73">
      <formula>LEN(TRIM(J140))=0</formula>
    </cfRule>
  </conditionalFormatting>
  <conditionalFormatting sqref="J26">
    <cfRule type="containsBlanks" dxfId="6026" priority="124">
      <formula>LEN(TRIM(J26))=0</formula>
    </cfRule>
  </conditionalFormatting>
  <conditionalFormatting sqref="J27">
    <cfRule type="containsBlanks" dxfId="6025" priority="125">
      <formula>LEN(TRIM(J27))=0</formula>
    </cfRule>
  </conditionalFormatting>
  <conditionalFormatting sqref="O169">
    <cfRule type="containsBlanks" dxfId="6024" priority="123">
      <formula>LEN(TRIM(O169))=0</formula>
    </cfRule>
  </conditionalFormatting>
  <conditionalFormatting sqref="J56">
    <cfRule type="containsBlanks" dxfId="6023" priority="122">
      <formula>LEN(TRIM(J56))=0</formula>
    </cfRule>
  </conditionalFormatting>
  <conditionalFormatting sqref="J144">
    <cfRule type="containsBlanks" dxfId="6022" priority="69">
      <formula>LEN(TRIM(J144))=0</formula>
    </cfRule>
  </conditionalFormatting>
  <conditionalFormatting sqref="F23">
    <cfRule type="expression" dxfId="6021" priority="121">
      <formula>$N$14="Don't know"</formula>
    </cfRule>
  </conditionalFormatting>
  <conditionalFormatting sqref="F23">
    <cfRule type="expression" dxfId="6020" priority="120">
      <formula>$N$14="Not applicable"</formula>
    </cfRule>
  </conditionalFormatting>
  <conditionalFormatting sqref="F23">
    <cfRule type="expression" dxfId="6019" priority="119">
      <formula>$N$14="No"</formula>
    </cfRule>
  </conditionalFormatting>
  <conditionalFormatting sqref="L20">
    <cfRule type="containsBlanks" dxfId="6018" priority="115">
      <formula>LEN(TRIM(L20))=0</formula>
    </cfRule>
    <cfRule type="expression" dxfId="6017" priority="118">
      <formula>$M$14="Don't know"</formula>
    </cfRule>
  </conditionalFormatting>
  <conditionalFormatting sqref="L20">
    <cfRule type="expression" dxfId="6016" priority="117">
      <formula>$M$14="Not applicable"</formula>
    </cfRule>
  </conditionalFormatting>
  <conditionalFormatting sqref="L20">
    <cfRule type="expression" dxfId="6015" priority="116">
      <formula>$M$14="No"</formula>
    </cfRule>
  </conditionalFormatting>
  <conditionalFormatting sqref="L21">
    <cfRule type="expression" dxfId="6014" priority="114">
      <formula>$N$14="Don't know"</formula>
    </cfRule>
  </conditionalFormatting>
  <conditionalFormatting sqref="L21">
    <cfRule type="expression" dxfId="6013" priority="113">
      <formula>$N$14="Not applicable"</formula>
    </cfRule>
  </conditionalFormatting>
  <conditionalFormatting sqref="L21">
    <cfRule type="expression" dxfId="6012" priority="112">
      <formula>$N$14="No"</formula>
    </cfRule>
  </conditionalFormatting>
  <conditionalFormatting sqref="L22">
    <cfRule type="expression" dxfId="6011" priority="111">
      <formula>$N$14="Don't know"</formula>
    </cfRule>
  </conditionalFormatting>
  <conditionalFormatting sqref="L22">
    <cfRule type="expression" dxfId="6010" priority="110">
      <formula>$N$14="Not applicable"</formula>
    </cfRule>
  </conditionalFormatting>
  <conditionalFormatting sqref="L22">
    <cfRule type="expression" dxfId="6009" priority="109">
      <formula>$N$14="No"</formula>
    </cfRule>
  </conditionalFormatting>
  <conditionalFormatting sqref="L8">
    <cfRule type="expression" dxfId="6008" priority="108">
      <formula>$N$14="Don't know"</formula>
    </cfRule>
  </conditionalFormatting>
  <conditionalFormatting sqref="L8">
    <cfRule type="expression" dxfId="6007" priority="107">
      <formula>$N$14="Not applicable"</formula>
    </cfRule>
  </conditionalFormatting>
  <conditionalFormatting sqref="L8">
    <cfRule type="expression" dxfId="6006" priority="106">
      <formula>$N$14="No"</formula>
    </cfRule>
  </conditionalFormatting>
  <conditionalFormatting sqref="J25">
    <cfRule type="containsBlanks" dxfId="6005" priority="105">
      <formula>LEN(TRIM(J25))=0</formula>
    </cfRule>
  </conditionalFormatting>
  <conditionalFormatting sqref="J58">
    <cfRule type="containsBlanks" dxfId="6004" priority="104">
      <formula>LEN(TRIM(J58))=0</formula>
    </cfRule>
  </conditionalFormatting>
  <conditionalFormatting sqref="N65">
    <cfRule type="containsBlanks" dxfId="6003" priority="103">
      <formula>LEN(TRIM(N65))=0</formula>
    </cfRule>
  </conditionalFormatting>
  <conditionalFormatting sqref="H86:J86">
    <cfRule type="containsBlanks" dxfId="6002" priority="102">
      <formula>LEN(TRIM(H86))=0</formula>
    </cfRule>
  </conditionalFormatting>
  <conditionalFormatting sqref="K186">
    <cfRule type="containsBlanks" dxfId="6001" priority="51">
      <formula>LEN(TRIM(K186))=0</formula>
    </cfRule>
  </conditionalFormatting>
  <conditionalFormatting sqref="H126">
    <cfRule type="expression" dxfId="6000" priority="100">
      <formula>$N$128="Don't know"</formula>
    </cfRule>
    <cfRule type="expression" dxfId="5999" priority="101">
      <formula>$N$128="No"</formula>
    </cfRule>
  </conditionalFormatting>
  <conditionalFormatting sqref="H126">
    <cfRule type="containsBlanks" dxfId="5998" priority="99">
      <formula>LEN(TRIM(H126))=0</formula>
    </cfRule>
  </conditionalFormatting>
  <conditionalFormatting sqref="H127">
    <cfRule type="expression" dxfId="5997" priority="97">
      <formula>$N$128="Don't know"</formula>
    </cfRule>
    <cfRule type="expression" dxfId="5996" priority="98">
      <formula>$N$128="No"</formula>
    </cfRule>
  </conditionalFormatting>
  <conditionalFormatting sqref="H127">
    <cfRule type="containsBlanks" dxfId="5995" priority="96">
      <formula>LEN(TRIM(H127))=0</formula>
    </cfRule>
  </conditionalFormatting>
  <conditionalFormatting sqref="H128">
    <cfRule type="expression" dxfId="5994" priority="94">
      <formula>$N$128="Don't know"</formula>
    </cfRule>
    <cfRule type="expression" dxfId="5993" priority="95">
      <formula>$N$128="No"</formula>
    </cfRule>
  </conditionalFormatting>
  <conditionalFormatting sqref="H128">
    <cfRule type="containsBlanks" dxfId="5992" priority="93">
      <formula>LEN(TRIM(H128))=0</formula>
    </cfRule>
  </conditionalFormatting>
  <conditionalFormatting sqref="H133">
    <cfRule type="expression" dxfId="5991" priority="91">
      <formula>$N$128="Don't know"</formula>
    </cfRule>
    <cfRule type="expression" dxfId="5990" priority="92">
      <formula>$N$128="No"</formula>
    </cfRule>
  </conditionalFormatting>
  <conditionalFormatting sqref="H133">
    <cfRule type="containsBlanks" dxfId="5989" priority="90">
      <formula>LEN(TRIM(H133))=0</formula>
    </cfRule>
  </conditionalFormatting>
  <conditionalFormatting sqref="H131">
    <cfRule type="expression" dxfId="5988" priority="88">
      <formula>$N$128="Don't know"</formula>
    </cfRule>
    <cfRule type="expression" dxfId="5987" priority="89">
      <formula>$N$128="No"</formula>
    </cfRule>
  </conditionalFormatting>
  <conditionalFormatting sqref="H131">
    <cfRule type="containsBlanks" dxfId="5986" priority="87">
      <formula>LEN(TRIM(H131))=0</formula>
    </cfRule>
  </conditionalFormatting>
  <conditionalFormatting sqref="G139">
    <cfRule type="containsBlanks" dxfId="5985" priority="86">
      <formula>LEN(TRIM(G139))=0</formula>
    </cfRule>
  </conditionalFormatting>
  <conditionalFormatting sqref="G140">
    <cfRule type="containsBlanks" dxfId="5984" priority="85">
      <formula>LEN(TRIM(G140))=0</formula>
    </cfRule>
  </conditionalFormatting>
  <conditionalFormatting sqref="G141">
    <cfRule type="containsBlanks" dxfId="5983" priority="84">
      <formula>LEN(TRIM(G141))=0</formula>
    </cfRule>
  </conditionalFormatting>
  <conditionalFormatting sqref="G142">
    <cfRule type="containsBlanks" dxfId="5982" priority="83">
      <formula>LEN(TRIM(G142))=0</formula>
    </cfRule>
  </conditionalFormatting>
  <conditionalFormatting sqref="G143">
    <cfRule type="containsBlanks" dxfId="5981" priority="82">
      <formula>LEN(TRIM(G143))=0</formula>
    </cfRule>
  </conditionalFormatting>
  <conditionalFormatting sqref="G144">
    <cfRule type="containsBlanks" dxfId="5980" priority="81">
      <formula>LEN(TRIM(G144))=0</formula>
    </cfRule>
  </conditionalFormatting>
  <conditionalFormatting sqref="G145">
    <cfRule type="containsBlanks" dxfId="5979" priority="80">
      <formula>LEN(TRIM(G145))=0</formula>
    </cfRule>
  </conditionalFormatting>
  <conditionalFormatting sqref="G146">
    <cfRule type="containsBlanks" dxfId="5978" priority="79">
      <formula>LEN(TRIM(G146))=0</formula>
    </cfRule>
  </conditionalFormatting>
  <conditionalFormatting sqref="G147">
    <cfRule type="containsBlanks" dxfId="5977" priority="78">
      <formula>LEN(TRIM(G147))=0</formula>
    </cfRule>
  </conditionalFormatting>
  <conditionalFormatting sqref="G148">
    <cfRule type="containsBlanks" dxfId="5976" priority="77">
      <formula>LEN(TRIM(G148))=0</formula>
    </cfRule>
  </conditionalFormatting>
  <conditionalFormatting sqref="G149">
    <cfRule type="containsBlanks" dxfId="5975" priority="76">
      <formula>LEN(TRIM(G149))=0</formula>
    </cfRule>
  </conditionalFormatting>
  <conditionalFormatting sqref="J138">
    <cfRule type="containsBlanks" dxfId="5974" priority="75">
      <formula>LEN(TRIM(J138))=0</formula>
    </cfRule>
  </conditionalFormatting>
  <conditionalFormatting sqref="J139">
    <cfRule type="containsBlanks" dxfId="5973" priority="74">
      <formula>LEN(TRIM(J139))=0</formula>
    </cfRule>
  </conditionalFormatting>
  <conditionalFormatting sqref="J142">
    <cfRule type="containsBlanks" dxfId="5972" priority="71">
      <formula>LEN(TRIM(J142))=0</formula>
    </cfRule>
  </conditionalFormatting>
  <conditionalFormatting sqref="J141">
    <cfRule type="containsBlanks" dxfId="5971" priority="72">
      <formula>LEN(TRIM(J141))=0</formula>
    </cfRule>
  </conditionalFormatting>
  <conditionalFormatting sqref="J143">
    <cfRule type="containsBlanks" dxfId="5970" priority="70">
      <formula>LEN(TRIM(J143))=0</formula>
    </cfRule>
  </conditionalFormatting>
  <conditionalFormatting sqref="J146">
    <cfRule type="containsBlanks" dxfId="5969" priority="67">
      <formula>LEN(TRIM(J146))=0</formula>
    </cfRule>
  </conditionalFormatting>
  <conditionalFormatting sqref="J145">
    <cfRule type="containsBlanks" dxfId="5968" priority="68">
      <formula>LEN(TRIM(J145))=0</formula>
    </cfRule>
  </conditionalFormatting>
  <conditionalFormatting sqref="J147">
    <cfRule type="containsBlanks" dxfId="5967" priority="66">
      <formula>LEN(TRIM(J147))=0</formula>
    </cfRule>
  </conditionalFormatting>
  <conditionalFormatting sqref="J148">
    <cfRule type="containsBlanks" dxfId="5966" priority="65">
      <formula>LEN(TRIM(J148))=0</formula>
    </cfRule>
  </conditionalFormatting>
  <conditionalFormatting sqref="J149">
    <cfRule type="containsBlanks" dxfId="5965" priority="64">
      <formula>LEN(TRIM(J149))=0</formula>
    </cfRule>
  </conditionalFormatting>
  <conditionalFormatting sqref="J150">
    <cfRule type="containsBlanks" dxfId="5964" priority="63">
      <formula>LEN(TRIM(J150))=0</formula>
    </cfRule>
  </conditionalFormatting>
  <conditionalFormatting sqref="L158:M158">
    <cfRule type="expression" dxfId="5963" priority="61">
      <formula>$F$163="Don't know"</formula>
    </cfRule>
    <cfRule type="expression" dxfId="5962" priority="62">
      <formula>$F$163="No"</formula>
    </cfRule>
  </conditionalFormatting>
  <conditionalFormatting sqref="L159:M159">
    <cfRule type="expression" dxfId="5961" priority="59">
      <formula>$F$163="Don't know"</formula>
    </cfRule>
    <cfRule type="expression" dxfId="5960" priority="60">
      <formula>$F$163="No"</formula>
    </cfRule>
  </conditionalFormatting>
  <conditionalFormatting sqref="L153:M155">
    <cfRule type="expression" dxfId="5959" priority="57">
      <formula>$F$163="Don't know"</formula>
    </cfRule>
    <cfRule type="expression" dxfId="5958" priority="58">
      <formula>$F$163="No"</formula>
    </cfRule>
  </conditionalFormatting>
  <conditionalFormatting sqref="L154:M154">
    <cfRule type="expression" dxfId="5957" priority="55">
      <formula>$F$163="Don't know"</formula>
    </cfRule>
    <cfRule type="expression" dxfId="5956" priority="56">
      <formula>$F$163="No"</formula>
    </cfRule>
  </conditionalFormatting>
  <conditionalFormatting sqref="L155:M155">
    <cfRule type="expression" dxfId="5955" priority="53">
      <formula>$F$163="Don't know"</formula>
    </cfRule>
    <cfRule type="expression" dxfId="5954" priority="54">
      <formula>$F$163="No"</formula>
    </cfRule>
  </conditionalFormatting>
  <conditionalFormatting sqref="H221">
    <cfRule type="containsBlanks" dxfId="5953" priority="50">
      <formula>LEN(TRIM(H221))=0</formula>
    </cfRule>
  </conditionalFormatting>
  <conditionalFormatting sqref="H222">
    <cfRule type="containsBlanks" dxfId="5952" priority="49">
      <formula>LEN(TRIM(H222))=0</formula>
    </cfRule>
  </conditionalFormatting>
  <conditionalFormatting sqref="H224">
    <cfRule type="containsBlanks" dxfId="5951" priority="48">
      <formula>LEN(TRIM(H224))=0</formula>
    </cfRule>
  </conditionalFormatting>
  <conditionalFormatting sqref="H225">
    <cfRule type="containsBlanks" dxfId="5950" priority="47">
      <formula>LEN(TRIM(H225))=0</formula>
    </cfRule>
  </conditionalFormatting>
  <conditionalFormatting sqref="H226">
    <cfRule type="containsBlanks" dxfId="5949" priority="46">
      <formula>LEN(TRIM(H226))=0</formula>
    </cfRule>
  </conditionalFormatting>
  <conditionalFormatting sqref="H228">
    <cfRule type="containsBlanks" dxfId="5948" priority="45">
      <formula>LEN(TRIM(H228))=0</formula>
    </cfRule>
  </conditionalFormatting>
  <conditionalFormatting sqref="H229">
    <cfRule type="containsBlanks" dxfId="5947" priority="44">
      <formula>LEN(TRIM(H229))=0</formula>
    </cfRule>
  </conditionalFormatting>
  <conditionalFormatting sqref="H231">
    <cfRule type="containsBlanks" dxfId="5946" priority="43">
      <formula>LEN(TRIM(H231))=0</formula>
    </cfRule>
  </conditionalFormatting>
  <conditionalFormatting sqref="H233">
    <cfRule type="containsBlanks" dxfId="5945" priority="42">
      <formula>LEN(TRIM(H233))=0</formula>
    </cfRule>
  </conditionalFormatting>
  <conditionalFormatting sqref="H235">
    <cfRule type="containsBlanks" dxfId="5944" priority="41">
      <formula>LEN(TRIM(H235))=0</formula>
    </cfRule>
  </conditionalFormatting>
  <conditionalFormatting sqref="O8">
    <cfRule type="containsBlanks" dxfId="5943" priority="40">
      <formula>LEN(TRIM(O8))=0</formula>
    </cfRule>
  </conditionalFormatting>
  <conditionalFormatting sqref="O65">
    <cfRule type="containsBlanks" dxfId="5942" priority="39">
      <formula>LEN(TRIM(O65))=0</formula>
    </cfRule>
  </conditionalFormatting>
  <conditionalFormatting sqref="O165:O166">
    <cfRule type="containsBlanks" dxfId="5941" priority="38">
      <formula>LEN(TRIM(O165))=0</formula>
    </cfRule>
  </conditionalFormatting>
  <conditionalFormatting sqref="O189:O190">
    <cfRule type="containsBlanks" dxfId="5940" priority="37">
      <formula>LEN(TRIM(O189))=0</formula>
    </cfRule>
  </conditionalFormatting>
  <conditionalFormatting sqref="L154:M154">
    <cfRule type="expression" dxfId="5939" priority="35">
      <formula>$F$163="Don't know"</formula>
    </cfRule>
    <cfRule type="expression" dxfId="5938" priority="36">
      <formula>$F$163="No"</formula>
    </cfRule>
  </conditionalFormatting>
  <conditionalFormatting sqref="L154:M154">
    <cfRule type="expression" dxfId="5937" priority="33">
      <formula>$F$163="Don't know"</formula>
    </cfRule>
    <cfRule type="expression" dxfId="5936" priority="34">
      <formula>$F$163="No"</formula>
    </cfRule>
  </conditionalFormatting>
  <conditionalFormatting sqref="L155:M155">
    <cfRule type="expression" dxfId="5935" priority="31">
      <formula>$F$163="Don't know"</formula>
    </cfRule>
    <cfRule type="expression" dxfId="5934" priority="32">
      <formula>$F$163="No"</formula>
    </cfRule>
  </conditionalFormatting>
  <conditionalFormatting sqref="L155:M155">
    <cfRule type="expression" dxfId="5933" priority="29">
      <formula>$F$163="Don't know"</formula>
    </cfRule>
    <cfRule type="expression" dxfId="5932" priority="30">
      <formula>$F$163="No"</formula>
    </cfRule>
  </conditionalFormatting>
  <conditionalFormatting sqref="L157:M159">
    <cfRule type="expression" dxfId="5931" priority="27">
      <formula>$F$163="Don't know"</formula>
    </cfRule>
    <cfRule type="expression" dxfId="5930" priority="28">
      <formula>$F$163="No"</formula>
    </cfRule>
  </conditionalFormatting>
  <conditionalFormatting sqref="L157:M159">
    <cfRule type="expression" dxfId="5929" priority="25">
      <formula>$F$163="Don't know"</formula>
    </cfRule>
    <cfRule type="expression" dxfId="5928" priority="26">
      <formula>$F$163="No"</formula>
    </cfRule>
  </conditionalFormatting>
  <conditionalFormatting sqref="L158:M158">
    <cfRule type="expression" dxfId="5927" priority="23">
      <formula>$F$163="Don't know"</formula>
    </cfRule>
    <cfRule type="expression" dxfId="5926" priority="24">
      <formula>$F$163="No"</formula>
    </cfRule>
  </conditionalFormatting>
  <conditionalFormatting sqref="L158:M158">
    <cfRule type="expression" dxfId="5925" priority="21">
      <formula>$F$163="Don't know"</formula>
    </cfRule>
    <cfRule type="expression" dxfId="5924" priority="22">
      <formula>$F$163="No"</formula>
    </cfRule>
  </conditionalFormatting>
  <conditionalFormatting sqref="L159:M159">
    <cfRule type="expression" dxfId="5923" priority="19">
      <formula>$F$163="Don't know"</formula>
    </cfRule>
    <cfRule type="expression" dxfId="5922" priority="20">
      <formula>$F$163="No"</formula>
    </cfRule>
  </conditionalFormatting>
  <conditionalFormatting sqref="L159:M159">
    <cfRule type="expression" dxfId="5921" priority="17">
      <formula>$F$163="Don't know"</formula>
    </cfRule>
    <cfRule type="expression" dxfId="5920" priority="18">
      <formula>$F$163="No"</formula>
    </cfRule>
  </conditionalFormatting>
  <conditionalFormatting sqref="G150">
    <cfRule type="containsBlanks" dxfId="5919" priority="16">
      <formula>LEN(TRIM(G150))=0</formula>
    </cfRule>
  </conditionalFormatting>
  <conditionalFormatting sqref="J170:M170">
    <cfRule type="containsBlanks" dxfId="5918" priority="15">
      <formula>LEN(TRIM(J170))=0</formula>
    </cfRule>
  </conditionalFormatting>
  <conditionalFormatting sqref="J35:K35">
    <cfRule type="containsBlanks" dxfId="5917" priority="14">
      <formula>LEN(TRIM(J35))=0</formula>
    </cfRule>
  </conditionalFormatting>
  <conditionalFormatting sqref="J37:K37">
    <cfRule type="containsBlanks" dxfId="5916" priority="13">
      <formula>LEN(TRIM(J37))=0</formula>
    </cfRule>
  </conditionalFormatting>
  <conditionalFormatting sqref="J38:K38">
    <cfRule type="containsBlanks" dxfId="5915" priority="12">
      <formula>LEN(TRIM(J38))=0</formula>
    </cfRule>
  </conditionalFormatting>
  <conditionalFormatting sqref="J40:K40">
    <cfRule type="containsBlanks" dxfId="5914" priority="11">
      <formula>LEN(TRIM(J40))=0</formula>
    </cfRule>
  </conditionalFormatting>
  <conditionalFormatting sqref="J41:K41">
    <cfRule type="containsBlanks" dxfId="5913" priority="10">
      <formula>LEN(TRIM(J41))=0</formula>
    </cfRule>
  </conditionalFormatting>
  <conditionalFormatting sqref="J42:K42">
    <cfRule type="containsBlanks" dxfId="5912" priority="9">
      <formula>LEN(TRIM(J42))=0</formula>
    </cfRule>
  </conditionalFormatting>
  <conditionalFormatting sqref="J43:K43">
    <cfRule type="containsBlanks" dxfId="5911" priority="8">
      <formula>LEN(TRIM(J43))=0</formula>
    </cfRule>
  </conditionalFormatting>
  <conditionalFormatting sqref="J45:K45">
    <cfRule type="containsBlanks" dxfId="5910" priority="7">
      <formula>LEN(TRIM(J45))=0</formula>
    </cfRule>
  </conditionalFormatting>
  <conditionalFormatting sqref="J46:K46">
    <cfRule type="containsBlanks" dxfId="5909" priority="6">
      <formula>LEN(TRIM(J46))=0</formula>
    </cfRule>
  </conditionalFormatting>
  <conditionalFormatting sqref="J47:K47">
    <cfRule type="containsBlanks" dxfId="5908" priority="5">
      <formula>LEN(TRIM(J47))=0</formula>
    </cfRule>
  </conditionalFormatting>
  <conditionalFormatting sqref="J49:K49">
    <cfRule type="containsBlanks" dxfId="5907" priority="4">
      <formula>LEN(TRIM(J49))=0</formula>
    </cfRule>
  </conditionalFormatting>
  <conditionalFormatting sqref="J51:K51">
    <cfRule type="containsBlanks" dxfId="5906" priority="3">
      <formula>LEN(TRIM(J51))=0</formula>
    </cfRule>
  </conditionalFormatting>
  <conditionalFormatting sqref="J54:K54">
    <cfRule type="containsBlanks" dxfId="5905" priority="2">
      <formula>LEN(TRIM(J54))=0</formula>
    </cfRule>
  </conditionalFormatting>
  <conditionalFormatting sqref="J55:K55">
    <cfRule type="containsBlanks" dxfId="5904" priority="1">
      <formula>LEN(TRIM(J55))=0</formula>
    </cfRule>
  </conditionalFormatting>
  <hyperlinks>
    <hyperlink ref="G1:H1" location="'All Countries - Summary (2017)'!A1" display="Summary Page" xr:uid="{4ED07F52-25B2-4F80-96C9-FA7102D921C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3B5A6-7852-4BE4-831A-239B871FF8CA}">
  <sheetPr>
    <tabColor theme="5"/>
  </sheetPr>
  <dimension ref="A1:Q241"/>
  <sheetViews>
    <sheetView showGridLines="0" topLeftCell="A12" zoomScale="60" zoomScaleNormal="60" workbookViewId="0">
      <selection activeCell="C20" sqref="C20:K20"/>
    </sheetView>
  </sheetViews>
  <sheetFormatPr defaultColWidth="8.85546875"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21.42578125" customWidth="1"/>
    <col min="12" max="12" width="16.85546875" customWidth="1"/>
    <col min="13" max="13" width="17" customWidth="1"/>
    <col min="14" max="14" width="27.28515625" customWidth="1"/>
    <col min="15" max="16" width="60.42578125" customWidth="1"/>
  </cols>
  <sheetData>
    <row r="1" spans="2:16" ht="67.5" customHeight="1" thickBot="1">
      <c r="F1" s="638"/>
      <c r="G1" s="1415" t="s">
        <v>638</v>
      </c>
      <c r="H1" s="1416"/>
      <c r="I1" s="638"/>
      <c r="J1" s="638"/>
      <c r="K1" s="638"/>
      <c r="L1" s="638"/>
      <c r="M1" s="638"/>
      <c r="N1" s="638"/>
    </row>
    <row r="2" spans="2:16" ht="37.5" customHeight="1" thickBot="1">
      <c r="B2" s="1" t="s">
        <v>0</v>
      </c>
      <c r="C2" s="2"/>
      <c r="D2" s="2"/>
      <c r="E2" s="2"/>
      <c r="F2" s="3"/>
      <c r="G2" s="4"/>
      <c r="H2" s="3"/>
      <c r="I2" s="3"/>
      <c r="J2" s="3"/>
      <c r="K2" s="235"/>
      <c r="L2" s="235"/>
      <c r="M2" s="235"/>
      <c r="N2" s="236"/>
    </row>
    <row r="3" spans="2:16" ht="34.5" customHeight="1" thickBot="1">
      <c r="B3" s="1"/>
      <c r="C3" s="5"/>
      <c r="D3" s="6" t="s">
        <v>1</v>
      </c>
      <c r="E3" s="7" t="s">
        <v>9</v>
      </c>
      <c r="F3" s="8"/>
      <c r="G3" s="4"/>
      <c r="H3" s="3"/>
      <c r="I3" s="3"/>
      <c r="J3" s="3"/>
      <c r="K3" s="235"/>
      <c r="L3" s="235"/>
      <c r="M3" s="235"/>
      <c r="N3" s="236"/>
    </row>
    <row r="4" spans="2:16" ht="42" customHeight="1">
      <c r="B4" s="933" t="s">
        <v>3</v>
      </c>
      <c r="C4" s="933"/>
      <c r="D4" s="933"/>
      <c r="E4" s="933"/>
      <c r="F4" s="933"/>
      <c r="G4" s="933"/>
      <c r="H4" s="933"/>
      <c r="I4" s="933"/>
      <c r="J4" s="933"/>
      <c r="K4" s="933"/>
      <c r="L4" s="933"/>
      <c r="M4" s="933"/>
      <c r="N4" s="933"/>
    </row>
    <row r="5" spans="2:16" ht="15" customHeight="1" thickBot="1">
      <c r="B5" s="934"/>
      <c r="C5" s="935"/>
      <c r="D5" s="935"/>
      <c r="E5" s="935"/>
      <c r="F5" s="935"/>
      <c r="G5" s="935"/>
      <c r="H5" s="935"/>
      <c r="I5" s="935"/>
      <c r="J5" s="935"/>
      <c r="K5" s="935"/>
      <c r="L5" s="935"/>
      <c r="M5" s="935"/>
      <c r="N5" s="935"/>
    </row>
    <row r="6" spans="2:16" ht="33.75" customHeight="1" thickBot="1">
      <c r="B6" s="1370"/>
      <c r="C6" s="1370"/>
      <c r="D6" s="1370"/>
      <c r="E6" s="1370"/>
      <c r="F6" s="1370"/>
      <c r="G6" s="1370"/>
      <c r="H6" s="1370"/>
      <c r="I6" s="1370"/>
      <c r="J6" s="1370"/>
      <c r="K6" s="1370"/>
      <c r="L6" s="1370"/>
      <c r="M6" s="237"/>
      <c r="N6" s="715"/>
      <c r="O6" s="238" t="s">
        <v>348</v>
      </c>
      <c r="P6" s="239" t="s">
        <v>701</v>
      </c>
    </row>
    <row r="7" spans="2:16" ht="16.5" customHeight="1" thickBot="1">
      <c r="B7" s="845" t="s">
        <v>41</v>
      </c>
      <c r="C7" s="846"/>
      <c r="D7" s="846"/>
      <c r="E7" s="846"/>
      <c r="F7" s="846"/>
      <c r="G7" s="846"/>
      <c r="H7" s="846"/>
      <c r="I7" s="846"/>
      <c r="J7" s="846"/>
      <c r="K7" s="846"/>
      <c r="L7" s="846"/>
      <c r="M7" s="846"/>
      <c r="N7" s="846"/>
      <c r="O7" s="846"/>
      <c r="P7" s="847"/>
    </row>
    <row r="8" spans="2:16" ht="46.5" customHeight="1">
      <c r="B8" s="240" t="s">
        <v>702</v>
      </c>
      <c r="C8" s="1340" t="s">
        <v>703</v>
      </c>
      <c r="D8" s="1340"/>
      <c r="E8" s="1340"/>
      <c r="F8" s="1340"/>
      <c r="G8" s="1340"/>
      <c r="H8" s="1340"/>
      <c r="I8" s="1340"/>
      <c r="J8" s="1340"/>
      <c r="K8" s="1341"/>
      <c r="L8" s="797" t="s">
        <v>49</v>
      </c>
      <c r="M8" s="241" t="s">
        <v>352</v>
      </c>
      <c r="N8" s="763"/>
      <c r="O8" s="1215" t="s">
        <v>880</v>
      </c>
      <c r="P8" s="1215"/>
    </row>
    <row r="9" spans="2:16" ht="21.75" customHeight="1">
      <c r="B9" s="9" t="s">
        <v>216</v>
      </c>
      <c r="C9" s="879" t="s">
        <v>353</v>
      </c>
      <c r="D9" s="879"/>
      <c r="E9" s="880"/>
      <c r="F9" s="1113" t="s">
        <v>881</v>
      </c>
      <c r="G9" s="1114"/>
      <c r="H9" s="1114"/>
      <c r="I9" s="1114"/>
      <c r="J9" s="1114"/>
      <c r="K9" s="1114"/>
      <c r="L9" s="1114"/>
      <c r="M9" s="1114"/>
      <c r="N9" s="1114"/>
      <c r="O9" s="1007"/>
      <c r="P9" s="1007"/>
    </row>
    <row r="10" spans="2:16" ht="38.25" customHeight="1">
      <c r="B10" s="242" t="s">
        <v>354</v>
      </c>
      <c r="C10" s="875" t="s">
        <v>355</v>
      </c>
      <c r="D10" s="875"/>
      <c r="E10" s="990"/>
      <c r="F10" s="243" t="s">
        <v>356</v>
      </c>
      <c r="G10" s="1357"/>
      <c r="H10" s="1357"/>
      <c r="I10" s="1357"/>
      <c r="J10" s="1357"/>
      <c r="K10" s="1357"/>
      <c r="L10" s="1357"/>
      <c r="M10" s="1357"/>
      <c r="N10" s="1358"/>
      <c r="O10" s="1003" t="s">
        <v>880</v>
      </c>
      <c r="P10" s="1003"/>
    </row>
    <row r="11" spans="2:16" ht="46.5" customHeight="1">
      <c r="B11" s="244" t="s">
        <v>216</v>
      </c>
      <c r="C11" s="1011" t="s">
        <v>707</v>
      </c>
      <c r="D11" s="1011"/>
      <c r="E11" s="1369"/>
      <c r="F11" s="797" t="s">
        <v>49</v>
      </c>
      <c r="G11" s="245" t="s">
        <v>358</v>
      </c>
      <c r="H11" s="1073" t="s">
        <v>882</v>
      </c>
      <c r="I11" s="1074"/>
      <c r="J11" s="1074"/>
      <c r="K11" s="1074"/>
      <c r="L11" s="1074"/>
      <c r="M11" s="1074"/>
      <c r="N11" s="1074"/>
      <c r="O11" s="1004"/>
      <c r="P11" s="1004"/>
    </row>
    <row r="12" spans="2:16" ht="46.5" customHeight="1">
      <c r="B12" s="10" t="s">
        <v>218</v>
      </c>
      <c r="C12" s="879" t="s">
        <v>708</v>
      </c>
      <c r="D12" s="879"/>
      <c r="E12" s="880"/>
      <c r="F12" s="797" t="s">
        <v>49</v>
      </c>
      <c r="G12" s="739" t="s">
        <v>358</v>
      </c>
      <c r="H12" s="1073" t="s">
        <v>883</v>
      </c>
      <c r="I12" s="1074"/>
      <c r="J12" s="1074"/>
      <c r="K12" s="1074"/>
      <c r="L12" s="1074"/>
      <c r="M12" s="1074"/>
      <c r="N12" s="1074"/>
      <c r="O12" s="1004"/>
      <c r="P12" s="1004"/>
    </row>
    <row r="13" spans="2:16" ht="46.5" customHeight="1">
      <c r="B13" s="10" t="s">
        <v>220</v>
      </c>
      <c r="C13" s="879" t="s">
        <v>710</v>
      </c>
      <c r="D13" s="879"/>
      <c r="E13" s="880"/>
      <c r="F13" s="797" t="s">
        <v>49</v>
      </c>
      <c r="G13" s="739" t="s">
        <v>358</v>
      </c>
      <c r="H13" s="1073" t="s">
        <v>884</v>
      </c>
      <c r="I13" s="1074"/>
      <c r="J13" s="1074"/>
      <c r="K13" s="1074"/>
      <c r="L13" s="1074"/>
      <c r="M13" s="1074"/>
      <c r="N13" s="1074"/>
      <c r="O13" s="1004"/>
      <c r="P13" s="1004"/>
    </row>
    <row r="14" spans="2:16" ht="46.5" customHeight="1">
      <c r="B14" s="10" t="s">
        <v>222</v>
      </c>
      <c r="C14" s="879" t="s">
        <v>361</v>
      </c>
      <c r="D14" s="879"/>
      <c r="E14" s="880"/>
      <c r="F14" s="797" t="s">
        <v>49</v>
      </c>
      <c r="G14" s="739" t="s">
        <v>362</v>
      </c>
      <c r="H14" s="1073" t="s">
        <v>885</v>
      </c>
      <c r="I14" s="1074"/>
      <c r="J14" s="1074"/>
      <c r="K14" s="1074"/>
      <c r="L14" s="1074"/>
      <c r="M14" s="1074"/>
      <c r="N14" s="1074"/>
      <c r="O14" s="1004"/>
      <c r="P14" s="1004"/>
    </row>
    <row r="15" spans="2:16" ht="46.5" customHeight="1">
      <c r="B15" s="10" t="s">
        <v>224</v>
      </c>
      <c r="C15" s="879" t="s">
        <v>54</v>
      </c>
      <c r="D15" s="879"/>
      <c r="E15" s="880"/>
      <c r="F15" s="797" t="s">
        <v>49</v>
      </c>
      <c r="G15" s="739" t="s">
        <v>363</v>
      </c>
      <c r="H15" s="1073" t="s">
        <v>78</v>
      </c>
      <c r="I15" s="1074"/>
      <c r="J15" s="1074"/>
      <c r="K15" s="1074"/>
      <c r="L15" s="1074"/>
      <c r="M15" s="1074"/>
      <c r="N15" s="1074"/>
      <c r="O15" s="1004"/>
      <c r="P15" s="1004"/>
    </row>
    <row r="16" spans="2:16" ht="46.5" customHeight="1">
      <c r="B16" s="10" t="s">
        <v>226</v>
      </c>
      <c r="C16" s="879" t="s">
        <v>712</v>
      </c>
      <c r="D16" s="879"/>
      <c r="E16" s="880"/>
      <c r="F16" s="797" t="s">
        <v>49</v>
      </c>
      <c r="G16" s="739" t="s">
        <v>365</v>
      </c>
      <c r="H16" s="1073" t="s">
        <v>886</v>
      </c>
      <c r="I16" s="1074"/>
      <c r="J16" s="1074"/>
      <c r="K16" s="1074"/>
      <c r="L16" s="1074"/>
      <c r="M16" s="1074"/>
      <c r="N16" s="1074"/>
      <c r="O16" s="1004"/>
      <c r="P16" s="1004"/>
    </row>
    <row r="17" spans="2:16" ht="46.5" customHeight="1">
      <c r="B17" s="10" t="s">
        <v>228</v>
      </c>
      <c r="C17" s="1011" t="s">
        <v>366</v>
      </c>
      <c r="D17" s="1011"/>
      <c r="E17" s="1011"/>
      <c r="F17" s="797" t="s">
        <v>49</v>
      </c>
      <c r="G17" s="739" t="s">
        <v>367</v>
      </c>
      <c r="H17" s="1073" t="s">
        <v>887</v>
      </c>
      <c r="I17" s="1074"/>
      <c r="J17" s="1074"/>
      <c r="K17" s="1074"/>
      <c r="L17" s="1074"/>
      <c r="M17" s="1074"/>
      <c r="N17" s="1074"/>
      <c r="O17" s="1004"/>
      <c r="P17" s="1004"/>
    </row>
    <row r="18" spans="2:16" ht="46.5" customHeight="1">
      <c r="B18" s="10" t="s">
        <v>229</v>
      </c>
      <c r="C18" s="1011" t="s">
        <v>368</v>
      </c>
      <c r="D18" s="1011"/>
      <c r="E18" s="1011"/>
      <c r="F18" s="797" t="s">
        <v>50</v>
      </c>
      <c r="G18" s="739" t="s">
        <v>367</v>
      </c>
      <c r="H18" s="1073"/>
      <c r="I18" s="1074"/>
      <c r="J18" s="1074"/>
      <c r="K18" s="1074"/>
      <c r="L18" s="1074"/>
      <c r="M18" s="1074"/>
      <c r="N18" s="1074"/>
      <c r="O18" s="1004"/>
      <c r="P18" s="1004"/>
    </row>
    <row r="19" spans="2:16" ht="46.5" customHeight="1">
      <c r="B19" s="10" t="s">
        <v>230</v>
      </c>
      <c r="C19" s="1011" t="s">
        <v>716</v>
      </c>
      <c r="D19" s="1011"/>
      <c r="E19" s="1011"/>
      <c r="F19" s="797" t="s">
        <v>49</v>
      </c>
      <c r="G19" s="739" t="s">
        <v>367</v>
      </c>
      <c r="H19" s="1073" t="s">
        <v>888</v>
      </c>
      <c r="I19" s="1074"/>
      <c r="J19" s="1074"/>
      <c r="K19" s="1074"/>
      <c r="L19" s="1074"/>
      <c r="M19" s="1074"/>
      <c r="N19" s="1074"/>
      <c r="O19" s="1007"/>
      <c r="P19" s="1007"/>
    </row>
    <row r="20" spans="2:16" ht="18.75" customHeight="1">
      <c r="B20" s="242" t="s">
        <v>370</v>
      </c>
      <c r="C20" s="879" t="s">
        <v>371</v>
      </c>
      <c r="D20" s="879"/>
      <c r="E20" s="879"/>
      <c r="F20" s="879"/>
      <c r="G20" s="879"/>
      <c r="H20" s="879"/>
      <c r="I20" s="879"/>
      <c r="J20" s="879"/>
      <c r="K20" s="879"/>
      <c r="L20" s="744" t="s">
        <v>63</v>
      </c>
      <c r="M20" s="1359" t="s">
        <v>372</v>
      </c>
      <c r="N20" s="1410" t="s">
        <v>889</v>
      </c>
      <c r="O20" s="246" t="s">
        <v>880</v>
      </c>
      <c r="P20" s="247"/>
    </row>
    <row r="21" spans="2:16" ht="34.5" customHeight="1">
      <c r="B21" s="242" t="s">
        <v>373</v>
      </c>
      <c r="C21" s="879" t="s">
        <v>717</v>
      </c>
      <c r="D21" s="879"/>
      <c r="E21" s="879"/>
      <c r="F21" s="879"/>
      <c r="G21" s="879"/>
      <c r="H21" s="879"/>
      <c r="I21" s="879"/>
      <c r="J21" s="879"/>
      <c r="K21" s="879"/>
      <c r="L21" s="797" t="s">
        <v>49</v>
      </c>
      <c r="M21" s="1360"/>
      <c r="N21" s="1411"/>
      <c r="O21" s="246" t="s">
        <v>880</v>
      </c>
      <c r="P21" s="247"/>
    </row>
    <row r="22" spans="2:16" ht="33.75" customHeight="1">
      <c r="B22" s="248" t="s">
        <v>216</v>
      </c>
      <c r="C22" s="879" t="s">
        <v>375</v>
      </c>
      <c r="D22" s="879"/>
      <c r="E22" s="879"/>
      <c r="F22" s="879"/>
      <c r="G22" s="879"/>
      <c r="H22" s="879"/>
      <c r="I22" s="879"/>
      <c r="J22" s="879"/>
      <c r="K22" s="879"/>
      <c r="L22" s="797" t="s">
        <v>49</v>
      </c>
      <c r="M22" s="1360"/>
      <c r="N22" s="1411"/>
      <c r="O22" s="246" t="s">
        <v>880</v>
      </c>
      <c r="P22" s="247"/>
    </row>
    <row r="23" spans="2:16" ht="42" customHeight="1" thickBot="1">
      <c r="B23" s="249" t="s">
        <v>376</v>
      </c>
      <c r="C23" s="913" t="s">
        <v>73</v>
      </c>
      <c r="D23" s="913"/>
      <c r="E23" s="1006"/>
      <c r="F23" s="797" t="s">
        <v>49</v>
      </c>
      <c r="G23" s="1365" t="s">
        <v>378</v>
      </c>
      <c r="H23" s="1366"/>
      <c r="I23" s="1367" t="s">
        <v>77</v>
      </c>
      <c r="J23" s="1368"/>
      <c r="K23" s="250" t="s">
        <v>379</v>
      </c>
      <c r="L23" s="251" t="s">
        <v>890</v>
      </c>
      <c r="M23" s="1361"/>
      <c r="N23" s="1412"/>
      <c r="O23" s="252" t="s">
        <v>704</v>
      </c>
      <c r="P23" s="253"/>
    </row>
    <row r="24" spans="2:16" ht="16.5" customHeight="1" thickBot="1">
      <c r="B24" s="845" t="s">
        <v>100</v>
      </c>
      <c r="C24" s="846"/>
      <c r="D24" s="846"/>
      <c r="E24" s="846"/>
      <c r="F24" s="846"/>
      <c r="G24" s="846"/>
      <c r="H24" s="846"/>
      <c r="I24" s="846"/>
      <c r="J24" s="846"/>
      <c r="K24" s="846"/>
      <c r="L24" s="846"/>
      <c r="M24" s="846"/>
      <c r="N24" s="846"/>
      <c r="O24" s="846"/>
      <c r="P24" s="847"/>
    </row>
    <row r="25" spans="2:16" ht="21" customHeight="1">
      <c r="B25" s="254" t="s">
        <v>380</v>
      </c>
      <c r="C25" s="1340" t="s">
        <v>381</v>
      </c>
      <c r="D25" s="1340"/>
      <c r="E25" s="1340"/>
      <c r="F25" s="1341"/>
      <c r="G25" s="255" t="s">
        <v>382</v>
      </c>
      <c r="H25" s="256" t="s">
        <v>891</v>
      </c>
      <c r="I25" s="257" t="s">
        <v>383</v>
      </c>
      <c r="J25" s="256" t="s">
        <v>892</v>
      </c>
      <c r="K25" s="1342" t="s">
        <v>384</v>
      </c>
      <c r="L25" s="1557" t="s">
        <v>893</v>
      </c>
      <c r="M25" s="1558"/>
      <c r="N25" s="1559"/>
      <c r="O25" s="258" t="s">
        <v>894</v>
      </c>
      <c r="P25" s="738"/>
    </row>
    <row r="26" spans="2:16" ht="59.25" customHeight="1">
      <c r="B26" s="242" t="s">
        <v>385</v>
      </c>
      <c r="C26" s="879" t="s">
        <v>721</v>
      </c>
      <c r="D26" s="879"/>
      <c r="E26" s="879"/>
      <c r="F26" s="879"/>
      <c r="G26" s="879"/>
      <c r="H26" s="879"/>
      <c r="I26" s="880"/>
      <c r="J26" s="365">
        <v>11610000</v>
      </c>
      <c r="K26" s="1343"/>
      <c r="L26" s="1560"/>
      <c r="M26" s="1561"/>
      <c r="N26" s="1562"/>
      <c r="O26" s="810" t="s">
        <v>722</v>
      </c>
      <c r="P26" s="247"/>
    </row>
    <row r="27" spans="2:16" ht="36.75" customHeight="1">
      <c r="B27" s="242" t="s">
        <v>387</v>
      </c>
      <c r="C27" s="875" t="s">
        <v>388</v>
      </c>
      <c r="D27" s="875"/>
      <c r="E27" s="875"/>
      <c r="F27" s="990"/>
      <c r="G27" s="259" t="s">
        <v>389</v>
      </c>
      <c r="H27" s="260">
        <v>42552</v>
      </c>
      <c r="I27" s="261" t="s">
        <v>390</v>
      </c>
      <c r="J27" s="260">
        <v>42887</v>
      </c>
      <c r="K27" s="1343"/>
      <c r="L27" s="1560"/>
      <c r="M27" s="1561"/>
      <c r="N27" s="1562"/>
      <c r="O27" s="810" t="s">
        <v>722</v>
      </c>
      <c r="P27" s="247"/>
    </row>
    <row r="28" spans="2:16" ht="30" customHeight="1">
      <c r="B28" s="262" t="s">
        <v>216</v>
      </c>
      <c r="C28" s="875" t="s">
        <v>391</v>
      </c>
      <c r="D28" s="875"/>
      <c r="E28" s="875"/>
      <c r="F28" s="875"/>
      <c r="G28" s="990"/>
      <c r="H28" s="1354" t="s">
        <v>895</v>
      </c>
      <c r="I28" s="1355"/>
      <c r="J28" s="1356"/>
      <c r="K28" s="1343"/>
      <c r="L28" s="1560"/>
      <c r="M28" s="1561"/>
      <c r="N28" s="1562"/>
      <c r="O28" s="810" t="s">
        <v>722</v>
      </c>
      <c r="P28" s="247"/>
    </row>
    <row r="29" spans="2:16" ht="23.25" customHeight="1">
      <c r="B29" s="262" t="s">
        <v>218</v>
      </c>
      <c r="C29" s="875" t="s">
        <v>392</v>
      </c>
      <c r="D29" s="875"/>
      <c r="E29" s="875"/>
      <c r="F29" s="875"/>
      <c r="G29" s="990"/>
      <c r="H29" s="1091" t="s">
        <v>655</v>
      </c>
      <c r="I29" s="1094"/>
      <c r="J29" s="1095"/>
      <c r="K29" s="1344"/>
      <c r="L29" s="1563"/>
      <c r="M29" s="1564"/>
      <c r="N29" s="1565"/>
      <c r="O29" s="810" t="s">
        <v>896</v>
      </c>
      <c r="P29" s="247"/>
    </row>
    <row r="30" spans="2:16" ht="68.25" customHeight="1">
      <c r="B30" s="262" t="s">
        <v>220</v>
      </c>
      <c r="C30" s="879" t="s">
        <v>393</v>
      </c>
      <c r="D30" s="879"/>
      <c r="E30" s="879"/>
      <c r="F30" s="879"/>
      <c r="G30" s="879"/>
      <c r="H30" s="879"/>
      <c r="I30" s="879"/>
      <c r="J30" s="879"/>
      <c r="K30" s="879"/>
      <c r="L30" s="879"/>
      <c r="M30" s="879"/>
      <c r="N30" s="885"/>
      <c r="O30" s="1325" t="s">
        <v>897</v>
      </c>
      <c r="P30" s="1325"/>
    </row>
    <row r="31" spans="2:16" ht="33.75" customHeight="1">
      <c r="B31" s="1327" t="s">
        <v>394</v>
      </c>
      <c r="C31" s="1328"/>
      <c r="D31" s="1328"/>
      <c r="E31" s="1328"/>
      <c r="F31" s="1328"/>
      <c r="G31" s="1328"/>
      <c r="H31" s="1328"/>
      <c r="I31" s="1329"/>
      <c r="J31" s="739" t="s">
        <v>395</v>
      </c>
      <c r="K31" s="739" t="s">
        <v>396</v>
      </c>
      <c r="L31" s="1330" t="s">
        <v>397</v>
      </c>
      <c r="M31" s="1331"/>
      <c r="N31" s="1332"/>
      <c r="O31" s="1326"/>
      <c r="P31" s="1326"/>
    </row>
    <row r="32" spans="2:16" ht="24.75" customHeight="1">
      <c r="B32" s="248" t="s">
        <v>230</v>
      </c>
      <c r="C32" s="1307" t="s">
        <v>247</v>
      </c>
      <c r="D32" s="1307"/>
      <c r="E32" s="1307"/>
      <c r="F32" s="1307"/>
      <c r="G32" s="1307"/>
      <c r="H32" s="1307"/>
      <c r="I32" s="1307"/>
      <c r="J32" s="1307"/>
      <c r="K32" s="1307"/>
      <c r="L32" s="1307"/>
      <c r="M32" s="1307"/>
      <c r="N32" s="1333"/>
      <c r="O32" s="1334" t="s">
        <v>898</v>
      </c>
      <c r="P32" s="1334"/>
    </row>
    <row r="33" spans="2:16" ht="21" customHeight="1">
      <c r="B33" s="248"/>
      <c r="C33" s="1317" t="s">
        <v>248</v>
      </c>
      <c r="D33" s="1317"/>
      <c r="E33" s="1317"/>
      <c r="F33" s="1317"/>
      <c r="G33" s="1317"/>
      <c r="H33" s="1317"/>
      <c r="I33" s="1318"/>
      <c r="J33" s="332">
        <v>97390000</v>
      </c>
      <c r="K33" s="335">
        <v>98922360</v>
      </c>
      <c r="L33" s="1319">
        <f t="shared" ref="L33:L54" si="0">ABS(J33-K33)/J33</f>
        <v>1.5734264298182563E-2</v>
      </c>
      <c r="M33" s="1320"/>
      <c r="N33" s="1321"/>
      <c r="O33" s="1335"/>
      <c r="P33" s="1335"/>
    </row>
    <row r="34" spans="2:16" ht="21" customHeight="1">
      <c r="B34" s="248"/>
      <c r="C34" s="1317" t="s">
        <v>837</v>
      </c>
      <c r="D34" s="1317"/>
      <c r="E34" s="1317"/>
      <c r="F34" s="1317"/>
      <c r="G34" s="1317"/>
      <c r="H34" s="1317"/>
      <c r="I34" s="1318"/>
      <c r="J34" s="329" t="s">
        <v>71</v>
      </c>
      <c r="K34" s="263" t="s">
        <v>71</v>
      </c>
      <c r="L34" s="1398" t="s">
        <v>71</v>
      </c>
      <c r="M34" s="1399"/>
      <c r="N34" s="1400"/>
      <c r="O34" s="1335"/>
      <c r="P34" s="1335"/>
    </row>
    <row r="35" spans="2:16" ht="31.5" customHeight="1">
      <c r="B35" s="248"/>
      <c r="C35" s="1317" t="s">
        <v>250</v>
      </c>
      <c r="D35" s="1317"/>
      <c r="E35" s="1317"/>
      <c r="F35" s="197" t="s">
        <v>400</v>
      </c>
      <c r="G35" s="1337"/>
      <c r="H35" s="1338"/>
      <c r="I35" s="1339"/>
      <c r="J35" s="329" t="s">
        <v>71</v>
      </c>
      <c r="K35" s="263" t="s">
        <v>71</v>
      </c>
      <c r="L35" s="1398" t="s">
        <v>71</v>
      </c>
      <c r="M35" s="1399"/>
      <c r="N35" s="1400"/>
      <c r="O35" s="1335"/>
      <c r="P35" s="1335"/>
    </row>
    <row r="36" spans="2:16" ht="21" customHeight="1">
      <c r="B36" s="248" t="s">
        <v>401</v>
      </c>
      <c r="C36" s="875" t="s">
        <v>251</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v>1375154</v>
      </c>
      <c r="K37" s="335">
        <v>1200000</v>
      </c>
      <c r="L37" s="1322">
        <f>ABS(J37-K37)/J37</f>
        <v>0.1273704617810078</v>
      </c>
      <c r="M37" s="1323"/>
      <c r="N37" s="1324"/>
      <c r="O37" s="1335"/>
      <c r="P37" s="1335"/>
    </row>
    <row r="38" spans="2:16" ht="27.75" customHeight="1">
      <c r="B38" s="248"/>
      <c r="C38" s="1317" t="s">
        <v>403</v>
      </c>
      <c r="D38" s="1317"/>
      <c r="E38" s="1317"/>
      <c r="F38" s="197" t="s">
        <v>400</v>
      </c>
      <c r="G38" s="1337"/>
      <c r="H38" s="1338"/>
      <c r="I38" s="1339"/>
      <c r="J38" s="329" t="s">
        <v>71</v>
      </c>
      <c r="K38" s="263" t="s">
        <v>71</v>
      </c>
      <c r="L38" s="1398" t="s">
        <v>71</v>
      </c>
      <c r="M38" s="1399"/>
      <c r="N38" s="1400"/>
      <c r="O38" s="1335"/>
      <c r="P38" s="1335"/>
    </row>
    <row r="39" spans="2:16" ht="21" customHeight="1">
      <c r="B39" s="248" t="s">
        <v>404</v>
      </c>
      <c r="C39" s="875" t="s">
        <v>221</v>
      </c>
      <c r="D39" s="875"/>
      <c r="E39" s="875"/>
      <c r="F39" s="875"/>
      <c r="G39" s="875"/>
      <c r="H39" s="875"/>
      <c r="I39" s="875"/>
      <c r="J39" s="875"/>
      <c r="K39" s="875"/>
      <c r="L39" s="875"/>
      <c r="M39" s="875"/>
      <c r="N39" s="876"/>
      <c r="O39" s="1335"/>
      <c r="P39" s="1335"/>
    </row>
    <row r="40" spans="2:16" ht="21" customHeight="1">
      <c r="B40" s="248"/>
      <c r="C40" s="1317" t="s">
        <v>839</v>
      </c>
      <c r="D40" s="1317"/>
      <c r="E40" s="1317"/>
      <c r="F40" s="1317"/>
      <c r="G40" s="1317"/>
      <c r="H40" s="1317"/>
      <c r="I40" s="1318"/>
      <c r="J40" s="329" t="s">
        <v>71</v>
      </c>
      <c r="K40" s="263" t="s">
        <v>71</v>
      </c>
      <c r="L40" s="1398" t="s">
        <v>71</v>
      </c>
      <c r="M40" s="1399"/>
      <c r="N40" s="1400"/>
      <c r="O40" s="1335"/>
      <c r="P40" s="1335"/>
    </row>
    <row r="41" spans="2:16" ht="21" customHeight="1">
      <c r="B41" s="248"/>
      <c r="C41" s="1317" t="s">
        <v>727</v>
      </c>
      <c r="D41" s="1317"/>
      <c r="E41" s="1317"/>
      <c r="F41" s="1317"/>
      <c r="G41" s="1317"/>
      <c r="H41" s="1317"/>
      <c r="I41" s="1318"/>
      <c r="J41" s="332">
        <v>12710000</v>
      </c>
      <c r="K41" s="335">
        <v>13617836</v>
      </c>
      <c r="L41" s="1319">
        <f t="shared" si="0"/>
        <v>7.1426907946498822E-2</v>
      </c>
      <c r="M41" s="1320"/>
      <c r="N41" s="1321"/>
      <c r="O41" s="1335"/>
      <c r="P41" s="1335"/>
    </row>
    <row r="42" spans="2:16" ht="21" customHeight="1">
      <c r="B42" s="248"/>
      <c r="C42" s="1317" t="s">
        <v>407</v>
      </c>
      <c r="D42" s="1317"/>
      <c r="E42" s="1317"/>
      <c r="F42" s="1317"/>
      <c r="G42" s="1317"/>
      <c r="H42" s="1317"/>
      <c r="I42" s="1318"/>
      <c r="J42" s="329" t="s">
        <v>71</v>
      </c>
      <c r="K42" s="263" t="s">
        <v>71</v>
      </c>
      <c r="L42" s="1398" t="s">
        <v>71</v>
      </c>
      <c r="M42" s="1399"/>
      <c r="N42" s="1400"/>
      <c r="O42" s="1335"/>
      <c r="P42" s="1335"/>
    </row>
    <row r="43" spans="2:16" ht="32.25" customHeight="1">
      <c r="B43" s="248"/>
      <c r="C43" s="1317" t="s">
        <v>408</v>
      </c>
      <c r="D43" s="1317"/>
      <c r="E43" s="1317"/>
      <c r="F43" s="197" t="s">
        <v>400</v>
      </c>
      <c r="G43" s="1337"/>
      <c r="H43" s="1338"/>
      <c r="I43" s="1339"/>
      <c r="J43" s="329" t="s">
        <v>71</v>
      </c>
      <c r="K43" s="263" t="s">
        <v>71</v>
      </c>
      <c r="L43" s="1398" t="s">
        <v>71</v>
      </c>
      <c r="M43" s="1399"/>
      <c r="N43" s="1400"/>
      <c r="O43" s="1335"/>
      <c r="P43" s="1335"/>
    </row>
    <row r="44" spans="2:16" ht="21" customHeight="1">
      <c r="B44" s="248" t="s">
        <v>409</v>
      </c>
      <c r="C44" s="875" t="s">
        <v>256</v>
      </c>
      <c r="D44" s="875"/>
      <c r="E44" s="875"/>
      <c r="F44" s="875"/>
      <c r="G44" s="875"/>
      <c r="H44" s="875"/>
      <c r="I44" s="875"/>
      <c r="J44" s="875"/>
      <c r="K44" s="875"/>
      <c r="L44" s="875"/>
      <c r="M44" s="875"/>
      <c r="N44" s="876"/>
      <c r="O44" s="1335"/>
      <c r="P44" s="1335"/>
    </row>
    <row r="45" spans="2:16" ht="21" customHeight="1">
      <c r="B45" s="248"/>
      <c r="C45" s="1317" t="s">
        <v>728</v>
      </c>
      <c r="D45" s="1317"/>
      <c r="E45" s="1317"/>
      <c r="F45" s="1317"/>
      <c r="G45" s="1317"/>
      <c r="H45" s="1317"/>
      <c r="I45" s="1318"/>
      <c r="J45" s="332">
        <v>38024</v>
      </c>
      <c r="K45" s="335">
        <v>61068</v>
      </c>
      <c r="L45" s="1319">
        <f t="shared" si="0"/>
        <v>0.60603829160530187</v>
      </c>
      <c r="M45" s="1320"/>
      <c r="N45" s="1321"/>
      <c r="O45" s="1335"/>
      <c r="P45" s="1335"/>
    </row>
    <row r="46" spans="2:16" ht="21" customHeight="1">
      <c r="B46" s="248"/>
      <c r="C46" s="1317" t="s">
        <v>411</v>
      </c>
      <c r="D46" s="1317"/>
      <c r="E46" s="1317"/>
      <c r="F46" s="1317"/>
      <c r="G46" s="1317"/>
      <c r="H46" s="1317"/>
      <c r="I46" s="1318"/>
      <c r="J46" s="332">
        <v>339214</v>
      </c>
      <c r="K46" s="335">
        <v>244272</v>
      </c>
      <c r="L46" s="1319">
        <f t="shared" si="0"/>
        <v>0.27988821216105469</v>
      </c>
      <c r="M46" s="1320"/>
      <c r="N46" s="1321"/>
      <c r="O46" s="1335"/>
      <c r="P46" s="1335"/>
    </row>
    <row r="47" spans="2:16" ht="30" customHeight="1">
      <c r="B47" s="248"/>
      <c r="C47" s="1317" t="s">
        <v>412</v>
      </c>
      <c r="D47" s="1317"/>
      <c r="E47" s="1317"/>
      <c r="F47" s="197" t="s">
        <v>400</v>
      </c>
      <c r="G47" s="1067"/>
      <c r="H47" s="1068"/>
      <c r="I47" s="1069"/>
      <c r="J47" s="329" t="s">
        <v>71</v>
      </c>
      <c r="K47" s="263" t="s">
        <v>71</v>
      </c>
      <c r="L47" s="1398" t="s">
        <v>71</v>
      </c>
      <c r="M47" s="1399"/>
      <c r="N47" s="1400"/>
      <c r="O47" s="1335"/>
      <c r="P47" s="1335"/>
    </row>
    <row r="48" spans="2:16" ht="21" customHeight="1">
      <c r="B48" s="248" t="s">
        <v>413</v>
      </c>
      <c r="C48" s="1317" t="s">
        <v>729</v>
      </c>
      <c r="D48" s="1317"/>
      <c r="E48" s="1317"/>
      <c r="F48" s="1317"/>
      <c r="G48" s="1317"/>
      <c r="H48" s="1317"/>
      <c r="I48" s="1318"/>
      <c r="J48" s="332">
        <v>231220</v>
      </c>
      <c r="K48" s="335">
        <v>287864</v>
      </c>
      <c r="L48" s="1319">
        <f t="shared" si="0"/>
        <v>0.24497880806158637</v>
      </c>
      <c r="M48" s="1320"/>
      <c r="N48" s="1321"/>
      <c r="O48" s="1335"/>
      <c r="P48" s="1335"/>
    </row>
    <row r="49" spans="2:17" ht="21" customHeight="1">
      <c r="B49" s="248" t="s">
        <v>415</v>
      </c>
      <c r="C49" s="1317" t="s">
        <v>730</v>
      </c>
      <c r="D49" s="1317"/>
      <c r="E49" s="1317"/>
      <c r="F49" s="1317"/>
      <c r="G49" s="1317"/>
      <c r="H49" s="1317"/>
      <c r="I49" s="1318"/>
      <c r="J49" s="329" t="s">
        <v>71</v>
      </c>
      <c r="K49" s="263" t="s">
        <v>71</v>
      </c>
      <c r="L49" s="1398" t="s">
        <v>71</v>
      </c>
      <c r="M49" s="1399"/>
      <c r="N49" s="1400"/>
      <c r="O49" s="1335"/>
      <c r="P49" s="1335"/>
    </row>
    <row r="50" spans="2:17" ht="21" customHeight="1">
      <c r="B50" s="248" t="s">
        <v>417</v>
      </c>
      <c r="C50" s="1317" t="s">
        <v>133</v>
      </c>
      <c r="D50" s="1317"/>
      <c r="E50" s="1317"/>
      <c r="F50" s="1317"/>
      <c r="G50" s="1317"/>
      <c r="H50" s="1317"/>
      <c r="I50" s="1318"/>
      <c r="J50" s="332">
        <v>142510000</v>
      </c>
      <c r="K50" s="335">
        <v>114375800</v>
      </c>
      <c r="L50" s="1319">
        <f t="shared" si="0"/>
        <v>0.19741912848221177</v>
      </c>
      <c r="M50" s="1320"/>
      <c r="N50" s="1321"/>
      <c r="O50" s="1335"/>
      <c r="P50" s="1335"/>
    </row>
    <row r="51" spans="2:17" ht="21" customHeight="1">
      <c r="B51" s="248" t="s">
        <v>418</v>
      </c>
      <c r="C51" s="1317" t="s">
        <v>134</v>
      </c>
      <c r="D51" s="1317"/>
      <c r="E51" s="1317"/>
      <c r="F51" s="1317"/>
      <c r="G51" s="1317"/>
      <c r="H51" s="1317"/>
      <c r="I51" s="1318"/>
      <c r="J51" s="329" t="s">
        <v>71</v>
      </c>
      <c r="K51" s="263" t="s">
        <v>71</v>
      </c>
      <c r="L51" s="1398" t="s">
        <v>71</v>
      </c>
      <c r="M51" s="1399"/>
      <c r="N51" s="1400"/>
      <c r="O51" s="1335"/>
      <c r="P51" s="1335"/>
    </row>
    <row r="52" spans="2:17" ht="21" customHeight="1">
      <c r="B52" s="248" t="s">
        <v>419</v>
      </c>
      <c r="C52" s="875" t="s">
        <v>262</v>
      </c>
      <c r="D52" s="875"/>
      <c r="E52" s="875"/>
      <c r="F52" s="875"/>
      <c r="G52" s="875"/>
      <c r="H52" s="875"/>
      <c r="I52" s="875"/>
      <c r="J52" s="875"/>
      <c r="K52" s="875"/>
      <c r="L52" s="875"/>
      <c r="M52" s="875"/>
      <c r="N52" s="876"/>
      <c r="O52" s="1335"/>
      <c r="P52" s="1335"/>
    </row>
    <row r="53" spans="2:17" ht="21" customHeight="1">
      <c r="B53" s="248"/>
      <c r="C53" s="1317" t="s">
        <v>263</v>
      </c>
      <c r="D53" s="1317"/>
      <c r="E53" s="1317"/>
      <c r="F53" s="1317"/>
      <c r="G53" s="1317"/>
      <c r="H53" s="1317"/>
      <c r="I53" s="1318"/>
      <c r="J53" s="329" t="s">
        <v>71</v>
      </c>
      <c r="K53" s="263" t="s">
        <v>71</v>
      </c>
      <c r="L53" s="1398" t="s">
        <v>71</v>
      </c>
      <c r="M53" s="1399"/>
      <c r="N53" s="1400"/>
      <c r="O53" s="1335"/>
      <c r="P53" s="1335"/>
    </row>
    <row r="54" spans="2:17" ht="21" customHeight="1">
      <c r="B54" s="248"/>
      <c r="C54" s="1317" t="s">
        <v>264</v>
      </c>
      <c r="D54" s="1317"/>
      <c r="E54" s="1317"/>
      <c r="F54" s="1317"/>
      <c r="G54" s="1317"/>
      <c r="H54" s="1317"/>
      <c r="I54" s="1318"/>
      <c r="J54" s="332">
        <v>90378</v>
      </c>
      <c r="K54" s="335">
        <v>88000</v>
      </c>
      <c r="L54" s="1319">
        <f t="shared" si="0"/>
        <v>2.6311713027506695E-2</v>
      </c>
      <c r="M54" s="1320"/>
      <c r="N54" s="1321"/>
      <c r="O54" s="1335"/>
      <c r="P54" s="1335"/>
    </row>
    <row r="55" spans="2:17" ht="21" customHeight="1">
      <c r="B55" s="248" t="s">
        <v>420</v>
      </c>
      <c r="C55" s="1317" t="s">
        <v>731</v>
      </c>
      <c r="D55" s="1317"/>
      <c r="E55" s="1317"/>
      <c r="F55" s="1317"/>
      <c r="G55" s="1317"/>
      <c r="H55" s="1317"/>
      <c r="I55" s="1318"/>
      <c r="J55" s="329" t="s">
        <v>71</v>
      </c>
      <c r="K55" s="263" t="s">
        <v>71</v>
      </c>
      <c r="L55" s="1398" t="s">
        <v>71</v>
      </c>
      <c r="M55" s="1399"/>
      <c r="N55" s="1400"/>
      <c r="O55" s="1336"/>
      <c r="P55" s="1336"/>
    </row>
    <row r="56" spans="2:17" ht="46.5" customHeight="1" thickBot="1">
      <c r="B56" s="265" t="s">
        <v>422</v>
      </c>
      <c r="C56" s="1309" t="s">
        <v>732</v>
      </c>
      <c r="D56" s="1309"/>
      <c r="E56" s="1309"/>
      <c r="F56" s="1309"/>
      <c r="G56" s="1309"/>
      <c r="H56" s="1309"/>
      <c r="I56" s="1309"/>
      <c r="J56" s="1310" t="s">
        <v>49</v>
      </c>
      <c r="K56" s="1311"/>
      <c r="L56" s="266" t="s">
        <v>424</v>
      </c>
      <c r="M56" s="1312"/>
      <c r="N56" s="1313"/>
      <c r="O56" s="253" t="s">
        <v>840</v>
      </c>
      <c r="P56" s="253"/>
    </row>
    <row r="57" spans="2:17" ht="46.5" customHeight="1">
      <c r="B57" s="1314" t="s">
        <v>733</v>
      </c>
      <c r="C57" s="1315"/>
      <c r="D57" s="1315"/>
      <c r="E57" s="1315"/>
      <c r="F57" s="1315"/>
      <c r="G57" s="1315"/>
      <c r="H57" s="1315"/>
      <c r="I57" s="1315"/>
      <c r="J57" s="1315"/>
      <c r="K57" s="1315"/>
      <c r="L57" s="1315"/>
      <c r="M57" s="1315"/>
      <c r="N57" s="1315"/>
      <c r="O57" s="1315"/>
      <c r="P57" s="1316"/>
    </row>
    <row r="58" spans="2:17" ht="64.5" customHeight="1" thickBot="1">
      <c r="B58" s="267" t="s">
        <v>426</v>
      </c>
      <c r="C58" s="1152" t="s">
        <v>734</v>
      </c>
      <c r="D58" s="1152"/>
      <c r="E58" s="1152"/>
      <c r="F58" s="1152"/>
      <c r="G58" s="1152"/>
      <c r="H58" s="1152"/>
      <c r="I58" s="1152"/>
      <c r="J58" s="1310" t="s">
        <v>49</v>
      </c>
      <c r="K58" s="1311"/>
      <c r="L58" s="266" t="s">
        <v>424</v>
      </c>
      <c r="M58" s="1312" t="s">
        <v>899</v>
      </c>
      <c r="N58" s="1313"/>
      <c r="O58" s="268" t="s">
        <v>841</v>
      </c>
      <c r="P58" s="732"/>
    </row>
    <row r="59" spans="2:17" ht="26.25" customHeight="1">
      <c r="B59" s="1299" t="s">
        <v>428</v>
      </c>
      <c r="C59" s="1300"/>
      <c r="D59" s="1300"/>
      <c r="E59" s="1300"/>
      <c r="F59" s="1300"/>
      <c r="G59" s="1300"/>
      <c r="H59" s="1300"/>
      <c r="I59" s="1300"/>
      <c r="J59" s="1300"/>
      <c r="K59" s="1300"/>
      <c r="L59" s="1300"/>
      <c r="M59" s="1300"/>
      <c r="N59" s="1300"/>
      <c r="O59" s="1300"/>
      <c r="P59" s="1301"/>
    </row>
    <row r="60" spans="2:17" ht="42" customHeight="1">
      <c r="B60" s="269" t="s">
        <v>429</v>
      </c>
      <c r="C60" s="1302" t="s">
        <v>430</v>
      </c>
      <c r="D60" s="1302"/>
      <c r="E60" s="1302"/>
      <c r="F60" s="1303"/>
      <c r="G60" s="270" t="s">
        <v>736</v>
      </c>
      <c r="H60" s="271" t="s">
        <v>737</v>
      </c>
      <c r="I60" s="1240" t="s">
        <v>738</v>
      </c>
      <c r="J60" s="1281"/>
      <c r="K60" s="1240" t="s">
        <v>384</v>
      </c>
      <c r="L60" s="1241"/>
      <c r="M60" s="1241"/>
      <c r="N60" s="1242"/>
      <c r="O60" s="1304"/>
      <c r="P60" s="1304"/>
    </row>
    <row r="61" spans="2:17" ht="49.5" customHeight="1">
      <c r="B61" s="262" t="s">
        <v>216</v>
      </c>
      <c r="C61" s="1307" t="s">
        <v>739</v>
      </c>
      <c r="D61" s="1307"/>
      <c r="E61" s="1307"/>
      <c r="F61" s="1308"/>
      <c r="G61" s="337">
        <v>3000000</v>
      </c>
      <c r="H61" s="273" t="s">
        <v>900</v>
      </c>
      <c r="I61" s="1209" t="s">
        <v>901</v>
      </c>
      <c r="J61" s="1210"/>
      <c r="K61" s="1275" t="s">
        <v>902</v>
      </c>
      <c r="L61" s="1276"/>
      <c r="M61" s="1276"/>
      <c r="N61" s="1277"/>
      <c r="O61" s="1305"/>
      <c r="P61" s="1305"/>
    </row>
    <row r="62" spans="2:17" ht="54" customHeight="1">
      <c r="B62" s="262" t="s">
        <v>218</v>
      </c>
      <c r="C62" s="1307" t="s">
        <v>741</v>
      </c>
      <c r="D62" s="1307"/>
      <c r="E62" s="1307"/>
      <c r="F62" s="1308"/>
      <c r="G62" s="337">
        <v>9000000</v>
      </c>
      <c r="H62" s="273" t="s">
        <v>903</v>
      </c>
      <c r="I62" s="1209" t="s">
        <v>901</v>
      </c>
      <c r="J62" s="1210"/>
      <c r="K62" s="1275"/>
      <c r="L62" s="1276"/>
      <c r="M62" s="1276"/>
      <c r="N62" s="1277"/>
      <c r="O62" s="1305"/>
      <c r="P62" s="1305"/>
    </row>
    <row r="63" spans="2:17" ht="54" customHeight="1" thickBot="1">
      <c r="B63" s="248" t="s">
        <v>220</v>
      </c>
      <c r="C63" s="921" t="s">
        <v>742</v>
      </c>
      <c r="D63" s="921"/>
      <c r="E63" s="921"/>
      <c r="F63" s="956"/>
      <c r="G63" s="338">
        <f>G61+G62</f>
        <v>12000000</v>
      </c>
      <c r="H63" s="275"/>
      <c r="I63" s="1264"/>
      <c r="J63" s="1265"/>
      <c r="K63" s="1264"/>
      <c r="L63" s="1266"/>
      <c r="M63" s="1266"/>
      <c r="N63" s="1267"/>
      <c r="O63" s="1306"/>
      <c r="P63" s="1306"/>
      <c r="Q63" s="198"/>
    </row>
    <row r="64" spans="2:17" ht="57.75" customHeight="1">
      <c r="B64" s="1296" t="s">
        <v>743</v>
      </c>
      <c r="C64" s="1297"/>
      <c r="D64" s="1297"/>
      <c r="E64" s="1297"/>
      <c r="F64" s="1297"/>
      <c r="G64" s="1297"/>
      <c r="H64" s="1297"/>
      <c r="I64" s="1297"/>
      <c r="J64" s="1297"/>
      <c r="K64" s="1297"/>
      <c r="L64" s="1297"/>
      <c r="M64" s="1297"/>
      <c r="N64" s="1297"/>
      <c r="O64" s="1297"/>
      <c r="P64" s="1298"/>
    </row>
    <row r="65" spans="2:16" ht="58.5" customHeight="1" thickBot="1">
      <c r="B65" s="276" t="s">
        <v>438</v>
      </c>
      <c r="C65" s="1284" t="s">
        <v>744</v>
      </c>
      <c r="D65" s="1284"/>
      <c r="E65" s="1284"/>
      <c r="F65" s="1284"/>
      <c r="G65" s="1284"/>
      <c r="H65" s="1284"/>
      <c r="I65" s="1284"/>
      <c r="J65" s="1284"/>
      <c r="K65" s="1284"/>
      <c r="L65" s="1284"/>
      <c r="M65" s="1285"/>
      <c r="N65" s="277" t="s">
        <v>49</v>
      </c>
      <c r="O65" s="268" t="s">
        <v>904</v>
      </c>
      <c r="P65" s="732"/>
    </row>
    <row r="66" spans="2:16" ht="21.75" customHeight="1">
      <c r="B66" s="1286" t="s">
        <v>440</v>
      </c>
      <c r="C66" s="1287"/>
      <c r="D66" s="1287"/>
      <c r="E66" s="1287"/>
      <c r="F66" s="1287"/>
      <c r="G66" s="1287"/>
      <c r="H66" s="1287"/>
      <c r="I66" s="1287"/>
      <c r="J66" s="1287"/>
      <c r="K66" s="1287"/>
      <c r="L66" s="1287"/>
      <c r="M66" s="1287"/>
      <c r="N66" s="1287"/>
      <c r="O66" s="1287"/>
      <c r="P66" s="1288"/>
    </row>
    <row r="67" spans="2:16" ht="46.5" customHeight="1">
      <c r="B67" s="254" t="s">
        <v>441</v>
      </c>
      <c r="C67" s="864" t="s">
        <v>442</v>
      </c>
      <c r="D67" s="864"/>
      <c r="E67" s="1289"/>
      <c r="F67" s="271" t="s">
        <v>746</v>
      </c>
      <c r="G67" s="1240" t="s">
        <v>747</v>
      </c>
      <c r="H67" s="1281"/>
      <c r="I67" s="1240" t="s">
        <v>748</v>
      </c>
      <c r="J67" s="1281"/>
      <c r="K67" s="1240" t="s">
        <v>384</v>
      </c>
      <c r="L67" s="1241"/>
      <c r="M67" s="1241"/>
      <c r="N67" s="1242"/>
      <c r="O67" s="1183"/>
      <c r="P67" s="1183"/>
    </row>
    <row r="68" spans="2:16" ht="28.5" customHeight="1">
      <c r="B68" s="262" t="s">
        <v>216</v>
      </c>
      <c r="C68" s="1290" t="s">
        <v>749</v>
      </c>
      <c r="D68" s="1290"/>
      <c r="E68" s="1291"/>
      <c r="F68" s="746" t="s">
        <v>49</v>
      </c>
      <c r="G68" s="1251">
        <v>2854487</v>
      </c>
      <c r="H68" s="1252"/>
      <c r="I68" s="1209" t="s">
        <v>900</v>
      </c>
      <c r="J68" s="1210"/>
      <c r="K68" s="1275"/>
      <c r="L68" s="1276"/>
      <c r="M68" s="1276"/>
      <c r="N68" s="1277"/>
      <c r="O68" s="1184"/>
      <c r="P68" s="1184"/>
    </row>
    <row r="69" spans="2:16" ht="31.5" customHeight="1">
      <c r="B69" s="278"/>
      <c r="C69" s="1290" t="s">
        <v>750</v>
      </c>
      <c r="D69" s="1290"/>
      <c r="E69" s="1291"/>
      <c r="F69" s="1096" t="s">
        <v>905</v>
      </c>
      <c r="G69" s="1097"/>
      <c r="H69" s="1097"/>
      <c r="I69" s="1097"/>
      <c r="J69" s="1097"/>
      <c r="K69" s="1275"/>
      <c r="L69" s="1276"/>
      <c r="M69" s="1276"/>
      <c r="N69" s="1277"/>
      <c r="O69" s="1184"/>
      <c r="P69" s="1184"/>
    </row>
    <row r="70" spans="2:16" ht="65.25" customHeight="1">
      <c r="B70" s="262" t="s">
        <v>218</v>
      </c>
      <c r="C70" s="1290" t="s">
        <v>751</v>
      </c>
      <c r="D70" s="1290"/>
      <c r="E70" s="1291"/>
      <c r="F70" s="746" t="s">
        <v>49</v>
      </c>
      <c r="G70" s="1251">
        <v>8757692</v>
      </c>
      <c r="H70" s="1252"/>
      <c r="I70" s="1209" t="s">
        <v>900</v>
      </c>
      <c r="J70" s="1210"/>
      <c r="K70" s="1275"/>
      <c r="L70" s="1276"/>
      <c r="M70" s="1276"/>
      <c r="N70" s="1277"/>
      <c r="O70" s="1184"/>
      <c r="P70" s="1184"/>
    </row>
    <row r="71" spans="2:16" ht="35.25" customHeight="1">
      <c r="B71" s="278"/>
      <c r="C71" s="1290" t="s">
        <v>752</v>
      </c>
      <c r="D71" s="1290"/>
      <c r="E71" s="1291"/>
      <c r="F71" s="1096" t="s">
        <v>906</v>
      </c>
      <c r="G71" s="1097"/>
      <c r="H71" s="1097"/>
      <c r="I71" s="1097"/>
      <c r="J71" s="1097"/>
      <c r="K71" s="1275"/>
      <c r="L71" s="1276"/>
      <c r="M71" s="1276"/>
      <c r="N71" s="1277"/>
      <c r="O71" s="1184"/>
      <c r="P71" s="1184"/>
    </row>
    <row r="72" spans="2:16" ht="51" customHeight="1" thickBot="1">
      <c r="B72" s="279" t="s">
        <v>220</v>
      </c>
      <c r="C72" s="1292" t="s">
        <v>753</v>
      </c>
      <c r="D72" s="1292"/>
      <c r="E72" s="1293"/>
      <c r="F72" s="280"/>
      <c r="G72" s="1294">
        <f>G68+G70</f>
        <v>11612179</v>
      </c>
      <c r="H72" s="1295"/>
      <c r="I72" s="1264"/>
      <c r="J72" s="1265"/>
      <c r="K72" s="1264"/>
      <c r="L72" s="1266"/>
      <c r="M72" s="1266"/>
      <c r="N72" s="1267"/>
      <c r="O72" s="1200"/>
      <c r="P72" s="1200"/>
    </row>
    <row r="73" spans="2:16" ht="56.25" customHeight="1">
      <c r="B73" s="1278" t="s">
        <v>754</v>
      </c>
      <c r="C73" s="1279"/>
      <c r="D73" s="1279"/>
      <c r="E73" s="1279"/>
      <c r="F73" s="1279"/>
      <c r="G73" s="1279"/>
      <c r="H73" s="1279"/>
      <c r="I73" s="1279"/>
      <c r="J73" s="1279"/>
      <c r="K73" s="1279"/>
      <c r="L73" s="1279"/>
      <c r="M73" s="1279"/>
      <c r="N73" s="1279"/>
      <c r="O73" s="1279"/>
      <c r="P73" s="1280"/>
    </row>
    <row r="74" spans="2:16" ht="42.75" customHeight="1">
      <c r="B74" s="254" t="s">
        <v>452</v>
      </c>
      <c r="C74" s="864" t="s">
        <v>453</v>
      </c>
      <c r="D74" s="978"/>
      <c r="E74" s="1088"/>
      <c r="F74" s="281" t="s">
        <v>454</v>
      </c>
      <c r="G74" s="1241" t="s">
        <v>455</v>
      </c>
      <c r="H74" s="1281"/>
      <c r="I74" s="1240" t="s">
        <v>748</v>
      </c>
      <c r="J74" s="1281"/>
      <c r="K74" s="1240" t="s">
        <v>457</v>
      </c>
      <c r="L74" s="1241"/>
      <c r="M74" s="1241"/>
      <c r="N74" s="1242"/>
      <c r="O74" s="366" t="s">
        <v>704</v>
      </c>
      <c r="P74" s="247"/>
    </row>
    <row r="75" spans="2:16" s="282" customFormat="1" ht="63.6" customHeight="1">
      <c r="B75" s="262" t="s">
        <v>216</v>
      </c>
      <c r="C75" s="875" t="s">
        <v>118</v>
      </c>
      <c r="D75" s="875"/>
      <c r="E75" s="990"/>
      <c r="F75" s="755" t="s">
        <v>659</v>
      </c>
      <c r="G75" s="1441">
        <v>1000000</v>
      </c>
      <c r="H75" s="1442"/>
      <c r="I75" s="1443" t="s">
        <v>900</v>
      </c>
      <c r="J75" s="1444"/>
      <c r="K75" s="1445" t="s">
        <v>907</v>
      </c>
      <c r="L75" s="1446"/>
      <c r="M75" s="1446"/>
      <c r="N75" s="1447"/>
      <c r="O75" s="1183"/>
      <c r="P75" s="1183"/>
    </row>
    <row r="76" spans="2:16" s="282" customFormat="1" ht="32.25" customHeight="1">
      <c r="B76" s="262" t="s">
        <v>218</v>
      </c>
      <c r="C76" s="875" t="s">
        <v>54</v>
      </c>
      <c r="D76" s="875"/>
      <c r="E76" s="990"/>
      <c r="F76" s="755" t="s">
        <v>659</v>
      </c>
      <c r="G76" s="1441">
        <v>150000</v>
      </c>
      <c r="H76" s="1442"/>
      <c r="I76" s="1443" t="s">
        <v>900</v>
      </c>
      <c r="J76" s="1444"/>
      <c r="K76" s="1445" t="s">
        <v>908</v>
      </c>
      <c r="L76" s="1446"/>
      <c r="M76" s="1446"/>
      <c r="N76" s="1447"/>
      <c r="O76" s="1184"/>
      <c r="P76" s="1184"/>
    </row>
    <row r="77" spans="2:16" s="282" customFormat="1" ht="32.25" customHeight="1">
      <c r="B77" s="262" t="s">
        <v>220</v>
      </c>
      <c r="C77" s="875" t="s">
        <v>120</v>
      </c>
      <c r="D77" s="875"/>
      <c r="E77" s="990"/>
      <c r="F77" s="755" t="s">
        <v>663</v>
      </c>
      <c r="G77" s="1441">
        <v>0</v>
      </c>
      <c r="H77" s="1442"/>
      <c r="I77" s="1443" t="s">
        <v>60</v>
      </c>
      <c r="J77" s="1444"/>
      <c r="K77" s="1445"/>
      <c r="L77" s="1446"/>
      <c r="M77" s="1446"/>
      <c r="N77" s="1447"/>
      <c r="O77" s="1184"/>
      <c r="P77" s="1184"/>
    </row>
    <row r="78" spans="2:16" s="282" customFormat="1" ht="32.25" customHeight="1">
      <c r="B78" s="262" t="s">
        <v>222</v>
      </c>
      <c r="C78" s="875" t="s">
        <v>121</v>
      </c>
      <c r="D78" s="875"/>
      <c r="E78" s="990"/>
      <c r="F78" s="755" t="s">
        <v>663</v>
      </c>
      <c r="G78" s="1441">
        <v>0</v>
      </c>
      <c r="H78" s="1442"/>
      <c r="I78" s="1443" t="s">
        <v>60</v>
      </c>
      <c r="J78" s="1444"/>
      <c r="K78" s="1441"/>
      <c r="L78" s="1555"/>
      <c r="M78" s="1555"/>
      <c r="N78" s="1556"/>
      <c r="O78" s="1184"/>
      <c r="P78" s="1184"/>
    </row>
    <row r="79" spans="2:16" s="282" customFormat="1" ht="32.25" customHeight="1">
      <c r="B79" s="262" t="s">
        <v>224</v>
      </c>
      <c r="C79" s="875" t="s">
        <v>122</v>
      </c>
      <c r="D79" s="875"/>
      <c r="E79" s="990"/>
      <c r="F79" s="755" t="s">
        <v>663</v>
      </c>
      <c r="G79" s="1441">
        <v>0</v>
      </c>
      <c r="H79" s="1442"/>
      <c r="I79" s="1443" t="s">
        <v>60</v>
      </c>
      <c r="J79" s="1444"/>
      <c r="K79" s="1445"/>
      <c r="L79" s="1446"/>
      <c r="M79" s="1446"/>
      <c r="N79" s="1447"/>
      <c r="O79" s="1184"/>
      <c r="P79" s="1184"/>
    </row>
    <row r="80" spans="2:16" ht="53.25" customHeight="1" thickBot="1">
      <c r="B80" s="248" t="s">
        <v>226</v>
      </c>
      <c r="C80" s="921" t="s">
        <v>759</v>
      </c>
      <c r="D80" s="921"/>
      <c r="E80" s="956"/>
      <c r="F80" s="283"/>
      <c r="G80" s="1262">
        <f>G75+G76+G77+G78+G79</f>
        <v>1150000</v>
      </c>
      <c r="H80" s="1263"/>
      <c r="I80" s="1264"/>
      <c r="J80" s="1265"/>
      <c r="K80" s="1264"/>
      <c r="L80" s="1266"/>
      <c r="M80" s="1266"/>
      <c r="N80" s="1267"/>
      <c r="O80" s="1200"/>
      <c r="P80" s="1200"/>
    </row>
    <row r="81" spans="1:16" ht="54.75" customHeight="1">
      <c r="A81" s="11"/>
      <c r="B81" s="1268" t="s">
        <v>459</v>
      </c>
      <c r="C81" s="1269"/>
      <c r="D81" s="1269"/>
      <c r="E81" s="1269"/>
      <c r="F81" s="1269"/>
      <c r="G81" s="1269"/>
      <c r="H81" s="1269"/>
      <c r="I81" s="1269"/>
      <c r="J81" s="1269"/>
      <c r="K81" s="1269"/>
      <c r="L81" s="1269"/>
      <c r="M81" s="1269"/>
      <c r="N81" s="1269"/>
      <c r="O81" s="1269"/>
      <c r="P81" s="1270"/>
    </row>
    <row r="82" spans="1:16" ht="66.75" customHeight="1">
      <c r="B82" s="284" t="s">
        <v>460</v>
      </c>
      <c r="C82" s="1271" t="s">
        <v>760</v>
      </c>
      <c r="D82" s="1271"/>
      <c r="E82" s="1271"/>
      <c r="F82" s="1271"/>
      <c r="G82" s="1272"/>
      <c r="H82" s="1255">
        <f>G72/(G72+G80)</f>
        <v>0.90988999605788323</v>
      </c>
      <c r="I82" s="1256"/>
      <c r="J82" s="1257"/>
      <c r="K82" s="1273" t="s">
        <v>462</v>
      </c>
      <c r="L82" s="1274"/>
      <c r="M82" s="1274"/>
      <c r="N82" s="1274"/>
      <c r="O82" s="246"/>
      <c r="P82" s="247"/>
    </row>
    <row r="83" spans="1:16" ht="66.75" customHeight="1">
      <c r="B83" s="285" t="s">
        <v>761</v>
      </c>
      <c r="C83" s="1253" t="s">
        <v>762</v>
      </c>
      <c r="D83" s="1253"/>
      <c r="E83" s="1253"/>
      <c r="F83" s="1253"/>
      <c r="G83" s="1254"/>
      <c r="H83" s="1255">
        <f>G68/G72</f>
        <v>0.245818377412198</v>
      </c>
      <c r="I83" s="1256"/>
      <c r="J83" s="1257"/>
      <c r="K83" s="1258" t="s">
        <v>465</v>
      </c>
      <c r="L83" s="1259"/>
      <c r="M83" s="1259"/>
      <c r="N83" s="1259"/>
      <c r="O83" s="246"/>
      <c r="P83" s="247"/>
    </row>
    <row r="84" spans="1:16" ht="66" customHeight="1">
      <c r="B84" s="286" t="s">
        <v>466</v>
      </c>
      <c r="C84" s="879" t="s">
        <v>763</v>
      </c>
      <c r="D84" s="879"/>
      <c r="E84" s="1260"/>
      <c r="F84" s="1260"/>
      <c r="G84" s="1261"/>
      <c r="H84" s="1255">
        <f>(G72+G80)/J26</f>
        <v>1.0992402239448751</v>
      </c>
      <c r="I84" s="1256"/>
      <c r="J84" s="1257"/>
      <c r="K84" s="1258" t="s">
        <v>909</v>
      </c>
      <c r="L84" s="1259"/>
      <c r="M84" s="1259"/>
      <c r="N84" s="1259"/>
      <c r="O84" s="246" t="s">
        <v>468</v>
      </c>
      <c r="P84" s="247" t="s">
        <v>468</v>
      </c>
    </row>
    <row r="85" spans="1:16" ht="34.5" customHeight="1">
      <c r="B85" s="287" t="s">
        <v>469</v>
      </c>
      <c r="C85" s="1247" t="s">
        <v>470</v>
      </c>
      <c r="D85" s="1247"/>
      <c r="E85" s="1247"/>
      <c r="F85" s="1247"/>
      <c r="G85" s="1248"/>
      <c r="H85" s="1032" t="s">
        <v>50</v>
      </c>
      <c r="I85" s="1033"/>
      <c r="J85" s="1199"/>
      <c r="K85" s="1249" t="s">
        <v>465</v>
      </c>
      <c r="L85" s="1250"/>
      <c r="M85" s="1250"/>
      <c r="N85" s="1250"/>
      <c r="O85" s="246" t="s">
        <v>468</v>
      </c>
      <c r="P85" s="247" t="s">
        <v>468</v>
      </c>
    </row>
    <row r="86" spans="1:16" ht="48.75" customHeight="1">
      <c r="B86" s="242" t="s">
        <v>471</v>
      </c>
      <c r="C86" s="879" t="s">
        <v>472</v>
      </c>
      <c r="D86" s="879"/>
      <c r="E86" s="879"/>
      <c r="F86" s="879"/>
      <c r="G86" s="880"/>
      <c r="H86" s="1096" t="s">
        <v>910</v>
      </c>
      <c r="I86" s="1097"/>
      <c r="J86" s="1097"/>
      <c r="K86" s="1249" t="s">
        <v>465</v>
      </c>
      <c r="L86" s="1250"/>
      <c r="M86" s="1250"/>
      <c r="N86" s="1250"/>
      <c r="O86" s="1003"/>
      <c r="P86" s="1003"/>
    </row>
    <row r="87" spans="1:16" ht="23.25" customHeight="1">
      <c r="B87" s="10" t="s">
        <v>216</v>
      </c>
      <c r="C87" s="879" t="s">
        <v>473</v>
      </c>
      <c r="D87" s="879"/>
      <c r="E87" s="879"/>
      <c r="F87" s="879"/>
      <c r="G87" s="879"/>
      <c r="H87" s="1073" t="s">
        <v>911</v>
      </c>
      <c r="I87" s="1074"/>
      <c r="J87" s="1074"/>
      <c r="K87" s="1074"/>
      <c r="L87" s="1074"/>
      <c r="M87" s="1074"/>
      <c r="N87" s="1074"/>
      <c r="O87" s="1007"/>
      <c r="P87" s="1007"/>
    </row>
    <row r="88" spans="1:16" ht="44.25" customHeight="1">
      <c r="B88" s="249" t="s">
        <v>474</v>
      </c>
      <c r="C88" s="913" t="s">
        <v>475</v>
      </c>
      <c r="D88" s="913"/>
      <c r="E88" s="1006"/>
      <c r="F88" s="1084" t="s">
        <v>912</v>
      </c>
      <c r="G88" s="1085"/>
      <c r="H88" s="1085"/>
      <c r="I88" s="1085"/>
      <c r="J88" s="1085"/>
      <c r="K88" s="1085"/>
      <c r="L88" s="1085"/>
      <c r="M88" s="1085"/>
      <c r="N88" s="1085"/>
      <c r="O88" s="1245"/>
      <c r="P88" s="1246"/>
    </row>
    <row r="89" spans="1:16" ht="42" customHeight="1">
      <c r="B89" s="1223" t="s">
        <v>764</v>
      </c>
      <c r="C89" s="1224"/>
      <c r="D89" s="1224"/>
      <c r="E89" s="1224"/>
      <c r="F89" s="1224"/>
      <c r="G89" s="1224"/>
      <c r="H89" s="1224"/>
      <c r="I89" s="1224"/>
      <c r="J89" s="1224"/>
      <c r="K89" s="1224"/>
      <c r="L89" s="1224"/>
      <c r="M89" s="1224"/>
      <c r="N89" s="1224"/>
      <c r="O89" s="1224"/>
      <c r="P89" s="1225"/>
    </row>
    <row r="90" spans="1:16" ht="34.5" customHeight="1">
      <c r="B90" s="288" t="s">
        <v>477</v>
      </c>
      <c r="C90" s="1388" t="s">
        <v>478</v>
      </c>
      <c r="D90" s="879"/>
      <c r="E90" s="879"/>
      <c r="F90" s="879"/>
      <c r="G90" s="880"/>
      <c r="H90" s="289" t="s">
        <v>49</v>
      </c>
      <c r="I90" s="1226" t="s">
        <v>424</v>
      </c>
      <c r="J90" s="1227"/>
      <c r="K90" s="986"/>
      <c r="L90" s="987"/>
      <c r="M90" s="987"/>
      <c r="N90" s="988"/>
      <c r="O90" s="246"/>
      <c r="P90" s="247"/>
    </row>
    <row r="91" spans="1:16" ht="30.75" customHeight="1">
      <c r="B91" s="1228" t="s">
        <v>479</v>
      </c>
      <c r="C91" s="1229"/>
      <c r="D91" s="1229"/>
      <c r="E91" s="1230"/>
      <c r="F91" s="1237" t="s">
        <v>765</v>
      </c>
      <c r="G91" s="1238"/>
      <c r="H91" s="1239"/>
      <c r="I91" s="1240" t="s">
        <v>481</v>
      </c>
      <c r="J91" s="1241"/>
      <c r="K91" s="1240" t="s">
        <v>384</v>
      </c>
      <c r="L91" s="1241"/>
      <c r="M91" s="1241"/>
      <c r="N91" s="1242"/>
      <c r="O91" s="1183"/>
      <c r="P91" s="1183"/>
    </row>
    <row r="92" spans="1:16" ht="21" customHeight="1">
      <c r="B92" s="1231"/>
      <c r="C92" s="1232"/>
      <c r="D92" s="1232"/>
      <c r="E92" s="1233"/>
      <c r="F92" s="986" t="s">
        <v>913</v>
      </c>
      <c r="G92" s="987"/>
      <c r="H92" s="988"/>
      <c r="I92" s="1550">
        <v>7572700</v>
      </c>
      <c r="J92" s="1551"/>
      <c r="K92" s="986" t="s">
        <v>914</v>
      </c>
      <c r="L92" s="987"/>
      <c r="M92" s="987"/>
      <c r="N92" s="988"/>
      <c r="O92" s="1184"/>
      <c r="P92" s="1184"/>
    </row>
    <row r="93" spans="1:16" ht="35.25" customHeight="1">
      <c r="B93" s="1231"/>
      <c r="C93" s="1232"/>
      <c r="D93" s="1232"/>
      <c r="E93" s="1233"/>
      <c r="F93" s="986" t="s">
        <v>906</v>
      </c>
      <c r="G93" s="987"/>
      <c r="H93" s="988"/>
      <c r="I93" s="1550">
        <v>13327700</v>
      </c>
      <c r="J93" s="1551"/>
      <c r="K93" s="1552" t="s">
        <v>915</v>
      </c>
      <c r="L93" s="1553"/>
      <c r="M93" s="1553"/>
      <c r="N93" s="1554"/>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124</v>
      </c>
      <c r="C97" s="846"/>
      <c r="D97" s="846"/>
      <c r="E97" s="846"/>
      <c r="F97" s="846"/>
      <c r="G97" s="846"/>
      <c r="H97" s="846"/>
      <c r="I97" s="846"/>
      <c r="J97" s="846"/>
      <c r="K97" s="846"/>
      <c r="L97" s="846"/>
      <c r="M97" s="846"/>
      <c r="N97" s="846"/>
      <c r="O97" s="846"/>
      <c r="P97" s="847"/>
    </row>
    <row r="98" spans="2:16" ht="39.75" customHeight="1">
      <c r="B98" s="290" t="s">
        <v>482</v>
      </c>
      <c r="C98" s="1214" t="s">
        <v>483</v>
      </c>
      <c r="D98" s="1214"/>
      <c r="E98" s="1214"/>
      <c r="F98" s="1214"/>
      <c r="G98" s="1214"/>
      <c r="H98" s="1214"/>
      <c r="I98" s="1214"/>
      <c r="J98" s="1214"/>
      <c r="K98" s="1214"/>
      <c r="L98" s="1214"/>
      <c r="M98" s="1214"/>
      <c r="N98" s="1214"/>
      <c r="O98" s="1215"/>
      <c r="P98" s="1215"/>
    </row>
    <row r="99" spans="2:16" ht="20.25" customHeight="1">
      <c r="B99" s="1216" t="s">
        <v>484</v>
      </c>
      <c r="C99" s="1217"/>
      <c r="D99" s="1217"/>
      <c r="E99" s="1217"/>
      <c r="F99" s="1218"/>
      <c r="G99" s="1222" t="s">
        <v>485</v>
      </c>
      <c r="H99" s="1222"/>
      <c r="I99" s="1222"/>
      <c r="J99" s="1222"/>
      <c r="K99" s="1222"/>
      <c r="L99" s="1202"/>
      <c r="M99" s="1202"/>
      <c r="N99" s="1202"/>
      <c r="O99" s="1004"/>
      <c r="P99" s="1004"/>
    </row>
    <row r="100" spans="2:16" ht="33.75" customHeight="1">
      <c r="B100" s="1219"/>
      <c r="C100" s="1220"/>
      <c r="D100" s="1220"/>
      <c r="E100" s="1220"/>
      <c r="F100" s="1221"/>
      <c r="G100" s="1202" t="s">
        <v>127</v>
      </c>
      <c r="H100" s="1203"/>
      <c r="I100" s="1202" t="s">
        <v>141</v>
      </c>
      <c r="J100" s="1203"/>
      <c r="K100" s="749" t="s">
        <v>486</v>
      </c>
      <c r="L100" s="1204" t="s">
        <v>487</v>
      </c>
      <c r="M100" s="1204"/>
      <c r="N100" s="1205"/>
      <c r="O100" s="1007"/>
      <c r="P100" s="1007"/>
    </row>
    <row r="101" spans="2:16" ht="55.5" customHeight="1">
      <c r="B101" s="291" t="s">
        <v>216</v>
      </c>
      <c r="C101" s="1065" t="s">
        <v>767</v>
      </c>
      <c r="D101" s="1065"/>
      <c r="E101" s="1065"/>
      <c r="F101" s="1066"/>
      <c r="G101" s="1032" t="s">
        <v>49</v>
      </c>
      <c r="H101" s="1199"/>
      <c r="I101" s="1032" t="s">
        <v>49</v>
      </c>
      <c r="J101" s="1199"/>
      <c r="K101" s="745" t="s">
        <v>49</v>
      </c>
      <c r="L101" s="1032" t="s">
        <v>49</v>
      </c>
      <c r="M101" s="1033"/>
      <c r="N101" s="1116"/>
      <c r="O101" s="1183"/>
      <c r="P101" s="1183"/>
    </row>
    <row r="102" spans="2:16" ht="42" customHeight="1">
      <c r="B102" s="291" t="s">
        <v>218</v>
      </c>
      <c r="C102" s="1065" t="s">
        <v>768</v>
      </c>
      <c r="D102" s="1065"/>
      <c r="E102" s="1065"/>
      <c r="F102" s="1066"/>
      <c r="G102" s="1032" t="s">
        <v>49</v>
      </c>
      <c r="H102" s="1199"/>
      <c r="I102" s="1032" t="s">
        <v>49</v>
      </c>
      <c r="J102" s="1199"/>
      <c r="K102" s="745" t="s">
        <v>49</v>
      </c>
      <c r="L102" s="1032" t="s">
        <v>49</v>
      </c>
      <c r="M102" s="1033"/>
      <c r="N102" s="1116"/>
      <c r="O102" s="1184"/>
      <c r="P102" s="1184"/>
    </row>
    <row r="103" spans="2:16" ht="41.25" customHeight="1">
      <c r="B103" s="291" t="s">
        <v>490</v>
      </c>
      <c r="C103" s="1065" t="s">
        <v>769</v>
      </c>
      <c r="D103" s="1065"/>
      <c r="E103" s="1065"/>
      <c r="F103" s="1066"/>
      <c r="G103" s="1032" t="s">
        <v>49</v>
      </c>
      <c r="H103" s="1199"/>
      <c r="I103" s="1032" t="s">
        <v>49</v>
      </c>
      <c r="J103" s="1199"/>
      <c r="K103" s="745" t="s">
        <v>49</v>
      </c>
      <c r="L103" s="1032" t="s">
        <v>49</v>
      </c>
      <c r="M103" s="1033"/>
      <c r="N103" s="1116"/>
      <c r="O103" s="1184"/>
      <c r="P103" s="1184"/>
    </row>
    <row r="104" spans="2:16" ht="30" customHeight="1">
      <c r="B104" s="291" t="s">
        <v>492</v>
      </c>
      <c r="C104" s="1065" t="s">
        <v>770</v>
      </c>
      <c r="D104" s="1065"/>
      <c r="E104" s="1065"/>
      <c r="F104" s="1066"/>
      <c r="G104" s="1032" t="s">
        <v>49</v>
      </c>
      <c r="H104" s="1199"/>
      <c r="I104" s="1032" t="s">
        <v>49</v>
      </c>
      <c r="J104" s="1199"/>
      <c r="K104" s="745" t="s">
        <v>49</v>
      </c>
      <c r="L104" s="1032" t="s">
        <v>49</v>
      </c>
      <c r="M104" s="1033"/>
      <c r="N104" s="1116"/>
      <c r="O104" s="1184"/>
      <c r="P104" s="1184"/>
    </row>
    <row r="105" spans="2:16" ht="31.5" customHeight="1">
      <c r="B105" s="291" t="s">
        <v>494</v>
      </c>
      <c r="C105" s="1065" t="s">
        <v>771</v>
      </c>
      <c r="D105" s="1065"/>
      <c r="E105" s="1065"/>
      <c r="F105" s="1066"/>
      <c r="G105" s="1032" t="s">
        <v>49</v>
      </c>
      <c r="H105" s="1199"/>
      <c r="I105" s="1032" t="s">
        <v>49</v>
      </c>
      <c r="J105" s="1199"/>
      <c r="K105" s="745" t="s">
        <v>49</v>
      </c>
      <c r="L105" s="1032" t="s">
        <v>49</v>
      </c>
      <c r="M105" s="1033"/>
      <c r="N105" s="1116"/>
      <c r="O105" s="1184"/>
      <c r="P105" s="1184"/>
    </row>
    <row r="106" spans="2:16" ht="24.75" customHeight="1">
      <c r="B106" s="291" t="s">
        <v>226</v>
      </c>
      <c r="C106" s="1065" t="s">
        <v>133</v>
      </c>
      <c r="D106" s="1065"/>
      <c r="E106" s="1065"/>
      <c r="F106" s="1066"/>
      <c r="G106" s="1032" t="s">
        <v>49</v>
      </c>
      <c r="H106" s="1199"/>
      <c r="I106" s="1032" t="s">
        <v>49</v>
      </c>
      <c r="J106" s="1199"/>
      <c r="K106" s="745" t="s">
        <v>49</v>
      </c>
      <c r="L106" s="1032" t="s">
        <v>49</v>
      </c>
      <c r="M106" s="1033"/>
      <c r="N106" s="1116"/>
      <c r="O106" s="1184"/>
      <c r="P106" s="1184"/>
    </row>
    <row r="107" spans="2:16" ht="24.75" customHeight="1">
      <c r="B107" s="291" t="s">
        <v>228</v>
      </c>
      <c r="C107" s="1065" t="s">
        <v>134</v>
      </c>
      <c r="D107" s="1065"/>
      <c r="E107" s="1065"/>
      <c r="F107" s="1066"/>
      <c r="G107" s="1032" t="s">
        <v>50</v>
      </c>
      <c r="H107" s="1199"/>
      <c r="I107" s="1032" t="s">
        <v>50</v>
      </c>
      <c r="J107" s="1199"/>
      <c r="K107" s="745" t="s">
        <v>50</v>
      </c>
      <c r="L107" s="1032" t="s">
        <v>50</v>
      </c>
      <c r="M107" s="1033"/>
      <c r="N107" s="1116"/>
      <c r="O107" s="1184"/>
      <c r="P107" s="1184"/>
    </row>
    <row r="108" spans="2:16" ht="27.75" customHeight="1">
      <c r="B108" s="291" t="s">
        <v>229</v>
      </c>
      <c r="C108" s="1065" t="s">
        <v>772</v>
      </c>
      <c r="D108" s="1065"/>
      <c r="E108" s="1065"/>
      <c r="F108" s="1066"/>
      <c r="G108" s="1032" t="s">
        <v>49</v>
      </c>
      <c r="H108" s="1199"/>
      <c r="I108" s="1032" t="s">
        <v>49</v>
      </c>
      <c r="J108" s="1199"/>
      <c r="K108" s="745" t="s">
        <v>49</v>
      </c>
      <c r="L108" s="1032" t="s">
        <v>49</v>
      </c>
      <c r="M108" s="1033"/>
      <c r="N108" s="1116"/>
      <c r="O108" s="1184"/>
      <c r="P108" s="1184"/>
    </row>
    <row r="109" spans="2:16" ht="24" customHeight="1">
      <c r="B109" s="291" t="s">
        <v>230</v>
      </c>
      <c r="C109" s="1065" t="s">
        <v>136</v>
      </c>
      <c r="D109" s="1065"/>
      <c r="E109" s="1065"/>
      <c r="F109" s="1066"/>
      <c r="G109" s="1032" t="s">
        <v>49</v>
      </c>
      <c r="H109" s="1199"/>
      <c r="I109" s="1032" t="s">
        <v>49</v>
      </c>
      <c r="J109" s="1199"/>
      <c r="K109" s="745" t="s">
        <v>49</v>
      </c>
      <c r="L109" s="1032" t="s">
        <v>50</v>
      </c>
      <c r="M109" s="1033"/>
      <c r="N109" s="1116"/>
      <c r="O109" s="1184"/>
      <c r="P109" s="1184"/>
    </row>
    <row r="110" spans="2:16" ht="24" customHeight="1">
      <c r="B110" s="291" t="s">
        <v>231</v>
      </c>
      <c r="C110" s="1065" t="s">
        <v>137</v>
      </c>
      <c r="D110" s="1065"/>
      <c r="E110" s="1065"/>
      <c r="F110" s="1066"/>
      <c r="G110" s="1032" t="s">
        <v>49</v>
      </c>
      <c r="H110" s="1199"/>
      <c r="I110" s="1032" t="s">
        <v>49</v>
      </c>
      <c r="J110" s="1199"/>
      <c r="K110" s="745" t="s">
        <v>49</v>
      </c>
      <c r="L110" s="1032" t="s">
        <v>50</v>
      </c>
      <c r="M110" s="1033"/>
      <c r="N110" s="1116"/>
      <c r="O110" s="1184"/>
      <c r="P110" s="1184"/>
    </row>
    <row r="111" spans="2:16" ht="21" customHeight="1">
      <c r="B111" s="291" t="s">
        <v>233</v>
      </c>
      <c r="C111" s="1065" t="s">
        <v>773</v>
      </c>
      <c r="D111" s="1065"/>
      <c r="E111" s="1065"/>
      <c r="F111" s="1066"/>
      <c r="G111" s="1032" t="s">
        <v>664</v>
      </c>
      <c r="H111" s="1199"/>
      <c r="I111" s="1032" t="s">
        <v>664</v>
      </c>
      <c r="J111" s="1199"/>
      <c r="K111" s="745" t="s">
        <v>664</v>
      </c>
      <c r="L111" s="1032" t="s">
        <v>664</v>
      </c>
      <c r="M111" s="1033"/>
      <c r="N111" s="1116"/>
      <c r="O111" s="1184"/>
      <c r="P111" s="1184"/>
    </row>
    <row r="112" spans="2:16" ht="29.25" customHeight="1">
      <c r="B112" s="291" t="s">
        <v>500</v>
      </c>
      <c r="C112" s="1065" t="s">
        <v>774</v>
      </c>
      <c r="D112" s="1065"/>
      <c r="E112" s="1065"/>
      <c r="F112" s="1066"/>
      <c r="G112" s="1032" t="s">
        <v>664</v>
      </c>
      <c r="H112" s="1199"/>
      <c r="I112" s="1032" t="s">
        <v>664</v>
      </c>
      <c r="J112" s="1199"/>
      <c r="K112" s="745" t="s">
        <v>664</v>
      </c>
      <c r="L112" s="1032" t="s">
        <v>664</v>
      </c>
      <c r="M112" s="1033"/>
      <c r="N112" s="1116"/>
      <c r="O112" s="1184"/>
      <c r="P112" s="1184"/>
    </row>
    <row r="113" spans="2:16" ht="21" customHeight="1">
      <c r="B113" s="291" t="s">
        <v>236</v>
      </c>
      <c r="C113" s="1065" t="s">
        <v>775</v>
      </c>
      <c r="D113" s="1065"/>
      <c r="E113" s="1065"/>
      <c r="F113" s="1066"/>
      <c r="G113" s="1032" t="s">
        <v>50</v>
      </c>
      <c r="H113" s="1199"/>
      <c r="I113" s="1032" t="s">
        <v>50</v>
      </c>
      <c r="J113" s="1199"/>
      <c r="K113" s="745" t="s">
        <v>50</v>
      </c>
      <c r="L113" s="1032" t="s">
        <v>50</v>
      </c>
      <c r="M113" s="1033"/>
      <c r="N113" s="1116"/>
      <c r="O113" s="1184"/>
      <c r="P113" s="1184"/>
    </row>
    <row r="114" spans="2:16" ht="32.25" customHeight="1">
      <c r="B114" s="292" t="s">
        <v>503</v>
      </c>
      <c r="C114" s="1065" t="s">
        <v>776</v>
      </c>
      <c r="D114" s="1065"/>
      <c r="E114" s="1065"/>
      <c r="F114" s="1065"/>
      <c r="G114" s="1065"/>
      <c r="H114" s="1065"/>
      <c r="I114" s="1065"/>
      <c r="J114" s="1065"/>
      <c r="K114" s="1065"/>
      <c r="L114" s="1065"/>
      <c r="M114" s="1065"/>
      <c r="N114" s="1201"/>
      <c r="O114" s="1184"/>
      <c r="P114" s="1184"/>
    </row>
    <row r="115" spans="2:16" ht="32.25" customHeight="1">
      <c r="B115" s="292" t="s">
        <v>230</v>
      </c>
      <c r="C115" s="1197" t="s">
        <v>505</v>
      </c>
      <c r="D115" s="1197"/>
      <c r="E115" s="1198"/>
      <c r="F115" s="1198"/>
      <c r="G115" s="1032"/>
      <c r="H115" s="1199"/>
      <c r="I115" s="1032"/>
      <c r="J115" s="1199"/>
      <c r="K115" s="745"/>
      <c r="L115" s="1032"/>
      <c r="M115" s="1033"/>
      <c r="N115" s="1116"/>
      <c r="O115" s="1184"/>
      <c r="P115" s="1184"/>
    </row>
    <row r="116" spans="2:16" ht="32.25" customHeight="1">
      <c r="B116" s="292" t="s">
        <v>401</v>
      </c>
      <c r="C116" s="1197" t="s">
        <v>505</v>
      </c>
      <c r="D116" s="1197"/>
      <c r="E116" s="1198"/>
      <c r="F116" s="1198"/>
      <c r="G116" s="1032"/>
      <c r="H116" s="1199"/>
      <c r="I116" s="1032"/>
      <c r="J116" s="1199"/>
      <c r="K116" s="745"/>
      <c r="L116" s="1032"/>
      <c r="M116" s="1033"/>
      <c r="N116" s="1116"/>
      <c r="O116" s="1184"/>
      <c r="P116" s="1184"/>
    </row>
    <row r="117" spans="2:16" ht="32.25" customHeight="1">
      <c r="B117" s="292" t="s">
        <v>404</v>
      </c>
      <c r="C117" s="1197" t="s">
        <v>505</v>
      </c>
      <c r="D117" s="1197"/>
      <c r="E117" s="1198"/>
      <c r="F117" s="1198"/>
      <c r="G117" s="1032"/>
      <c r="H117" s="1199"/>
      <c r="I117" s="1032"/>
      <c r="J117" s="1199"/>
      <c r="K117" s="745"/>
      <c r="L117" s="1032"/>
      <c r="M117" s="1033"/>
      <c r="N117" s="1116"/>
      <c r="O117" s="1184"/>
      <c r="P117" s="1184"/>
    </row>
    <row r="118" spans="2:16" ht="39.75" customHeight="1" thickBot="1">
      <c r="B118" s="1190" t="s">
        <v>506</v>
      </c>
      <c r="C118" s="913"/>
      <c r="D118" s="913"/>
      <c r="E118" s="913"/>
      <c r="F118" s="1006"/>
      <c r="G118" s="971"/>
      <c r="H118" s="971"/>
      <c r="I118" s="971"/>
      <c r="J118" s="971"/>
      <c r="K118" s="971"/>
      <c r="L118" s="971"/>
      <c r="M118" s="971"/>
      <c r="N118" s="971"/>
      <c r="O118" s="1200"/>
      <c r="P118" s="1200"/>
    </row>
    <row r="119" spans="2:16" ht="18" customHeight="1" thickBot="1">
      <c r="B119" s="842" t="s">
        <v>147</v>
      </c>
      <c r="C119" s="843"/>
      <c r="D119" s="843"/>
      <c r="E119" s="843"/>
      <c r="F119" s="843"/>
      <c r="G119" s="843"/>
      <c r="H119" s="843"/>
      <c r="I119" s="843"/>
      <c r="J119" s="843"/>
      <c r="K119" s="843"/>
      <c r="L119" s="843"/>
      <c r="M119" s="843"/>
      <c r="N119" s="843"/>
      <c r="O119" s="843"/>
      <c r="P119" s="844"/>
    </row>
    <row r="120" spans="2:16" ht="48.75" customHeight="1">
      <c r="B120" s="254" t="s">
        <v>507</v>
      </c>
      <c r="C120" s="1191" t="s">
        <v>508</v>
      </c>
      <c r="D120" s="1191"/>
      <c r="E120" s="1191"/>
      <c r="F120" s="1191"/>
      <c r="G120" s="763" t="s">
        <v>49</v>
      </c>
      <c r="H120" s="1192" t="s">
        <v>509</v>
      </c>
      <c r="I120" s="1193"/>
      <c r="J120" s="1194" t="s">
        <v>916</v>
      </c>
      <c r="K120" s="1195"/>
      <c r="L120" s="1195"/>
      <c r="M120" s="1195"/>
      <c r="N120" s="1196"/>
      <c r="O120" s="293" t="s">
        <v>778</v>
      </c>
      <c r="P120" s="734"/>
    </row>
    <row r="121" spans="2:16" ht="15" customHeight="1">
      <c r="B121" s="1176" t="s">
        <v>510</v>
      </c>
      <c r="C121" s="1177"/>
      <c r="D121" s="1177"/>
      <c r="E121" s="1177"/>
      <c r="F121" s="1177"/>
      <c r="G121" s="1177"/>
      <c r="H121" s="1177"/>
      <c r="I121" s="1177"/>
      <c r="J121" s="1177"/>
      <c r="K121" s="1177"/>
      <c r="L121" s="1177"/>
      <c r="M121" s="1177"/>
      <c r="N121" s="1177"/>
      <c r="O121" s="1177"/>
      <c r="P121" s="1178"/>
    </row>
    <row r="122" spans="2:16" ht="19.5" customHeight="1">
      <c r="B122" s="10" t="s">
        <v>511</v>
      </c>
      <c r="C122" s="879" t="s">
        <v>512</v>
      </c>
      <c r="D122" s="879"/>
      <c r="E122" s="879"/>
      <c r="F122" s="879"/>
      <c r="G122" s="879"/>
      <c r="H122" s="968" t="s">
        <v>917</v>
      </c>
      <c r="I122" s="969"/>
      <c r="J122" s="969"/>
      <c r="K122" s="1179" t="s">
        <v>424</v>
      </c>
      <c r="L122" s="971"/>
      <c r="M122" s="971"/>
      <c r="N122" s="972"/>
      <c r="O122" s="1183"/>
      <c r="P122" s="1183"/>
    </row>
    <row r="123" spans="2:16" ht="19.5" customHeight="1">
      <c r="B123" s="10" t="s">
        <v>218</v>
      </c>
      <c r="C123" s="879" t="s">
        <v>513</v>
      </c>
      <c r="D123" s="879"/>
      <c r="E123" s="879"/>
      <c r="F123" s="879"/>
      <c r="G123" s="879"/>
      <c r="H123" s="968" t="s">
        <v>918</v>
      </c>
      <c r="I123" s="969"/>
      <c r="J123" s="969"/>
      <c r="K123" s="1179"/>
      <c r="L123" s="1181"/>
      <c r="M123" s="1181"/>
      <c r="N123" s="1182"/>
      <c r="O123" s="1184"/>
      <c r="P123" s="1184"/>
    </row>
    <row r="124" spans="2:16" ht="19.5" customHeight="1">
      <c r="B124" s="10" t="s">
        <v>220</v>
      </c>
      <c r="C124" s="879" t="s">
        <v>514</v>
      </c>
      <c r="D124" s="879"/>
      <c r="E124" s="879"/>
      <c r="F124" s="879"/>
      <c r="G124" s="879"/>
      <c r="H124" s="968" t="s">
        <v>49</v>
      </c>
      <c r="I124" s="969"/>
      <c r="J124" s="969"/>
      <c r="K124" s="1179"/>
      <c r="L124" s="974"/>
      <c r="M124" s="974"/>
      <c r="N124" s="975"/>
      <c r="O124" s="1184"/>
      <c r="P124" s="1184"/>
    </row>
    <row r="125" spans="2:16" ht="24" customHeight="1">
      <c r="B125" s="10" t="s">
        <v>222</v>
      </c>
      <c r="C125" s="879" t="s">
        <v>515</v>
      </c>
      <c r="D125" s="879"/>
      <c r="E125" s="879"/>
      <c r="F125" s="879"/>
      <c r="G125" s="879"/>
      <c r="H125" s="879"/>
      <c r="I125" s="879"/>
      <c r="J125" s="879"/>
      <c r="K125" s="1179"/>
      <c r="L125" s="1167"/>
      <c r="M125" s="1168"/>
      <c r="N125" s="1169"/>
      <c r="O125" s="1184"/>
      <c r="P125" s="1184"/>
    </row>
    <row r="126" spans="2:16" ht="20.25" customHeight="1">
      <c r="B126" s="10"/>
      <c r="C126" s="716" t="s">
        <v>230</v>
      </c>
      <c r="D126" s="879" t="s">
        <v>516</v>
      </c>
      <c r="E126" s="879"/>
      <c r="F126" s="879"/>
      <c r="G126" s="880"/>
      <c r="H126" s="968" t="s">
        <v>49</v>
      </c>
      <c r="I126" s="969"/>
      <c r="J126" s="969"/>
      <c r="K126" s="1179"/>
      <c r="L126" s="1170"/>
      <c r="M126" s="1171"/>
      <c r="N126" s="1172"/>
      <c r="O126" s="1184"/>
      <c r="P126" s="1184"/>
    </row>
    <row r="127" spans="2:16" ht="34.5" customHeight="1">
      <c r="B127" s="10"/>
      <c r="C127" s="716" t="s">
        <v>401</v>
      </c>
      <c r="D127" s="879" t="s">
        <v>517</v>
      </c>
      <c r="E127" s="879"/>
      <c r="F127" s="879"/>
      <c r="G127" s="880"/>
      <c r="H127" s="968" t="s">
        <v>49</v>
      </c>
      <c r="I127" s="969"/>
      <c r="J127" s="969"/>
      <c r="K127" s="1179"/>
      <c r="L127" s="1173"/>
      <c r="M127" s="1174"/>
      <c r="N127" s="1175"/>
      <c r="O127" s="1185"/>
      <c r="P127" s="1185"/>
    </row>
    <row r="128" spans="2:16" ht="34.5" customHeight="1">
      <c r="B128" s="294" t="s">
        <v>518</v>
      </c>
      <c r="C128" s="879" t="s">
        <v>519</v>
      </c>
      <c r="D128" s="879"/>
      <c r="E128" s="879"/>
      <c r="F128" s="879"/>
      <c r="G128" s="880"/>
      <c r="H128" s="968" t="s">
        <v>49</v>
      </c>
      <c r="I128" s="969"/>
      <c r="J128" s="969"/>
      <c r="K128" s="1179"/>
      <c r="L128" s="1104" t="s">
        <v>919</v>
      </c>
      <c r="M128" s="1105"/>
      <c r="N128" s="1106"/>
      <c r="O128" s="1495" t="s">
        <v>704</v>
      </c>
      <c r="P128" s="1003"/>
    </row>
    <row r="129" spans="1:16" ht="25.5" customHeight="1">
      <c r="B129" s="10" t="s">
        <v>216</v>
      </c>
      <c r="C129" s="879" t="s">
        <v>520</v>
      </c>
      <c r="D129" s="879"/>
      <c r="E129" s="879"/>
      <c r="F129" s="879"/>
      <c r="G129" s="880"/>
      <c r="H129" s="1032" t="s">
        <v>920</v>
      </c>
      <c r="I129" s="1033"/>
      <c r="J129" s="1033"/>
      <c r="K129" s="1179"/>
      <c r="L129" s="1107"/>
      <c r="M129" s="1108"/>
      <c r="N129" s="1109"/>
      <c r="O129" s="1496"/>
      <c r="P129" s="1004"/>
    </row>
    <row r="130" spans="1:16" ht="23.25" customHeight="1">
      <c r="B130" s="10" t="s">
        <v>218</v>
      </c>
      <c r="C130" s="879" t="s">
        <v>521</v>
      </c>
      <c r="D130" s="879"/>
      <c r="E130" s="879"/>
      <c r="F130" s="879"/>
      <c r="G130" s="880"/>
      <c r="H130" s="1032" t="s">
        <v>921</v>
      </c>
      <c r="I130" s="1033"/>
      <c r="J130" s="1033"/>
      <c r="K130" s="1179"/>
      <c r="L130" s="1110"/>
      <c r="M130" s="1111"/>
      <c r="N130" s="1112"/>
      <c r="O130" s="1502"/>
      <c r="P130" s="1007"/>
    </row>
    <row r="131" spans="1:16" ht="49.5" customHeight="1">
      <c r="B131" s="294" t="s">
        <v>522</v>
      </c>
      <c r="C131" s="879" t="s">
        <v>781</v>
      </c>
      <c r="D131" s="879"/>
      <c r="E131" s="879"/>
      <c r="F131" s="879"/>
      <c r="G131" s="879"/>
      <c r="H131" s="968" t="s">
        <v>49</v>
      </c>
      <c r="I131" s="969"/>
      <c r="J131" s="969"/>
      <c r="K131" s="1179"/>
      <c r="L131" s="1186"/>
      <c r="M131" s="1186"/>
      <c r="N131" s="1187"/>
      <c r="O131" s="1495" t="s">
        <v>704</v>
      </c>
      <c r="P131" s="1003"/>
    </row>
    <row r="132" spans="1:16" ht="47.25" customHeight="1">
      <c r="B132" s="10" t="s">
        <v>216</v>
      </c>
      <c r="C132" s="879" t="s">
        <v>524</v>
      </c>
      <c r="D132" s="879"/>
      <c r="E132" s="879"/>
      <c r="F132" s="879"/>
      <c r="G132" s="880"/>
      <c r="H132" s="968" t="s">
        <v>922</v>
      </c>
      <c r="I132" s="969"/>
      <c r="J132" s="969"/>
      <c r="K132" s="1179"/>
      <c r="L132" s="1188"/>
      <c r="M132" s="1188"/>
      <c r="N132" s="1189"/>
      <c r="O132" s="1502"/>
      <c r="P132" s="1007"/>
    </row>
    <row r="133" spans="1:16" ht="62.25" customHeight="1">
      <c r="B133" s="294" t="s">
        <v>525</v>
      </c>
      <c r="C133" s="879" t="s">
        <v>783</v>
      </c>
      <c r="D133" s="879"/>
      <c r="E133" s="879"/>
      <c r="F133" s="879"/>
      <c r="G133" s="879"/>
      <c r="H133" s="968" t="s">
        <v>49</v>
      </c>
      <c r="I133" s="969"/>
      <c r="J133" s="969"/>
      <c r="K133" s="1179"/>
      <c r="L133" s="1139"/>
      <c r="M133" s="1139"/>
      <c r="N133" s="1079"/>
      <c r="O133" s="1495" t="s">
        <v>704</v>
      </c>
      <c r="P133" s="1003"/>
    </row>
    <row r="134" spans="1:16" ht="84" customHeight="1">
      <c r="A134" s="295"/>
      <c r="B134" s="9" t="s">
        <v>216</v>
      </c>
      <c r="C134" s="913" t="s">
        <v>524</v>
      </c>
      <c r="D134" s="913"/>
      <c r="E134" s="913"/>
      <c r="F134" s="913"/>
      <c r="G134" s="1006"/>
      <c r="H134" s="968" t="s">
        <v>923</v>
      </c>
      <c r="I134" s="969"/>
      <c r="J134" s="969"/>
      <c r="K134" s="1179"/>
      <c r="L134" s="1140"/>
      <c r="M134" s="1140"/>
      <c r="N134" s="1083"/>
      <c r="O134" s="1496"/>
      <c r="P134" s="1004"/>
    </row>
    <row r="135" spans="1:16" ht="71.25" customHeight="1" thickBot="1">
      <c r="B135" s="296" t="s">
        <v>527</v>
      </c>
      <c r="C135" s="1152" t="s">
        <v>528</v>
      </c>
      <c r="D135" s="1152"/>
      <c r="E135" s="1152"/>
      <c r="F135" s="1152"/>
      <c r="G135" s="1153"/>
      <c r="H135" s="1154" t="s">
        <v>924</v>
      </c>
      <c r="I135" s="1155"/>
      <c r="J135" s="1155"/>
      <c r="K135" s="1180"/>
      <c r="L135" s="1156"/>
      <c r="M135" s="1156"/>
      <c r="N135" s="1157"/>
      <c r="O135" s="1497"/>
      <c r="P135" s="1005"/>
    </row>
    <row r="136" spans="1:16" ht="49.5" customHeight="1">
      <c r="B136" s="1141" t="s">
        <v>529</v>
      </c>
      <c r="C136" s="1142"/>
      <c r="D136" s="1142"/>
      <c r="E136" s="1142"/>
      <c r="F136" s="1142"/>
      <c r="G136" s="1142"/>
      <c r="H136" s="1142"/>
      <c r="I136" s="1142"/>
      <c r="J136" s="1142"/>
      <c r="K136" s="1143"/>
      <c r="L136" s="1142"/>
      <c r="M136" s="1142"/>
      <c r="N136" s="1142"/>
      <c r="O136" s="1142"/>
      <c r="P136" s="1144"/>
    </row>
    <row r="137" spans="1:16" ht="36.75" customHeight="1">
      <c r="B137" s="297" t="s">
        <v>530</v>
      </c>
      <c r="C137" s="1145" t="s">
        <v>531</v>
      </c>
      <c r="D137" s="1145"/>
      <c r="E137" s="1145"/>
      <c r="F137" s="1146"/>
      <c r="G137" s="1147" t="s">
        <v>787</v>
      </c>
      <c r="H137" s="1148"/>
      <c r="I137" s="1149"/>
      <c r="J137" s="1147" t="s">
        <v>788</v>
      </c>
      <c r="K137" s="1148"/>
      <c r="L137" s="1149"/>
      <c r="M137" s="1150" t="s">
        <v>384</v>
      </c>
      <c r="N137" s="1151"/>
      <c r="O137" s="1547" t="s">
        <v>925</v>
      </c>
      <c r="P137" s="1547"/>
    </row>
    <row r="138" spans="1:16" ht="42" customHeight="1">
      <c r="B138" s="298" t="s">
        <v>511</v>
      </c>
      <c r="C138" s="1065" t="s">
        <v>767</v>
      </c>
      <c r="D138" s="1065"/>
      <c r="E138" s="1065"/>
      <c r="F138" s="1066"/>
      <c r="G138" s="1132" t="s">
        <v>679</v>
      </c>
      <c r="H138" s="1134"/>
      <c r="I138" s="1133"/>
      <c r="J138" s="1132" t="s">
        <v>679</v>
      </c>
      <c r="K138" s="1134"/>
      <c r="L138" s="1133"/>
      <c r="M138" s="1138"/>
      <c r="N138" s="1136"/>
      <c r="O138" s="1548"/>
      <c r="P138" s="1548"/>
    </row>
    <row r="139" spans="1:16" ht="42" customHeight="1">
      <c r="B139" s="298" t="s">
        <v>218</v>
      </c>
      <c r="C139" s="1065" t="s">
        <v>768</v>
      </c>
      <c r="D139" s="1065"/>
      <c r="E139" s="1065"/>
      <c r="F139" s="1066"/>
      <c r="G139" s="1132" t="s">
        <v>679</v>
      </c>
      <c r="H139" s="1134"/>
      <c r="I139" s="1133"/>
      <c r="J139" s="1132" t="s">
        <v>679</v>
      </c>
      <c r="K139" s="1134"/>
      <c r="L139" s="1133"/>
      <c r="M139" s="1138"/>
      <c r="N139" s="1136"/>
      <c r="O139" s="1548"/>
      <c r="P139" s="1548"/>
    </row>
    <row r="140" spans="1:16" ht="42" customHeight="1">
      <c r="B140" s="298" t="s">
        <v>220</v>
      </c>
      <c r="C140" s="1065" t="s">
        <v>769</v>
      </c>
      <c r="D140" s="1065"/>
      <c r="E140" s="1065"/>
      <c r="F140" s="1066"/>
      <c r="G140" s="1132" t="s">
        <v>679</v>
      </c>
      <c r="H140" s="1134"/>
      <c r="I140" s="1133"/>
      <c r="J140" s="1132" t="s">
        <v>682</v>
      </c>
      <c r="K140" s="1134"/>
      <c r="L140" s="1133"/>
      <c r="M140" s="1138"/>
      <c r="N140" s="1136"/>
      <c r="O140" s="1548"/>
      <c r="P140" s="1548"/>
    </row>
    <row r="141" spans="1:16" ht="33.75" customHeight="1">
      <c r="B141" s="298" t="s">
        <v>222</v>
      </c>
      <c r="C141" s="1065" t="s">
        <v>770</v>
      </c>
      <c r="D141" s="1065"/>
      <c r="E141" s="1065"/>
      <c r="F141" s="1066"/>
      <c r="G141" s="1132" t="s">
        <v>683</v>
      </c>
      <c r="H141" s="1134"/>
      <c r="I141" s="1133"/>
      <c r="J141" s="1132" t="s">
        <v>683</v>
      </c>
      <c r="K141" s="1134"/>
      <c r="L141" s="1133"/>
      <c r="M141" s="1138"/>
      <c r="N141" s="1136"/>
      <c r="O141" s="1548"/>
      <c r="P141" s="1548"/>
    </row>
    <row r="142" spans="1:16" ht="33.75" customHeight="1">
      <c r="B142" s="298" t="s">
        <v>224</v>
      </c>
      <c r="C142" s="1065" t="s">
        <v>792</v>
      </c>
      <c r="D142" s="1065"/>
      <c r="E142" s="1065"/>
      <c r="F142" s="1066"/>
      <c r="G142" s="1132" t="s">
        <v>682</v>
      </c>
      <c r="H142" s="1134"/>
      <c r="I142" s="1133"/>
      <c r="J142" s="1132" t="s">
        <v>683</v>
      </c>
      <c r="K142" s="1134"/>
      <c r="L142" s="1133"/>
      <c r="M142" s="1138"/>
      <c r="N142" s="1136"/>
      <c r="O142" s="1548"/>
      <c r="P142" s="1548"/>
    </row>
    <row r="143" spans="1:16" ht="33.75" customHeight="1">
      <c r="B143" s="298" t="s">
        <v>226</v>
      </c>
      <c r="C143" s="1065" t="s">
        <v>133</v>
      </c>
      <c r="D143" s="1065"/>
      <c r="E143" s="1065"/>
      <c r="F143" s="1066"/>
      <c r="G143" s="1132" t="s">
        <v>679</v>
      </c>
      <c r="H143" s="1134"/>
      <c r="I143" s="1133"/>
      <c r="J143" s="1132" t="s">
        <v>679</v>
      </c>
      <c r="K143" s="1134"/>
      <c r="L143" s="1133"/>
      <c r="M143" s="1138"/>
      <c r="N143" s="1136"/>
      <c r="O143" s="1548"/>
      <c r="P143" s="1548"/>
    </row>
    <row r="144" spans="1:16" ht="33.75" customHeight="1">
      <c r="B144" s="298" t="s">
        <v>228</v>
      </c>
      <c r="C144" s="1065" t="s">
        <v>134</v>
      </c>
      <c r="D144" s="1065"/>
      <c r="E144" s="1065"/>
      <c r="F144" s="1066"/>
      <c r="G144" s="1132" t="s">
        <v>663</v>
      </c>
      <c r="H144" s="1134"/>
      <c r="I144" s="1133"/>
      <c r="J144" s="1132" t="s">
        <v>663</v>
      </c>
      <c r="K144" s="1134"/>
      <c r="L144" s="1133"/>
      <c r="M144" s="1138"/>
      <c r="N144" s="1136"/>
      <c r="O144" s="1548"/>
      <c r="P144" s="1548"/>
    </row>
    <row r="145" spans="1:16" ht="33.75" customHeight="1">
      <c r="B145" s="298" t="s">
        <v>229</v>
      </c>
      <c r="C145" s="1065" t="s">
        <v>793</v>
      </c>
      <c r="D145" s="1065"/>
      <c r="E145" s="1065"/>
      <c r="F145" s="1066"/>
      <c r="G145" s="1132" t="s">
        <v>679</v>
      </c>
      <c r="H145" s="1134"/>
      <c r="I145" s="1133"/>
      <c r="J145" s="1132" t="s">
        <v>679</v>
      </c>
      <c r="K145" s="1134"/>
      <c r="L145" s="1133"/>
      <c r="M145" s="1135"/>
      <c r="N145" s="1136"/>
      <c r="O145" s="1549"/>
      <c r="P145" s="1549"/>
    </row>
    <row r="146" spans="1:16" ht="33.75" customHeight="1">
      <c r="B146" s="298" t="s">
        <v>230</v>
      </c>
      <c r="C146" s="1065" t="s">
        <v>136</v>
      </c>
      <c r="D146" s="1065"/>
      <c r="E146" s="1065"/>
      <c r="F146" s="1066"/>
      <c r="G146" s="1132" t="s">
        <v>683</v>
      </c>
      <c r="H146" s="1134"/>
      <c r="I146" s="1133"/>
      <c r="J146" s="1132" t="s">
        <v>683</v>
      </c>
      <c r="K146" s="1134"/>
      <c r="L146" s="1133"/>
      <c r="M146" s="1135"/>
      <c r="N146" s="1136"/>
      <c r="O146" s="1549"/>
      <c r="P146" s="1549"/>
    </row>
    <row r="147" spans="1:16" ht="33.75" customHeight="1">
      <c r="B147" s="299" t="s">
        <v>231</v>
      </c>
      <c r="C147" s="1065" t="s">
        <v>137</v>
      </c>
      <c r="D147" s="1065"/>
      <c r="E147" s="1065"/>
      <c r="F147" s="1066"/>
      <c r="G147" s="1132" t="s">
        <v>683</v>
      </c>
      <c r="H147" s="1134"/>
      <c r="I147" s="1133"/>
      <c r="J147" s="1132" t="s">
        <v>683</v>
      </c>
      <c r="K147" s="1134"/>
      <c r="L147" s="1133"/>
      <c r="M147" s="1135"/>
      <c r="N147" s="1136"/>
      <c r="O147" s="1549"/>
      <c r="P147" s="1549"/>
    </row>
    <row r="148" spans="1:16" ht="33.75" customHeight="1">
      <c r="B148" s="299" t="s">
        <v>233</v>
      </c>
      <c r="C148" s="1065" t="s">
        <v>773</v>
      </c>
      <c r="D148" s="1065"/>
      <c r="E148" s="1065"/>
      <c r="F148" s="1066"/>
      <c r="G148" s="1132" t="s">
        <v>664</v>
      </c>
      <c r="H148" s="1134"/>
      <c r="I148" s="1133"/>
      <c r="J148" s="1132" t="s">
        <v>664</v>
      </c>
      <c r="K148" s="1134"/>
      <c r="L148" s="1133"/>
      <c r="M148" s="1135"/>
      <c r="N148" s="1136"/>
      <c r="O148" s="1549"/>
      <c r="P148" s="1549"/>
    </row>
    <row r="149" spans="1:16" ht="33.75" customHeight="1">
      <c r="B149" s="299" t="s">
        <v>500</v>
      </c>
      <c r="C149" s="1065" t="s">
        <v>774</v>
      </c>
      <c r="D149" s="1065"/>
      <c r="E149" s="1065"/>
      <c r="F149" s="1066"/>
      <c r="G149" s="1132" t="s">
        <v>664</v>
      </c>
      <c r="H149" s="1134"/>
      <c r="I149" s="1133"/>
      <c r="J149" s="1132" t="s">
        <v>664</v>
      </c>
      <c r="K149" s="1134"/>
      <c r="L149" s="1133"/>
      <c r="M149" s="1135"/>
      <c r="N149" s="1136"/>
      <c r="O149" s="1549"/>
      <c r="P149" s="1549"/>
    </row>
    <row r="150" spans="1:16" ht="33.75" customHeight="1">
      <c r="B150" s="299" t="s">
        <v>236</v>
      </c>
      <c r="C150" s="1065" t="s">
        <v>775</v>
      </c>
      <c r="D150" s="1065"/>
      <c r="E150" s="1065"/>
      <c r="F150" s="1066"/>
      <c r="G150" s="1132" t="s">
        <v>663</v>
      </c>
      <c r="H150" s="1134"/>
      <c r="I150" s="1133"/>
      <c r="J150" s="1132" t="s">
        <v>663</v>
      </c>
      <c r="K150" s="1134"/>
      <c r="L150" s="1133"/>
      <c r="M150" s="1135"/>
      <c r="N150" s="1136"/>
      <c r="O150" s="1549"/>
      <c r="P150" s="1549"/>
    </row>
    <row r="151" spans="1:16" ht="46.5" customHeight="1">
      <c r="B151" s="299" t="s">
        <v>503</v>
      </c>
      <c r="C151" s="1065" t="s">
        <v>795</v>
      </c>
      <c r="D151" s="1065"/>
      <c r="E151" s="1065"/>
      <c r="F151" s="300" t="s">
        <v>537</v>
      </c>
      <c r="G151" s="301"/>
      <c r="H151" s="1132"/>
      <c r="I151" s="1133"/>
      <c r="J151" s="1132" t="s">
        <v>663</v>
      </c>
      <c r="K151" s="1134"/>
      <c r="L151" s="1133"/>
      <c r="M151" s="1135"/>
      <c r="N151" s="1136"/>
      <c r="O151" s="1549"/>
      <c r="P151" s="1549"/>
    </row>
    <row r="152" spans="1:16" ht="42.75" customHeight="1">
      <c r="A152" s="11"/>
      <c r="B152" s="796" t="s">
        <v>538</v>
      </c>
      <c r="C152" s="879" t="s">
        <v>539</v>
      </c>
      <c r="D152" s="879"/>
      <c r="E152" s="880"/>
      <c r="F152" s="125" t="s">
        <v>540</v>
      </c>
      <c r="G152" s="1126" t="s">
        <v>541</v>
      </c>
      <c r="H152" s="1127"/>
      <c r="I152" s="1127"/>
      <c r="J152" s="1127"/>
      <c r="K152" s="1128"/>
      <c r="L152" s="1129" t="s">
        <v>542</v>
      </c>
      <c r="M152" s="1130"/>
      <c r="N152" s="1131"/>
      <c r="O152" s="1495" t="s">
        <v>704</v>
      </c>
      <c r="P152" s="1495"/>
    </row>
    <row r="153" spans="1:16" ht="34.5" customHeight="1">
      <c r="A153" s="11"/>
      <c r="B153" s="302" t="s">
        <v>216</v>
      </c>
      <c r="C153" s="879" t="s">
        <v>198</v>
      </c>
      <c r="D153" s="879"/>
      <c r="E153" s="880"/>
      <c r="F153" s="746" t="s">
        <v>49</v>
      </c>
      <c r="G153" s="1117" t="s">
        <v>926</v>
      </c>
      <c r="H153" s="1118"/>
      <c r="I153" s="1118"/>
      <c r="J153" s="1118"/>
      <c r="K153" s="1119"/>
      <c r="L153" s="1132" t="s">
        <v>49</v>
      </c>
      <c r="M153" s="1134"/>
      <c r="N153" s="1431"/>
      <c r="O153" s="1496"/>
      <c r="P153" s="1496"/>
    </row>
    <row r="154" spans="1:16" ht="34.5" customHeight="1">
      <c r="A154" s="11"/>
      <c r="B154" s="721" t="s">
        <v>218</v>
      </c>
      <c r="C154" s="879" t="s">
        <v>200</v>
      </c>
      <c r="D154" s="879"/>
      <c r="E154" s="880"/>
      <c r="F154" s="746" t="s">
        <v>49</v>
      </c>
      <c r="G154" s="1117" t="s">
        <v>926</v>
      </c>
      <c r="H154" s="1118"/>
      <c r="I154" s="1118"/>
      <c r="J154" s="1118"/>
      <c r="K154" s="1119"/>
      <c r="L154" s="1132" t="s">
        <v>49</v>
      </c>
      <c r="M154" s="1134"/>
      <c r="N154" s="1431"/>
      <c r="O154" s="1496"/>
      <c r="P154" s="1496"/>
    </row>
    <row r="155" spans="1:16" ht="34.5" customHeight="1">
      <c r="A155" s="11"/>
      <c r="B155" s="303" t="s">
        <v>220</v>
      </c>
      <c r="C155" s="879" t="s">
        <v>122</v>
      </c>
      <c r="D155" s="879"/>
      <c r="E155" s="880"/>
      <c r="F155" s="746" t="s">
        <v>49</v>
      </c>
      <c r="G155" s="1117" t="s">
        <v>927</v>
      </c>
      <c r="H155" s="1118"/>
      <c r="I155" s="1118"/>
      <c r="J155" s="1118"/>
      <c r="K155" s="1119"/>
      <c r="L155" s="1132" t="s">
        <v>49</v>
      </c>
      <c r="M155" s="1134"/>
      <c r="N155" s="1431"/>
      <c r="O155" s="1502"/>
      <c r="P155" s="1502"/>
    </row>
    <row r="156" spans="1:16" ht="78.75" customHeight="1">
      <c r="A156" s="11"/>
      <c r="B156" s="796" t="s">
        <v>543</v>
      </c>
      <c r="C156" s="879" t="s">
        <v>796</v>
      </c>
      <c r="D156" s="879"/>
      <c r="E156" s="880"/>
      <c r="F156" s="125" t="s">
        <v>540</v>
      </c>
      <c r="G156" s="1126" t="s">
        <v>541</v>
      </c>
      <c r="H156" s="1127"/>
      <c r="I156" s="1127"/>
      <c r="J156" s="1127"/>
      <c r="K156" s="1128"/>
      <c r="L156" s="1129" t="s">
        <v>542</v>
      </c>
      <c r="M156" s="1130"/>
      <c r="N156" s="1131"/>
      <c r="O156" s="1495" t="s">
        <v>704</v>
      </c>
      <c r="P156" s="1495"/>
    </row>
    <row r="157" spans="1:16" ht="55.5" customHeight="1">
      <c r="B157" s="244" t="s">
        <v>216</v>
      </c>
      <c r="C157" s="1542" t="s">
        <v>198</v>
      </c>
      <c r="D157" s="1542"/>
      <c r="E157" s="1542"/>
      <c r="F157" s="360" t="s">
        <v>49</v>
      </c>
      <c r="G157" s="1543" t="s">
        <v>928</v>
      </c>
      <c r="H157" s="1544"/>
      <c r="I157" s="1544"/>
      <c r="J157" s="1544"/>
      <c r="K157" s="1545"/>
      <c r="L157" s="1132" t="s">
        <v>49</v>
      </c>
      <c r="M157" s="1134"/>
      <c r="N157" s="1431"/>
      <c r="O157" s="1496"/>
      <c r="P157" s="1496"/>
    </row>
    <row r="158" spans="1:16" ht="57.75" customHeight="1">
      <c r="B158" s="10" t="s">
        <v>218</v>
      </c>
      <c r="C158" s="1470" t="s">
        <v>200</v>
      </c>
      <c r="D158" s="1470"/>
      <c r="E158" s="1470"/>
      <c r="F158" s="360" t="s">
        <v>49</v>
      </c>
      <c r="G158" s="1543" t="s">
        <v>928</v>
      </c>
      <c r="H158" s="1544"/>
      <c r="I158" s="1544"/>
      <c r="J158" s="1544"/>
      <c r="K158" s="1545"/>
      <c r="L158" s="1132" t="s">
        <v>49</v>
      </c>
      <c r="M158" s="1134"/>
      <c r="N158" s="1431"/>
      <c r="O158" s="1496"/>
      <c r="P158" s="1496"/>
    </row>
    <row r="159" spans="1:16" ht="34.5" customHeight="1">
      <c r="B159" s="9" t="s">
        <v>220</v>
      </c>
      <c r="C159" s="1546" t="s">
        <v>122</v>
      </c>
      <c r="D159" s="1546"/>
      <c r="E159" s="1546"/>
      <c r="F159" s="360" t="s">
        <v>50</v>
      </c>
      <c r="G159" s="1543"/>
      <c r="H159" s="1544"/>
      <c r="I159" s="1544"/>
      <c r="J159" s="1544"/>
      <c r="K159" s="1545"/>
      <c r="L159" s="1132" t="s">
        <v>663</v>
      </c>
      <c r="M159" s="1134"/>
      <c r="N159" s="1431"/>
      <c r="O159" s="1502"/>
      <c r="P159" s="1502"/>
    </row>
    <row r="160" spans="1:16" ht="21" customHeight="1">
      <c r="B160" s="294" t="s">
        <v>545</v>
      </c>
      <c r="C160" s="1470" t="s">
        <v>546</v>
      </c>
      <c r="D160" s="1470"/>
      <c r="E160" s="1470"/>
      <c r="F160" s="1470"/>
      <c r="G160" s="1470"/>
      <c r="H160" s="1470"/>
      <c r="I160" s="1470"/>
      <c r="J160" s="1470"/>
      <c r="K160" s="1470"/>
      <c r="L160" s="1470"/>
      <c r="M160" s="1470"/>
      <c r="N160" s="1470"/>
      <c r="O160" s="1495" t="s">
        <v>704</v>
      </c>
      <c r="P160" s="1001"/>
    </row>
    <row r="161" spans="2:16" ht="21.75" customHeight="1">
      <c r="B161" s="10" t="s">
        <v>216</v>
      </c>
      <c r="C161" s="1470" t="s">
        <v>547</v>
      </c>
      <c r="D161" s="1470"/>
      <c r="E161" s="1471"/>
      <c r="F161" s="1099" t="s">
        <v>50</v>
      </c>
      <c r="G161" s="1100"/>
      <c r="H161" s="1100"/>
      <c r="I161" s="1100"/>
      <c r="J161" s="1101"/>
      <c r="K161" s="1103" t="s">
        <v>424</v>
      </c>
      <c r="L161" s="1104" t="s">
        <v>929</v>
      </c>
      <c r="M161" s="1105"/>
      <c r="N161" s="1106"/>
      <c r="O161" s="1496"/>
      <c r="P161" s="1102"/>
    </row>
    <row r="162" spans="2:16" ht="21.75" customHeight="1">
      <c r="B162" s="10" t="s">
        <v>218</v>
      </c>
      <c r="C162" s="1470" t="s">
        <v>548</v>
      </c>
      <c r="D162" s="1470"/>
      <c r="E162" s="1471"/>
      <c r="F162" s="1099" t="s">
        <v>49</v>
      </c>
      <c r="G162" s="1100"/>
      <c r="H162" s="1100"/>
      <c r="I162" s="1100"/>
      <c r="J162" s="1101"/>
      <c r="K162" s="1103"/>
      <c r="L162" s="1107"/>
      <c r="M162" s="1108"/>
      <c r="N162" s="1109"/>
      <c r="O162" s="1496"/>
      <c r="P162" s="1102"/>
    </row>
    <row r="163" spans="2:16" ht="21.75" customHeight="1">
      <c r="B163" s="10" t="s">
        <v>220</v>
      </c>
      <c r="C163" s="1470" t="s">
        <v>549</v>
      </c>
      <c r="D163" s="1470"/>
      <c r="E163" s="1471"/>
      <c r="F163" s="1099" t="s">
        <v>49</v>
      </c>
      <c r="G163" s="1100"/>
      <c r="H163" s="1100"/>
      <c r="I163" s="1100"/>
      <c r="J163" s="1101"/>
      <c r="K163" s="1103"/>
      <c r="L163" s="1107"/>
      <c r="M163" s="1108"/>
      <c r="N163" s="1109"/>
      <c r="O163" s="1496"/>
      <c r="P163" s="1102"/>
    </row>
    <row r="164" spans="2:16" ht="33" customHeight="1">
      <c r="B164" s="294"/>
      <c r="C164" s="1470" t="s">
        <v>550</v>
      </c>
      <c r="D164" s="1470"/>
      <c r="E164" s="1471"/>
      <c r="F164" s="1138" t="s">
        <v>930</v>
      </c>
      <c r="G164" s="1135"/>
      <c r="H164" s="1135"/>
      <c r="I164" s="1135"/>
      <c r="J164" s="1479"/>
      <c r="K164" s="1103"/>
      <c r="L164" s="1107"/>
      <c r="M164" s="1108"/>
      <c r="N164" s="1109"/>
      <c r="O164" s="1502"/>
      <c r="P164" s="1002"/>
    </row>
    <row r="165" spans="2:16" ht="33" customHeight="1">
      <c r="B165" s="10" t="s">
        <v>222</v>
      </c>
      <c r="C165" s="1470" t="s">
        <v>551</v>
      </c>
      <c r="D165" s="1470"/>
      <c r="E165" s="1471"/>
      <c r="F165" s="1378"/>
      <c r="G165" s="1379"/>
      <c r="H165" s="1379"/>
      <c r="I165" s="1379"/>
      <c r="J165" s="1380"/>
      <c r="K165" s="1103"/>
      <c r="L165" s="1107"/>
      <c r="M165" s="1108"/>
      <c r="N165" s="1108"/>
      <c r="O165" s="1495" t="s">
        <v>704</v>
      </c>
      <c r="P165" s="1003"/>
    </row>
    <row r="166" spans="2:16" ht="81" customHeight="1">
      <c r="B166" s="294"/>
      <c r="C166" s="1470" t="s">
        <v>552</v>
      </c>
      <c r="D166" s="1470"/>
      <c r="E166" s="1471"/>
      <c r="F166" s="1381"/>
      <c r="G166" s="1382"/>
      <c r="H166" s="1382"/>
      <c r="I166" s="1382"/>
      <c r="J166" s="1383"/>
      <c r="K166" s="1103"/>
      <c r="L166" s="1107"/>
      <c r="M166" s="1108"/>
      <c r="N166" s="1108"/>
      <c r="O166" s="1502"/>
      <c r="P166" s="1007"/>
    </row>
    <row r="167" spans="2:16" ht="36.75" customHeight="1">
      <c r="B167" s="269" t="s">
        <v>553</v>
      </c>
      <c r="C167" s="1539" t="s">
        <v>554</v>
      </c>
      <c r="D167" s="1539"/>
      <c r="E167" s="1539"/>
      <c r="F167" s="1539"/>
      <c r="G167" s="1539"/>
      <c r="H167" s="1099" t="s">
        <v>50</v>
      </c>
      <c r="I167" s="1100"/>
      <c r="J167" s="1101"/>
      <c r="K167" s="1103"/>
      <c r="L167" s="1107"/>
      <c r="M167" s="1108"/>
      <c r="N167" s="1109"/>
      <c r="O167" s="1496" t="s">
        <v>704</v>
      </c>
      <c r="P167" s="1004"/>
    </row>
    <row r="168" spans="2:16" ht="27" customHeight="1">
      <c r="B168" s="9" t="s">
        <v>216</v>
      </c>
      <c r="C168" s="1470" t="s">
        <v>555</v>
      </c>
      <c r="D168" s="1470"/>
      <c r="E168" s="1470"/>
      <c r="F168" s="1470"/>
      <c r="G168" s="1470"/>
      <c r="H168" s="1428"/>
      <c r="I168" s="1540"/>
      <c r="J168" s="1541"/>
      <c r="K168" s="1103"/>
      <c r="L168" s="1110"/>
      <c r="M168" s="1111"/>
      <c r="N168" s="1112"/>
      <c r="O168" s="1502"/>
      <c r="P168" s="1007"/>
    </row>
    <row r="169" spans="2:16" ht="30.75" customHeight="1">
      <c r="B169" s="1086" t="s">
        <v>556</v>
      </c>
      <c r="C169" s="921" t="s">
        <v>684</v>
      </c>
      <c r="D169" s="921"/>
      <c r="E169" s="921"/>
      <c r="F169" s="921"/>
      <c r="G169" s="921"/>
      <c r="H169" s="956"/>
      <c r="I169" s="305" t="s">
        <v>558</v>
      </c>
      <c r="J169" s="305" t="s">
        <v>559</v>
      </c>
      <c r="K169" s="305" t="s">
        <v>560</v>
      </c>
      <c r="L169" s="305" t="s">
        <v>561</v>
      </c>
      <c r="M169" s="1089" t="s">
        <v>562</v>
      </c>
      <c r="N169" s="1090"/>
      <c r="O169" s="1003" t="s">
        <v>685</v>
      </c>
      <c r="P169" s="1003"/>
    </row>
    <row r="170" spans="2:16" ht="23.25" customHeight="1">
      <c r="B170" s="1087"/>
      <c r="C170" s="978"/>
      <c r="D170" s="978"/>
      <c r="E170" s="978"/>
      <c r="F170" s="978"/>
      <c r="G170" s="978"/>
      <c r="H170" s="1088"/>
      <c r="I170" s="306">
        <v>52.9</v>
      </c>
      <c r="J170" s="306">
        <v>52.8</v>
      </c>
      <c r="K170" s="306">
        <v>54.5</v>
      </c>
      <c r="L170" s="306">
        <v>55.2</v>
      </c>
      <c r="M170" s="1091">
        <v>55.1</v>
      </c>
      <c r="N170" s="1092"/>
      <c r="O170" s="1007"/>
      <c r="P170" s="1007"/>
    </row>
    <row r="171" spans="2:16" ht="24" customHeight="1">
      <c r="B171" s="294" t="s">
        <v>563</v>
      </c>
      <c r="C171" s="879" t="s">
        <v>564</v>
      </c>
      <c r="D171" s="879"/>
      <c r="E171" s="879"/>
      <c r="F171" s="879"/>
      <c r="G171" s="879"/>
      <c r="H171" s="1011"/>
      <c r="I171" s="1011"/>
      <c r="J171" s="1011"/>
      <c r="K171" s="1011"/>
      <c r="L171" s="1011"/>
      <c r="M171" s="1011"/>
      <c r="N171" s="1011"/>
      <c r="O171" s="960" t="s">
        <v>871</v>
      </c>
      <c r="P171" s="960"/>
    </row>
    <row r="172" spans="2:16" ht="31.5" customHeight="1">
      <c r="B172" s="33" t="s">
        <v>216</v>
      </c>
      <c r="C172" s="1065" t="s">
        <v>767</v>
      </c>
      <c r="D172" s="1065"/>
      <c r="E172" s="1065"/>
      <c r="F172" s="1065"/>
      <c r="G172" s="1065"/>
      <c r="H172" s="1065"/>
      <c r="I172" s="1065"/>
      <c r="J172" s="1066"/>
      <c r="K172" s="745" t="s">
        <v>49</v>
      </c>
      <c r="L172" s="1075" t="s">
        <v>424</v>
      </c>
      <c r="M172" s="1078"/>
      <c r="N172" s="1079"/>
      <c r="O172" s="1044"/>
      <c r="P172" s="1044"/>
    </row>
    <row r="173" spans="2:16" ht="29.25" customHeight="1">
      <c r="B173" s="33" t="s">
        <v>218</v>
      </c>
      <c r="C173" s="1065" t="s">
        <v>768</v>
      </c>
      <c r="D173" s="1065"/>
      <c r="E173" s="1065"/>
      <c r="F173" s="1065"/>
      <c r="G173" s="1065"/>
      <c r="H173" s="1065"/>
      <c r="I173" s="1065"/>
      <c r="J173" s="1066"/>
      <c r="K173" s="745" t="s">
        <v>49</v>
      </c>
      <c r="L173" s="1076"/>
      <c r="M173" s="1080"/>
      <c r="N173" s="1081"/>
      <c r="O173" s="1044"/>
      <c r="P173" s="1044"/>
    </row>
    <row r="174" spans="2:16" ht="32.25" customHeight="1">
      <c r="B174" s="33" t="s">
        <v>220</v>
      </c>
      <c r="C174" s="1065" t="s">
        <v>799</v>
      </c>
      <c r="D174" s="1065"/>
      <c r="E174" s="1065"/>
      <c r="F174" s="1065"/>
      <c r="G174" s="1065"/>
      <c r="H174" s="1065"/>
      <c r="I174" s="1065"/>
      <c r="J174" s="1066"/>
      <c r="K174" s="745" t="s">
        <v>49</v>
      </c>
      <c r="L174" s="1076"/>
      <c r="M174" s="1080"/>
      <c r="N174" s="1081"/>
      <c r="O174" s="1044"/>
      <c r="P174" s="1044"/>
    </row>
    <row r="175" spans="2:16" ht="21.75" customHeight="1">
      <c r="B175" s="33" t="s">
        <v>222</v>
      </c>
      <c r="C175" s="1065" t="s">
        <v>770</v>
      </c>
      <c r="D175" s="1065"/>
      <c r="E175" s="1065"/>
      <c r="F175" s="1065"/>
      <c r="G175" s="1065"/>
      <c r="H175" s="1065"/>
      <c r="I175" s="1065"/>
      <c r="J175" s="1066"/>
      <c r="K175" s="745" t="s">
        <v>49</v>
      </c>
      <c r="L175" s="1076"/>
      <c r="M175" s="1080"/>
      <c r="N175" s="1081"/>
      <c r="O175" s="1044"/>
      <c r="P175" s="1044"/>
    </row>
    <row r="176" spans="2:16" ht="21.75" customHeight="1">
      <c r="B176" s="33" t="s">
        <v>224</v>
      </c>
      <c r="C176" s="1065" t="s">
        <v>800</v>
      </c>
      <c r="D176" s="1065"/>
      <c r="E176" s="1065"/>
      <c r="F176" s="1065"/>
      <c r="G176" s="1065"/>
      <c r="H176" s="1065"/>
      <c r="I176" s="1065"/>
      <c r="J176" s="1066"/>
      <c r="K176" s="745" t="s">
        <v>49</v>
      </c>
      <c r="L176" s="1076"/>
      <c r="M176" s="1080"/>
      <c r="N176" s="1081"/>
      <c r="O176" s="1044"/>
      <c r="P176" s="1044"/>
    </row>
    <row r="177" spans="2:16" ht="21.75" customHeight="1">
      <c r="B177" s="33" t="s">
        <v>226</v>
      </c>
      <c r="C177" s="1065" t="s">
        <v>730</v>
      </c>
      <c r="D177" s="1065"/>
      <c r="E177" s="1065"/>
      <c r="F177" s="1065"/>
      <c r="G177" s="1065"/>
      <c r="H177" s="1065"/>
      <c r="I177" s="1065"/>
      <c r="J177" s="1066"/>
      <c r="K177" s="367" t="s">
        <v>49</v>
      </c>
      <c r="L177" s="1076"/>
      <c r="M177" s="1080"/>
      <c r="N177" s="1081"/>
      <c r="O177" s="1044"/>
      <c r="P177" s="1044"/>
    </row>
    <row r="178" spans="2:16" ht="21.75" customHeight="1">
      <c r="B178" s="33" t="s">
        <v>228</v>
      </c>
      <c r="C178" s="1065" t="s">
        <v>133</v>
      </c>
      <c r="D178" s="1065"/>
      <c r="E178" s="1065"/>
      <c r="F178" s="1065"/>
      <c r="G178" s="1065"/>
      <c r="H178" s="1065"/>
      <c r="I178" s="1065"/>
      <c r="J178" s="1066"/>
      <c r="K178" s="745" t="s">
        <v>49</v>
      </c>
      <c r="L178" s="1076"/>
      <c r="M178" s="1080"/>
      <c r="N178" s="1081"/>
      <c r="O178" s="1044"/>
      <c r="P178" s="1044"/>
    </row>
    <row r="179" spans="2:16" ht="21.75" customHeight="1">
      <c r="B179" s="33" t="s">
        <v>229</v>
      </c>
      <c r="C179" s="1065" t="s">
        <v>134</v>
      </c>
      <c r="D179" s="1065"/>
      <c r="E179" s="1065"/>
      <c r="F179" s="1065"/>
      <c r="G179" s="1065"/>
      <c r="H179" s="1065"/>
      <c r="I179" s="1065"/>
      <c r="J179" s="1066"/>
      <c r="K179" s="745" t="s">
        <v>50</v>
      </c>
      <c r="L179" s="1076"/>
      <c r="M179" s="1080"/>
      <c r="N179" s="1081"/>
      <c r="O179" s="1044"/>
      <c r="P179" s="1044"/>
    </row>
    <row r="180" spans="2:16" ht="21.75" customHeight="1">
      <c r="B180" s="33" t="s">
        <v>230</v>
      </c>
      <c r="C180" s="1065" t="s">
        <v>801</v>
      </c>
      <c r="D180" s="1065"/>
      <c r="E180" s="1065"/>
      <c r="F180" s="1065"/>
      <c r="G180" s="1065"/>
      <c r="H180" s="1065"/>
      <c r="I180" s="1065"/>
      <c r="J180" s="1066"/>
      <c r="K180" s="745" t="s">
        <v>49</v>
      </c>
      <c r="L180" s="1076"/>
      <c r="M180" s="1080"/>
      <c r="N180" s="1081"/>
      <c r="O180" s="1044"/>
      <c r="P180" s="1044"/>
    </row>
    <row r="181" spans="2:16" ht="21.75" customHeight="1">
      <c r="B181" s="33" t="s">
        <v>231</v>
      </c>
      <c r="C181" s="1065" t="s">
        <v>773</v>
      </c>
      <c r="D181" s="1065"/>
      <c r="E181" s="1065"/>
      <c r="F181" s="1065"/>
      <c r="G181" s="1065"/>
      <c r="H181" s="1065"/>
      <c r="I181" s="1065"/>
      <c r="J181" s="1066"/>
      <c r="K181" s="745" t="s">
        <v>664</v>
      </c>
      <c r="L181" s="1076"/>
      <c r="M181" s="1080"/>
      <c r="N181" s="1081"/>
      <c r="O181" s="1044"/>
      <c r="P181" s="1044"/>
    </row>
    <row r="182" spans="2:16" ht="21.75" customHeight="1">
      <c r="B182" s="33" t="s">
        <v>233</v>
      </c>
      <c r="C182" s="1065" t="s">
        <v>802</v>
      </c>
      <c r="D182" s="1065"/>
      <c r="E182" s="1065"/>
      <c r="F182" s="1065"/>
      <c r="G182" s="1065"/>
      <c r="H182" s="1065"/>
      <c r="I182" s="1065"/>
      <c r="J182" s="1066"/>
      <c r="K182" s="745" t="s">
        <v>664</v>
      </c>
      <c r="L182" s="1076"/>
      <c r="M182" s="1080"/>
      <c r="N182" s="1081"/>
      <c r="O182" s="1044"/>
      <c r="P182" s="1044"/>
    </row>
    <row r="183" spans="2:16" ht="21.75" customHeight="1">
      <c r="B183" s="33" t="s">
        <v>234</v>
      </c>
      <c r="C183" s="1065" t="s">
        <v>775</v>
      </c>
      <c r="D183" s="1065"/>
      <c r="E183" s="1065"/>
      <c r="F183" s="1065"/>
      <c r="G183" s="1065"/>
      <c r="H183" s="1065"/>
      <c r="I183" s="1065"/>
      <c r="J183" s="1066"/>
      <c r="K183" s="745" t="s">
        <v>50</v>
      </c>
      <c r="L183" s="1076"/>
      <c r="M183" s="1080"/>
      <c r="N183" s="1081"/>
      <c r="O183" s="1044"/>
      <c r="P183" s="1044"/>
    </row>
    <row r="184" spans="2:16" ht="21.75" customHeight="1">
      <c r="B184" s="33" t="s">
        <v>236</v>
      </c>
      <c r="C184" s="879" t="s">
        <v>570</v>
      </c>
      <c r="D184" s="879"/>
      <c r="E184" s="879"/>
      <c r="F184" s="879"/>
      <c r="G184" s="879"/>
      <c r="H184" s="879"/>
      <c r="I184" s="879"/>
      <c r="J184" s="880"/>
      <c r="K184" s="745" t="s">
        <v>50</v>
      </c>
      <c r="L184" s="1076"/>
      <c r="M184" s="1080"/>
      <c r="N184" s="1081"/>
      <c r="O184" s="1044"/>
      <c r="P184" s="1044"/>
    </row>
    <row r="185" spans="2:16" ht="34.5" customHeight="1">
      <c r="B185" s="33"/>
      <c r="C185" s="936" t="s">
        <v>571</v>
      </c>
      <c r="D185" s="936"/>
      <c r="E185" s="936"/>
      <c r="F185" s="1067"/>
      <c r="G185" s="1068"/>
      <c r="H185" s="1068"/>
      <c r="I185" s="1068"/>
      <c r="J185" s="1068"/>
      <c r="K185" s="1069"/>
      <c r="L185" s="1076"/>
      <c r="M185" s="1080"/>
      <c r="N185" s="1081"/>
      <c r="O185" s="1044"/>
      <c r="P185" s="1044"/>
    </row>
    <row r="186" spans="2:16" ht="23.25" customHeight="1">
      <c r="B186" s="307" t="s">
        <v>572</v>
      </c>
      <c r="C186" s="1070" t="s">
        <v>573</v>
      </c>
      <c r="D186" s="1070"/>
      <c r="E186" s="1070"/>
      <c r="F186" s="1071"/>
      <c r="G186" s="1071"/>
      <c r="H186" s="1071"/>
      <c r="I186" s="1071"/>
      <c r="J186" s="1072"/>
      <c r="K186" s="811">
        <v>2011</v>
      </c>
      <c r="L186" s="1077"/>
      <c r="M186" s="1082"/>
      <c r="N186" s="1083"/>
      <c r="O186" s="1044"/>
      <c r="P186" s="1044"/>
    </row>
    <row r="187" spans="2:16" ht="23.25" customHeight="1">
      <c r="B187" s="294" t="s">
        <v>574</v>
      </c>
      <c r="C187" s="879" t="s">
        <v>575</v>
      </c>
      <c r="D187" s="879"/>
      <c r="E187" s="880"/>
      <c r="F187" s="1073" t="s">
        <v>931</v>
      </c>
      <c r="G187" s="1074"/>
      <c r="H187" s="1074"/>
      <c r="I187" s="1074"/>
      <c r="J187" s="1074"/>
      <c r="K187" s="1074"/>
      <c r="L187" s="1074"/>
      <c r="M187" s="1074"/>
      <c r="N187" s="1074"/>
      <c r="O187" s="1044"/>
      <c r="P187" s="1044"/>
    </row>
    <row r="188" spans="2:16" ht="23.25" customHeight="1">
      <c r="B188" s="309" t="s">
        <v>576</v>
      </c>
      <c r="C188" s="913" t="s">
        <v>577</v>
      </c>
      <c r="D188" s="913"/>
      <c r="E188" s="1006"/>
      <c r="F188" s="1084"/>
      <c r="G188" s="1085"/>
      <c r="H188" s="1085"/>
      <c r="I188" s="1085"/>
      <c r="J188" s="1085"/>
      <c r="K188" s="1085"/>
      <c r="L188" s="1085"/>
      <c r="M188" s="1085"/>
      <c r="N188" s="1085"/>
      <c r="O188" s="976"/>
      <c r="P188" s="976"/>
    </row>
    <row r="189" spans="2:16" ht="44.25" customHeight="1">
      <c r="B189" s="294" t="s">
        <v>578</v>
      </c>
      <c r="C189" s="879" t="s">
        <v>579</v>
      </c>
      <c r="D189" s="879"/>
      <c r="E189" s="879"/>
      <c r="F189" s="879"/>
      <c r="G189" s="879"/>
      <c r="H189" s="879"/>
      <c r="I189" s="879"/>
      <c r="J189" s="879"/>
      <c r="K189" s="879"/>
      <c r="L189" s="879"/>
      <c r="M189" s="716"/>
      <c r="N189" s="132" t="s">
        <v>49</v>
      </c>
      <c r="O189" s="1058" t="s">
        <v>932</v>
      </c>
      <c r="P189" s="1060"/>
    </row>
    <row r="190" spans="2:16" ht="84.6" customHeight="1">
      <c r="B190" s="9" t="s">
        <v>216</v>
      </c>
      <c r="C190" s="879" t="s">
        <v>580</v>
      </c>
      <c r="D190" s="879"/>
      <c r="E190" s="879"/>
      <c r="F190" s="879"/>
      <c r="G190" s="879"/>
      <c r="H190" s="879"/>
      <c r="I190" s="879"/>
      <c r="J190" s="879"/>
      <c r="K190" s="957" t="s">
        <v>933</v>
      </c>
      <c r="L190" s="958"/>
      <c r="M190" s="958"/>
      <c r="N190" s="959"/>
      <c r="O190" s="1059"/>
      <c r="P190" s="1061"/>
    </row>
    <row r="191" spans="2:16" ht="30" customHeight="1" thickBot="1">
      <c r="B191" s="310" t="s">
        <v>581</v>
      </c>
      <c r="C191" s="879" t="s">
        <v>582</v>
      </c>
      <c r="D191" s="879"/>
      <c r="E191" s="879"/>
      <c r="F191" s="879"/>
      <c r="G191" s="879"/>
      <c r="H191" s="879"/>
      <c r="I191" s="879"/>
      <c r="J191" s="880"/>
      <c r="K191" s="1032" t="s">
        <v>49</v>
      </c>
      <c r="L191" s="1033"/>
      <c r="M191" s="1033"/>
      <c r="N191" s="1033"/>
      <c r="O191" s="733" t="s">
        <v>704</v>
      </c>
      <c r="P191" s="733"/>
    </row>
    <row r="192" spans="2:16" ht="21.75" customHeight="1" thickBot="1">
      <c r="B192" s="845" t="s">
        <v>242</v>
      </c>
      <c r="C192" s="846"/>
      <c r="D192" s="846"/>
      <c r="E192" s="846"/>
      <c r="F192" s="846"/>
      <c r="G192" s="846"/>
      <c r="H192" s="846"/>
      <c r="I192" s="846"/>
      <c r="J192" s="846"/>
      <c r="K192" s="846"/>
      <c r="L192" s="846"/>
      <c r="M192" s="846"/>
      <c r="N192" s="846"/>
      <c r="O192" s="846"/>
      <c r="P192" s="847"/>
    </row>
    <row r="193" spans="2:16" ht="81" customHeight="1">
      <c r="B193" s="1034" t="s">
        <v>583</v>
      </c>
      <c r="C193" s="1036" t="s">
        <v>806</v>
      </c>
      <c r="D193" s="1036"/>
      <c r="E193" s="1036"/>
      <c r="F193" s="1036"/>
      <c r="G193" s="1037"/>
      <c r="H193" s="1038" t="s">
        <v>807</v>
      </c>
      <c r="I193" s="1039"/>
      <c r="J193" s="1040"/>
      <c r="K193" s="1038" t="s">
        <v>808</v>
      </c>
      <c r="L193" s="1039"/>
      <c r="M193" s="1039"/>
      <c r="N193" s="1041"/>
      <c r="O193" s="1042" t="s">
        <v>874</v>
      </c>
      <c r="P193" s="1042"/>
    </row>
    <row r="194" spans="2:16" ht="107.25" customHeight="1">
      <c r="B194" s="1035"/>
      <c r="C194" s="1011"/>
      <c r="D194" s="1011"/>
      <c r="E194" s="1011"/>
      <c r="F194" s="1011"/>
      <c r="G194" s="1012"/>
      <c r="H194" s="311" t="s">
        <v>587</v>
      </c>
      <c r="I194" s="312" t="s">
        <v>588</v>
      </c>
      <c r="J194" s="312" t="s">
        <v>810</v>
      </c>
      <c r="K194" s="311" t="s">
        <v>590</v>
      </c>
      <c r="L194" s="311" t="s">
        <v>591</v>
      </c>
      <c r="M194" s="313" t="s">
        <v>811</v>
      </c>
      <c r="N194" s="314" t="s">
        <v>384</v>
      </c>
      <c r="O194" s="1043"/>
      <c r="P194" s="1043"/>
    </row>
    <row r="195" spans="2:16" ht="21" customHeight="1">
      <c r="B195" s="315" t="s">
        <v>216</v>
      </c>
      <c r="C195" s="1046" t="s">
        <v>593</v>
      </c>
      <c r="D195" s="1046"/>
      <c r="E195" s="1046"/>
      <c r="F195" s="1046"/>
      <c r="G195" s="1046"/>
      <c r="H195" s="1046"/>
      <c r="I195" s="1046"/>
      <c r="J195" s="1046"/>
      <c r="K195" s="1046"/>
      <c r="L195" s="1046"/>
      <c r="M195" s="1046"/>
      <c r="N195" s="1047"/>
      <c r="O195" s="1043"/>
      <c r="P195" s="1043"/>
    </row>
    <row r="196" spans="2:16" ht="24.75" customHeight="1">
      <c r="B196" s="244" t="s">
        <v>230</v>
      </c>
      <c r="C196" s="1050" t="s">
        <v>248</v>
      </c>
      <c r="D196" s="1050"/>
      <c r="E196" s="1050"/>
      <c r="F196" s="1050"/>
      <c r="G196" s="1051"/>
      <c r="H196" s="345">
        <v>0</v>
      </c>
      <c r="I196" s="346">
        <v>273</v>
      </c>
      <c r="J196" s="347">
        <f t="shared" ref="J196:J209" si="1">MIN(H196/I196,1)</f>
        <v>0</v>
      </c>
      <c r="K196" s="345">
        <v>1139</v>
      </c>
      <c r="L196" s="345">
        <v>379670</v>
      </c>
      <c r="M196" s="368">
        <f>MIN(K196/L196,1)</f>
        <v>2.9999736613374774E-3</v>
      </c>
      <c r="N196" s="1052"/>
      <c r="O196" s="1044"/>
      <c r="P196" s="1044"/>
    </row>
    <row r="197" spans="2:16" ht="24.75" customHeight="1">
      <c r="B197" s="244" t="s">
        <v>401</v>
      </c>
      <c r="C197" s="1050" t="s">
        <v>837</v>
      </c>
      <c r="D197" s="1050"/>
      <c r="E197" s="1050"/>
      <c r="F197" s="1050"/>
      <c r="G197" s="1051"/>
      <c r="H197" s="345" t="s">
        <v>71</v>
      </c>
      <c r="I197" s="346" t="s">
        <v>71</v>
      </c>
      <c r="J197" s="368" t="s">
        <v>71</v>
      </c>
      <c r="K197" s="345" t="s">
        <v>71</v>
      </c>
      <c r="L197" s="346" t="s">
        <v>71</v>
      </c>
      <c r="M197" s="368" t="s">
        <v>71</v>
      </c>
      <c r="N197" s="1053"/>
      <c r="O197" s="1044"/>
      <c r="P197" s="1044"/>
    </row>
    <row r="198" spans="2:16" ht="39" customHeight="1">
      <c r="B198" s="244" t="s">
        <v>404</v>
      </c>
      <c r="C198" s="1050" t="s">
        <v>814</v>
      </c>
      <c r="D198" s="1050"/>
      <c r="E198" s="1050"/>
      <c r="F198" s="1055"/>
      <c r="G198" s="1056"/>
      <c r="H198" s="345" t="s">
        <v>71</v>
      </c>
      <c r="I198" s="346" t="s">
        <v>71</v>
      </c>
      <c r="J198" s="368" t="s">
        <v>71</v>
      </c>
      <c r="K198" s="345" t="s">
        <v>71</v>
      </c>
      <c r="L198" s="346" t="s">
        <v>71</v>
      </c>
      <c r="M198" s="368" t="s">
        <v>71</v>
      </c>
      <c r="N198" s="1054"/>
      <c r="O198" s="1044"/>
      <c r="P198" s="1044"/>
    </row>
    <row r="199" spans="2:16" ht="24.75" customHeight="1">
      <c r="B199" s="319" t="s">
        <v>218</v>
      </c>
      <c r="C199" s="1046" t="s">
        <v>875</v>
      </c>
      <c r="D199" s="1046"/>
      <c r="E199" s="1046"/>
      <c r="F199" s="1046"/>
      <c r="G199" s="1423"/>
      <c r="H199" s="345" t="s">
        <v>71</v>
      </c>
      <c r="I199" s="346" t="s">
        <v>71</v>
      </c>
      <c r="J199" s="368" t="s">
        <v>71</v>
      </c>
      <c r="K199" s="345" t="s">
        <v>71</v>
      </c>
      <c r="L199" s="346" t="s">
        <v>71</v>
      </c>
      <c r="M199" s="368" t="s">
        <v>71</v>
      </c>
      <c r="N199" s="320"/>
      <c r="O199" s="1044"/>
      <c r="P199" s="1044"/>
    </row>
    <row r="200" spans="2:16" ht="15.75" customHeight="1">
      <c r="B200" s="319" t="s">
        <v>220</v>
      </c>
      <c r="C200" s="1046" t="s">
        <v>221</v>
      </c>
      <c r="D200" s="1046"/>
      <c r="E200" s="1046"/>
      <c r="F200" s="1046"/>
      <c r="G200" s="1046"/>
      <c r="H200" s="1046"/>
      <c r="I200" s="1046"/>
      <c r="J200" s="1046"/>
      <c r="K200" s="1046"/>
      <c r="L200" s="1046"/>
      <c r="M200" s="1046"/>
      <c r="N200" s="1047"/>
      <c r="O200" s="1044"/>
      <c r="P200" s="1044"/>
    </row>
    <row r="201" spans="2:16" ht="24.75" customHeight="1">
      <c r="B201" s="10" t="s">
        <v>230</v>
      </c>
      <c r="C201" s="1050" t="s">
        <v>839</v>
      </c>
      <c r="D201" s="1050"/>
      <c r="E201" s="1050"/>
      <c r="F201" s="1050"/>
      <c r="G201" s="1051"/>
      <c r="H201" s="345" t="s">
        <v>71</v>
      </c>
      <c r="I201" s="346" t="s">
        <v>71</v>
      </c>
      <c r="J201" s="368" t="s">
        <v>71</v>
      </c>
      <c r="K201" s="345" t="s">
        <v>71</v>
      </c>
      <c r="L201" s="346" t="s">
        <v>71</v>
      </c>
      <c r="M201" s="368" t="s">
        <v>71</v>
      </c>
      <c r="N201" s="1052"/>
      <c r="O201" s="1044"/>
      <c r="P201" s="1044"/>
    </row>
    <row r="202" spans="2:16" ht="24.75" customHeight="1">
      <c r="B202" s="10" t="s">
        <v>401</v>
      </c>
      <c r="C202" s="1050" t="s">
        <v>727</v>
      </c>
      <c r="D202" s="1050"/>
      <c r="E202" s="1050"/>
      <c r="F202" s="1050"/>
      <c r="G202" s="767"/>
      <c r="H202" s="345">
        <v>1</v>
      </c>
      <c r="I202" s="346">
        <v>273</v>
      </c>
      <c r="J202" s="347">
        <f t="shared" si="1"/>
        <v>3.663003663003663E-3</v>
      </c>
      <c r="K202" s="345">
        <v>2267</v>
      </c>
      <c r="L202" s="345">
        <v>373429</v>
      </c>
      <c r="M202" s="368">
        <f>MIN(K202/L202,1)</f>
        <v>6.0707657948365018E-3</v>
      </c>
      <c r="N202" s="1053"/>
      <c r="O202" s="1044"/>
      <c r="P202" s="1044"/>
    </row>
    <row r="203" spans="2:16" ht="24.75" customHeight="1">
      <c r="B203" s="10" t="s">
        <v>404</v>
      </c>
      <c r="C203" s="1050" t="s">
        <v>407</v>
      </c>
      <c r="D203" s="1050"/>
      <c r="E203" s="1050"/>
      <c r="F203" s="1050"/>
      <c r="G203" s="1051"/>
      <c r="H203" s="345" t="s">
        <v>71</v>
      </c>
      <c r="I203" s="346" t="s">
        <v>71</v>
      </c>
      <c r="J203" s="368" t="s">
        <v>71</v>
      </c>
      <c r="K203" s="345" t="s">
        <v>71</v>
      </c>
      <c r="L203" s="346" t="s">
        <v>71</v>
      </c>
      <c r="M203" s="368" t="s">
        <v>71</v>
      </c>
      <c r="N203" s="1053"/>
      <c r="O203" s="1044"/>
      <c r="P203" s="1044"/>
    </row>
    <row r="204" spans="2:16" ht="18" customHeight="1">
      <c r="B204" s="319" t="s">
        <v>222</v>
      </c>
      <c r="C204" s="1046" t="s">
        <v>256</v>
      </c>
      <c r="D204" s="1046"/>
      <c r="E204" s="1046"/>
      <c r="F204" s="1046"/>
      <c r="G204" s="1046"/>
      <c r="H204" s="1046"/>
      <c r="I204" s="1046"/>
      <c r="J204" s="1046"/>
      <c r="K204" s="1046"/>
      <c r="L204" s="1046"/>
      <c r="M204" s="1046"/>
      <c r="N204" s="1047"/>
      <c r="O204" s="1043"/>
      <c r="P204" s="1043"/>
    </row>
    <row r="205" spans="2:16" ht="22.5" customHeight="1">
      <c r="B205" s="10" t="s">
        <v>230</v>
      </c>
      <c r="C205" s="1050" t="s">
        <v>728</v>
      </c>
      <c r="D205" s="1050"/>
      <c r="E205" s="1050"/>
      <c r="F205" s="1050"/>
      <c r="G205" s="1051"/>
      <c r="H205" s="345">
        <v>16</v>
      </c>
      <c r="I205" s="346">
        <v>273</v>
      </c>
      <c r="J205" s="347">
        <f t="shared" si="1"/>
        <v>5.8608058608058608E-2</v>
      </c>
      <c r="K205" s="345" t="s">
        <v>71</v>
      </c>
      <c r="L205" s="346" t="s">
        <v>71</v>
      </c>
      <c r="M205" s="368" t="s">
        <v>71</v>
      </c>
      <c r="N205" s="1052"/>
      <c r="O205" s="1043"/>
      <c r="P205" s="1043"/>
    </row>
    <row r="206" spans="2:16" ht="22.5" customHeight="1">
      <c r="B206" s="10" t="s">
        <v>401</v>
      </c>
      <c r="C206" s="1050" t="s">
        <v>816</v>
      </c>
      <c r="D206" s="1050"/>
      <c r="E206" s="1050"/>
      <c r="F206" s="1050"/>
      <c r="G206" s="1051"/>
      <c r="H206" s="345">
        <v>16</v>
      </c>
      <c r="I206" s="346">
        <v>273</v>
      </c>
      <c r="J206" s="347">
        <f t="shared" si="1"/>
        <v>5.8608058608058608E-2</v>
      </c>
      <c r="K206" s="345">
        <v>344</v>
      </c>
      <c r="L206" s="345">
        <v>10350</v>
      </c>
      <c r="M206" s="368">
        <f>MIN(K206/L206,1)</f>
        <v>3.3236714975845412E-2</v>
      </c>
      <c r="N206" s="1054"/>
      <c r="O206" s="1043"/>
      <c r="P206" s="1043"/>
    </row>
    <row r="207" spans="2:16" ht="22.5" customHeight="1">
      <c r="B207" s="319" t="s">
        <v>224</v>
      </c>
      <c r="C207" s="1046" t="s">
        <v>729</v>
      </c>
      <c r="D207" s="1046"/>
      <c r="E207" s="1046"/>
      <c r="F207" s="1046"/>
      <c r="G207" s="1046"/>
      <c r="H207" s="345">
        <v>3</v>
      </c>
      <c r="I207" s="346">
        <v>273</v>
      </c>
      <c r="J207" s="347">
        <f t="shared" si="1"/>
        <v>1.098901098901099E-2</v>
      </c>
      <c r="K207" s="345">
        <v>530</v>
      </c>
      <c r="L207" s="345">
        <v>72556</v>
      </c>
      <c r="M207" s="368">
        <f>MIN(K207/L207,1)</f>
        <v>7.3047025745630965E-3</v>
      </c>
      <c r="N207" s="320"/>
      <c r="O207" s="1043"/>
      <c r="P207" s="1043"/>
    </row>
    <row r="208" spans="2:16" ht="22.5" customHeight="1">
      <c r="B208" s="319" t="s">
        <v>226</v>
      </c>
      <c r="C208" s="1046" t="s">
        <v>730</v>
      </c>
      <c r="D208" s="1046"/>
      <c r="E208" s="1046"/>
      <c r="F208" s="1046"/>
      <c r="G208" s="1046"/>
      <c r="H208" s="345" t="s">
        <v>71</v>
      </c>
      <c r="I208" s="346" t="s">
        <v>71</v>
      </c>
      <c r="J208" s="368" t="s">
        <v>71</v>
      </c>
      <c r="K208" s="345" t="s">
        <v>71</v>
      </c>
      <c r="L208" s="346" t="s">
        <v>71</v>
      </c>
      <c r="M208" s="368" t="s">
        <v>71</v>
      </c>
      <c r="N208" s="320"/>
      <c r="O208" s="1043"/>
      <c r="P208" s="1043"/>
    </row>
    <row r="209" spans="2:16" ht="22.5" customHeight="1">
      <c r="B209" s="319" t="s">
        <v>228</v>
      </c>
      <c r="C209" s="1046" t="s">
        <v>133</v>
      </c>
      <c r="D209" s="1046"/>
      <c r="E209" s="1046"/>
      <c r="F209" s="1046"/>
      <c r="G209" s="1046"/>
      <c r="H209" s="345">
        <v>0</v>
      </c>
      <c r="I209" s="346">
        <v>273</v>
      </c>
      <c r="J209" s="347">
        <f t="shared" si="1"/>
        <v>0</v>
      </c>
      <c r="K209" s="345">
        <v>1760</v>
      </c>
      <c r="L209" s="345">
        <v>379345</v>
      </c>
      <c r="M209" s="368">
        <f t="shared" ref="M209" si="2">MIN(K209/L209,1)</f>
        <v>4.6395761114552715E-3</v>
      </c>
      <c r="N209" s="369"/>
      <c r="O209" s="1043"/>
      <c r="P209" s="1043"/>
    </row>
    <row r="210" spans="2:16" ht="22.5" customHeight="1">
      <c r="B210" s="319" t="s">
        <v>229</v>
      </c>
      <c r="C210" s="1046" t="s">
        <v>134</v>
      </c>
      <c r="D210" s="1046"/>
      <c r="E210" s="1046"/>
      <c r="F210" s="1046"/>
      <c r="G210" s="1046"/>
      <c r="H210" s="345" t="s">
        <v>71</v>
      </c>
      <c r="I210" s="346" t="s">
        <v>71</v>
      </c>
      <c r="J210" s="368" t="s">
        <v>71</v>
      </c>
      <c r="K210" s="345" t="s">
        <v>71</v>
      </c>
      <c r="L210" s="346" t="s">
        <v>71</v>
      </c>
      <c r="M210" s="368" t="s">
        <v>71</v>
      </c>
      <c r="N210" s="320"/>
      <c r="O210" s="1043"/>
      <c r="P210" s="1043"/>
    </row>
    <row r="211" spans="2:16" ht="18.75" customHeight="1">
      <c r="B211" s="319" t="s">
        <v>230</v>
      </c>
      <c r="C211" s="1046" t="s">
        <v>262</v>
      </c>
      <c r="D211" s="1046"/>
      <c r="E211" s="1046"/>
      <c r="F211" s="1046"/>
      <c r="G211" s="1046"/>
      <c r="H211" s="1046"/>
      <c r="I211" s="1046"/>
      <c r="J211" s="1046"/>
      <c r="K211" s="1046"/>
      <c r="L211" s="1046"/>
      <c r="M211" s="1046"/>
      <c r="N211" s="1047"/>
      <c r="O211" s="1043"/>
      <c r="P211" s="1043"/>
    </row>
    <row r="212" spans="2:16" ht="22.5" customHeight="1">
      <c r="B212" s="10" t="s">
        <v>230</v>
      </c>
      <c r="C212" s="1050" t="s">
        <v>263</v>
      </c>
      <c r="D212" s="1050"/>
      <c r="E212" s="1050"/>
      <c r="F212" s="1050"/>
      <c r="G212" s="1051"/>
      <c r="H212" s="345" t="s">
        <v>71</v>
      </c>
      <c r="I212" s="346" t="s">
        <v>71</v>
      </c>
      <c r="J212" s="368" t="s">
        <v>71</v>
      </c>
      <c r="K212" s="345" t="s">
        <v>71</v>
      </c>
      <c r="L212" s="346" t="s">
        <v>71</v>
      </c>
      <c r="M212" s="368" t="s">
        <v>71</v>
      </c>
      <c r="N212" s="1052"/>
      <c r="O212" s="1043"/>
      <c r="P212" s="1043"/>
    </row>
    <row r="213" spans="2:16" ht="22.5" customHeight="1">
      <c r="B213" s="10" t="s">
        <v>401</v>
      </c>
      <c r="C213" s="1050" t="s">
        <v>264</v>
      </c>
      <c r="D213" s="1050"/>
      <c r="E213" s="1050"/>
      <c r="F213" s="1050"/>
      <c r="G213" s="1051"/>
      <c r="H213" s="345" t="s">
        <v>71</v>
      </c>
      <c r="I213" s="346" t="s">
        <v>71</v>
      </c>
      <c r="J213" s="368" t="s">
        <v>71</v>
      </c>
      <c r="K213" s="345" t="s">
        <v>71</v>
      </c>
      <c r="L213" s="346" t="s">
        <v>71</v>
      </c>
      <c r="M213" s="368" t="s">
        <v>71</v>
      </c>
      <c r="N213" s="1054"/>
      <c r="O213" s="1043"/>
      <c r="P213" s="1043"/>
    </row>
    <row r="214" spans="2:16" ht="22.5" customHeight="1">
      <c r="B214" s="319" t="s">
        <v>231</v>
      </c>
      <c r="C214" s="1046" t="s">
        <v>731</v>
      </c>
      <c r="D214" s="1046"/>
      <c r="E214" s="1046"/>
      <c r="F214" s="1046"/>
      <c r="G214" s="1046"/>
      <c r="H214" s="345" t="s">
        <v>71</v>
      </c>
      <c r="I214" s="346" t="s">
        <v>71</v>
      </c>
      <c r="J214" s="368" t="s">
        <v>71</v>
      </c>
      <c r="K214" s="345" t="s">
        <v>71</v>
      </c>
      <c r="L214" s="346" t="s">
        <v>71</v>
      </c>
      <c r="M214" s="368" t="s">
        <v>71</v>
      </c>
      <c r="N214" s="320"/>
      <c r="O214" s="1043"/>
      <c r="P214" s="1043"/>
    </row>
    <row r="215" spans="2:16" ht="35.25" customHeight="1">
      <c r="B215" s="9" t="s">
        <v>233</v>
      </c>
      <c r="C215" s="879" t="s">
        <v>817</v>
      </c>
      <c r="D215" s="879"/>
      <c r="E215" s="879"/>
      <c r="F215" s="879"/>
      <c r="G215" s="880"/>
      <c r="H215" s="364">
        <f>H196+H202+H205+H206+H207+H209</f>
        <v>36</v>
      </c>
      <c r="I215" s="364">
        <f>I196+I202+I205+I206+I207+I209</f>
        <v>1638</v>
      </c>
      <c r="J215" s="350">
        <f>MIN(H215/I215,1)</f>
        <v>2.197802197802198E-2</v>
      </c>
      <c r="K215" s="364">
        <f>K196+K202+K206+K207+K209</f>
        <v>6040</v>
      </c>
      <c r="L215" s="364">
        <f>L196+L202+L206+L207+L209</f>
        <v>1215350</v>
      </c>
      <c r="M215" s="363">
        <f>MIN(K215/L215,1)</f>
        <v>4.9697617970132059E-3</v>
      </c>
      <c r="N215" s="321"/>
      <c r="O215" s="1045"/>
      <c r="P215" s="1045"/>
    </row>
    <row r="216" spans="2:16" ht="66" customHeight="1" thickBot="1">
      <c r="B216" s="309" t="s">
        <v>606</v>
      </c>
      <c r="C216" s="913" t="s">
        <v>607</v>
      </c>
      <c r="D216" s="913"/>
      <c r="E216" s="913"/>
      <c r="F216" s="913"/>
      <c r="G216" s="913"/>
      <c r="H216" s="1016"/>
      <c r="I216" s="1017"/>
      <c r="J216" s="1017"/>
      <c r="K216" s="1017"/>
      <c r="L216" s="1017"/>
      <c r="M216" s="1017"/>
      <c r="N216" s="1018"/>
      <c r="O216" s="1019"/>
      <c r="P216" s="1020"/>
    </row>
    <row r="217" spans="2:16" ht="18.75" customHeight="1" thickBot="1">
      <c r="B217" s="1528" t="s">
        <v>270</v>
      </c>
      <c r="C217" s="1529"/>
      <c r="D217" s="1529"/>
      <c r="E217" s="1529"/>
      <c r="F217" s="1529"/>
      <c r="G217" s="1529"/>
      <c r="H217" s="1529"/>
      <c r="I217" s="1529"/>
      <c r="J217" s="1529"/>
      <c r="K217" s="1529"/>
      <c r="L217" s="1529"/>
      <c r="M217" s="1529"/>
      <c r="N217" s="1529"/>
      <c r="O217" s="1529"/>
      <c r="P217" s="1530"/>
    </row>
    <row r="218" spans="2:16" ht="26.25" customHeight="1">
      <c r="B218" s="370" t="s">
        <v>608</v>
      </c>
      <c r="C218" s="1531" t="s">
        <v>609</v>
      </c>
      <c r="D218" s="1531"/>
      <c r="E218" s="1531"/>
      <c r="F218" s="1531"/>
      <c r="G218" s="1531"/>
      <c r="H218" s="1532" t="s">
        <v>934</v>
      </c>
      <c r="I218" s="1533"/>
      <c r="J218" s="1533"/>
      <c r="K218" s="1534" t="s">
        <v>424</v>
      </c>
      <c r="L218" s="1536" t="s">
        <v>935</v>
      </c>
      <c r="M218" s="1537"/>
      <c r="N218" s="1538"/>
      <c r="O218" s="774" t="s">
        <v>704</v>
      </c>
      <c r="P218" s="774"/>
    </row>
    <row r="219" spans="2:16" ht="33" customHeight="1">
      <c r="B219" s="371" t="s">
        <v>610</v>
      </c>
      <c r="C219" s="1498" t="s">
        <v>611</v>
      </c>
      <c r="D219" s="1498"/>
      <c r="E219" s="1498"/>
      <c r="F219" s="1498"/>
      <c r="G219" s="1499"/>
      <c r="H219" s="1421" t="s">
        <v>49</v>
      </c>
      <c r="I219" s="1422"/>
      <c r="J219" s="1422"/>
      <c r="K219" s="1535"/>
      <c r="L219" s="1525"/>
      <c r="M219" s="1526"/>
      <c r="N219" s="1527"/>
      <c r="O219" s="372" t="s">
        <v>704</v>
      </c>
      <c r="P219" s="373"/>
    </row>
    <row r="220" spans="2:16" ht="17.25" customHeight="1">
      <c r="B220" s="1519" t="s">
        <v>612</v>
      </c>
      <c r="C220" s="1520"/>
      <c r="D220" s="1520"/>
      <c r="E220" s="1520"/>
      <c r="F220" s="1520"/>
      <c r="G220" s="1520"/>
      <c r="H220" s="1520"/>
      <c r="I220" s="1520"/>
      <c r="J220" s="1520"/>
      <c r="K220" s="1520"/>
      <c r="L220" s="1520"/>
      <c r="M220" s="1520"/>
      <c r="N220" s="1520"/>
      <c r="O220" s="1520"/>
      <c r="P220" s="1521"/>
    </row>
    <row r="221" spans="2:16" ht="21.75" customHeight="1">
      <c r="B221" s="374" t="s">
        <v>216</v>
      </c>
      <c r="C221" s="1522" t="s">
        <v>613</v>
      </c>
      <c r="D221" s="1522"/>
      <c r="E221" s="1522"/>
      <c r="F221" s="1522"/>
      <c r="G221" s="1523"/>
      <c r="H221" s="1421" t="s">
        <v>49</v>
      </c>
      <c r="I221" s="1422"/>
      <c r="J221" s="1422"/>
      <c r="K221" s="1506" t="s">
        <v>424</v>
      </c>
      <c r="L221" s="1511" t="s">
        <v>936</v>
      </c>
      <c r="M221" s="1512"/>
      <c r="N221" s="1513"/>
      <c r="O221" s="1496" t="s">
        <v>704</v>
      </c>
      <c r="P221" s="1496"/>
    </row>
    <row r="222" spans="2:16" ht="21.75" customHeight="1">
      <c r="B222" s="375" t="s">
        <v>218</v>
      </c>
      <c r="C222" s="1498" t="s">
        <v>614</v>
      </c>
      <c r="D222" s="1498"/>
      <c r="E222" s="1498"/>
      <c r="F222" s="1498"/>
      <c r="G222" s="1499"/>
      <c r="H222" s="1421" t="s">
        <v>49</v>
      </c>
      <c r="I222" s="1422"/>
      <c r="J222" s="1422"/>
      <c r="K222" s="1524"/>
      <c r="L222" s="1525"/>
      <c r="M222" s="1526"/>
      <c r="N222" s="1527"/>
      <c r="O222" s="1502"/>
      <c r="P222" s="1502"/>
    </row>
    <row r="223" spans="2:16" ht="22.5" customHeight="1">
      <c r="B223" s="371" t="s">
        <v>615</v>
      </c>
      <c r="C223" s="1493" t="s">
        <v>616</v>
      </c>
      <c r="D223" s="1493"/>
      <c r="E223" s="1493"/>
      <c r="F223" s="1493"/>
      <c r="G223" s="1493"/>
      <c r="H223" s="1493"/>
      <c r="I223" s="1493"/>
      <c r="J223" s="1493"/>
      <c r="K223" s="1503"/>
      <c r="L223" s="1503"/>
      <c r="M223" s="1503"/>
      <c r="N223" s="1503"/>
      <c r="O223" s="1493"/>
      <c r="P223" s="1504"/>
    </row>
    <row r="224" spans="2:16" ht="21.75" customHeight="1">
      <c r="B224" s="375" t="s">
        <v>216</v>
      </c>
      <c r="C224" s="1498" t="s">
        <v>613</v>
      </c>
      <c r="D224" s="1498"/>
      <c r="E224" s="1498"/>
      <c r="F224" s="1498"/>
      <c r="G224" s="1499"/>
      <c r="H224" s="1421" t="s">
        <v>49</v>
      </c>
      <c r="I224" s="1422"/>
      <c r="J224" s="1422"/>
      <c r="K224" s="1505" t="s">
        <v>424</v>
      </c>
      <c r="L224" s="1508" t="s">
        <v>937</v>
      </c>
      <c r="M224" s="1509"/>
      <c r="N224" s="1510"/>
      <c r="O224" s="1495" t="s">
        <v>704</v>
      </c>
      <c r="P224" s="1517"/>
    </row>
    <row r="225" spans="1:16" ht="21.75" customHeight="1">
      <c r="B225" s="375" t="s">
        <v>218</v>
      </c>
      <c r="C225" s="1498" t="s">
        <v>614</v>
      </c>
      <c r="D225" s="1498"/>
      <c r="E225" s="1498"/>
      <c r="F225" s="1498"/>
      <c r="G225" s="1499"/>
      <c r="H225" s="1421" t="s">
        <v>49</v>
      </c>
      <c r="I225" s="1422"/>
      <c r="J225" s="1422"/>
      <c r="K225" s="1506"/>
      <c r="L225" s="1511"/>
      <c r="M225" s="1512"/>
      <c r="N225" s="1513"/>
      <c r="O225" s="1502"/>
      <c r="P225" s="1518"/>
    </row>
    <row r="226" spans="1:16" ht="28.5" customHeight="1">
      <c r="B226" s="371" t="s">
        <v>617</v>
      </c>
      <c r="C226" s="1498" t="s">
        <v>618</v>
      </c>
      <c r="D226" s="1498"/>
      <c r="E226" s="1498"/>
      <c r="F226" s="1498"/>
      <c r="G226" s="1499"/>
      <c r="H226" s="1421" t="s">
        <v>49</v>
      </c>
      <c r="I226" s="1422"/>
      <c r="J226" s="1422"/>
      <c r="K226" s="1506"/>
      <c r="L226" s="1511"/>
      <c r="M226" s="1512"/>
      <c r="N226" s="1513"/>
      <c r="O226" s="1496" t="s">
        <v>704</v>
      </c>
      <c r="P226" s="1496"/>
    </row>
    <row r="227" spans="1:16" ht="21.75" customHeight="1">
      <c r="B227" s="375" t="s">
        <v>216</v>
      </c>
      <c r="C227" s="1498" t="s">
        <v>619</v>
      </c>
      <c r="D227" s="1498"/>
      <c r="E227" s="1498"/>
      <c r="F227" s="1498"/>
      <c r="G227" s="1499"/>
      <c r="H227" s="1421" t="s">
        <v>49</v>
      </c>
      <c r="I227" s="1422"/>
      <c r="J227" s="1422"/>
      <c r="K227" s="1506"/>
      <c r="L227" s="1511"/>
      <c r="M227" s="1512"/>
      <c r="N227" s="1513"/>
      <c r="O227" s="1502"/>
      <c r="P227" s="1502"/>
    </row>
    <row r="228" spans="1:16" ht="48.75" customHeight="1">
      <c r="B228" s="371" t="s">
        <v>620</v>
      </c>
      <c r="C228" s="1498" t="s">
        <v>697</v>
      </c>
      <c r="D228" s="1498"/>
      <c r="E228" s="1498"/>
      <c r="F228" s="1498"/>
      <c r="G228" s="1499"/>
      <c r="H228" s="1421" t="s">
        <v>49</v>
      </c>
      <c r="I228" s="1422"/>
      <c r="J228" s="1422"/>
      <c r="K228" s="1506"/>
      <c r="L228" s="1511"/>
      <c r="M228" s="1512"/>
      <c r="N228" s="1513"/>
      <c r="O228" s="366" t="s">
        <v>704</v>
      </c>
      <c r="P228" s="376"/>
    </row>
    <row r="229" spans="1:16" ht="21" customHeight="1">
      <c r="B229" s="377" t="s">
        <v>622</v>
      </c>
      <c r="C229" s="1493" t="s">
        <v>623</v>
      </c>
      <c r="D229" s="1493"/>
      <c r="E229" s="1493"/>
      <c r="F229" s="1493"/>
      <c r="G229" s="1494"/>
      <c r="H229" s="1421" t="s">
        <v>49</v>
      </c>
      <c r="I229" s="1422"/>
      <c r="J229" s="1422"/>
      <c r="K229" s="1506"/>
      <c r="L229" s="1511"/>
      <c r="M229" s="1512"/>
      <c r="N229" s="1513"/>
      <c r="O229" s="1495" t="s">
        <v>704</v>
      </c>
      <c r="P229" s="1495"/>
    </row>
    <row r="230" spans="1:16" ht="21.75" customHeight="1">
      <c r="B230" s="375" t="s">
        <v>216</v>
      </c>
      <c r="C230" s="1498" t="s">
        <v>624</v>
      </c>
      <c r="D230" s="1498"/>
      <c r="E230" s="1498"/>
      <c r="F230" s="1498"/>
      <c r="G230" s="1499"/>
      <c r="H230" s="1421" t="s">
        <v>49</v>
      </c>
      <c r="I230" s="1422"/>
      <c r="J230" s="1422"/>
      <c r="K230" s="1506"/>
      <c r="L230" s="1511"/>
      <c r="M230" s="1512"/>
      <c r="N230" s="1513"/>
      <c r="O230" s="1496"/>
      <c r="P230" s="1496"/>
    </row>
    <row r="231" spans="1:16" ht="21.75" customHeight="1" thickBot="1">
      <c r="B231" s="378" t="s">
        <v>625</v>
      </c>
      <c r="C231" s="1500" t="s">
        <v>626</v>
      </c>
      <c r="D231" s="1500"/>
      <c r="E231" s="1500"/>
      <c r="F231" s="1500"/>
      <c r="G231" s="1501"/>
      <c r="H231" s="1421" t="s">
        <v>49</v>
      </c>
      <c r="I231" s="1422"/>
      <c r="J231" s="1422"/>
      <c r="K231" s="1507"/>
      <c r="L231" s="1514"/>
      <c r="M231" s="1515"/>
      <c r="N231" s="1516"/>
      <c r="O231" s="1497"/>
      <c r="P231" s="1497"/>
    </row>
    <row r="232" spans="1:16" ht="18.75" customHeight="1" thickBot="1">
      <c r="B232" s="845" t="s">
        <v>293</v>
      </c>
      <c r="C232" s="846"/>
      <c r="D232" s="846"/>
      <c r="E232" s="846"/>
      <c r="F232" s="846"/>
      <c r="G232" s="846"/>
      <c r="H232" s="846"/>
      <c r="I232" s="846"/>
      <c r="J232" s="846"/>
      <c r="K232" s="848"/>
      <c r="L232" s="846"/>
      <c r="M232" s="846"/>
      <c r="N232" s="846"/>
      <c r="O232" s="846"/>
      <c r="P232" s="847"/>
    </row>
    <row r="233" spans="1:16" ht="39" customHeight="1">
      <c r="B233" s="760" t="s">
        <v>627</v>
      </c>
      <c r="C233" s="1472" t="s">
        <v>698</v>
      </c>
      <c r="D233" s="1472"/>
      <c r="E233" s="1472"/>
      <c r="F233" s="1472"/>
      <c r="G233" s="1472"/>
      <c r="H233" s="1421" t="s">
        <v>49</v>
      </c>
      <c r="I233" s="1422"/>
      <c r="J233" s="1422"/>
      <c r="K233" s="1473" t="s">
        <v>424</v>
      </c>
      <c r="L233" s="1476"/>
      <c r="M233" s="1477"/>
      <c r="N233" s="1478"/>
      <c r="O233" s="1492" t="s">
        <v>938</v>
      </c>
      <c r="P233" s="985"/>
    </row>
    <row r="234" spans="1:16" ht="39" customHeight="1">
      <c r="B234" s="10" t="s">
        <v>216</v>
      </c>
      <c r="C234" s="1470" t="s">
        <v>629</v>
      </c>
      <c r="D234" s="1470"/>
      <c r="E234" s="1470"/>
      <c r="F234" s="1470"/>
      <c r="G234" s="1471"/>
      <c r="H234" s="1436" t="s">
        <v>939</v>
      </c>
      <c r="I234" s="1437"/>
      <c r="J234" s="1438"/>
      <c r="K234" s="1474"/>
      <c r="L234" s="1467"/>
      <c r="M234" s="1468"/>
      <c r="N234" s="1469"/>
      <c r="O234" s="1491"/>
      <c r="P234" s="976"/>
    </row>
    <row r="235" spans="1:16" ht="33" customHeight="1">
      <c r="B235" s="760" t="s">
        <v>630</v>
      </c>
      <c r="C235" s="1307" t="s">
        <v>822</v>
      </c>
      <c r="D235" s="1307"/>
      <c r="E235" s="1307"/>
      <c r="F235" s="1307"/>
      <c r="G235" s="1308"/>
      <c r="H235" s="1421" t="s">
        <v>49</v>
      </c>
      <c r="I235" s="1422"/>
      <c r="J235" s="1422"/>
      <c r="K235" s="1474"/>
      <c r="L235" s="1464"/>
      <c r="M235" s="1465"/>
      <c r="N235" s="1466"/>
      <c r="O235" s="1490" t="s">
        <v>940</v>
      </c>
      <c r="P235" s="960"/>
    </row>
    <row r="236" spans="1:16" ht="40.5" customHeight="1">
      <c r="B236" s="325" t="s">
        <v>216</v>
      </c>
      <c r="C236" s="1470" t="s">
        <v>629</v>
      </c>
      <c r="D236" s="1470"/>
      <c r="E236" s="1470"/>
      <c r="F236" s="1470"/>
      <c r="G236" s="1471"/>
      <c r="H236" s="1099" t="s">
        <v>941</v>
      </c>
      <c r="I236" s="1100"/>
      <c r="J236" s="1101"/>
      <c r="K236" s="1475"/>
      <c r="L236" s="1467"/>
      <c r="M236" s="1468"/>
      <c r="N236" s="1469"/>
      <c r="O236" s="1491"/>
      <c r="P236" s="976"/>
    </row>
    <row r="237" spans="1:16" ht="45" customHeight="1">
      <c r="B237" s="759" t="s">
        <v>632</v>
      </c>
      <c r="C237" s="1462" t="s">
        <v>824</v>
      </c>
      <c r="D237" s="1462"/>
      <c r="E237" s="1462"/>
      <c r="F237" s="1462"/>
      <c r="G237" s="1463"/>
      <c r="H237" s="1099" t="s">
        <v>942</v>
      </c>
      <c r="I237" s="1100"/>
      <c r="J237" s="1100"/>
      <c r="K237" s="1100"/>
      <c r="L237" s="1100"/>
      <c r="M237" s="1100"/>
      <c r="N237" s="1417"/>
      <c r="O237" s="761"/>
      <c r="P237" s="761"/>
    </row>
    <row r="238" spans="1:16" ht="77.25" customHeight="1">
      <c r="A238" s="11"/>
      <c r="B238" s="720" t="s">
        <v>634</v>
      </c>
      <c r="C238" s="1462" t="s">
        <v>826</v>
      </c>
      <c r="D238" s="1462"/>
      <c r="E238" s="1462"/>
      <c r="F238" s="1462"/>
      <c r="G238" s="1463"/>
      <c r="H238" s="354" t="s">
        <v>49</v>
      </c>
      <c r="I238" s="758" t="s">
        <v>424</v>
      </c>
      <c r="J238" s="710"/>
      <c r="K238" s="710"/>
      <c r="L238" s="710"/>
      <c r="M238" s="710"/>
      <c r="N238" s="710"/>
      <c r="O238" s="960" t="s">
        <v>943</v>
      </c>
      <c r="P238" s="960"/>
    </row>
    <row r="239" spans="1:16" ht="66.75" customHeight="1" thickBot="1">
      <c r="A239" s="11"/>
      <c r="B239" s="326"/>
      <c r="C239" s="962" t="s">
        <v>636</v>
      </c>
      <c r="D239" s="963"/>
      <c r="E239" s="963"/>
      <c r="F239" s="963"/>
      <c r="G239" s="963"/>
      <c r="H239" s="970" t="s">
        <v>944</v>
      </c>
      <c r="I239" s="971"/>
      <c r="J239" s="971"/>
      <c r="K239" s="971"/>
      <c r="L239" s="971"/>
      <c r="M239" s="971"/>
      <c r="N239" s="972"/>
      <c r="O239" s="961"/>
      <c r="P239" s="961"/>
    </row>
    <row r="240" spans="1:16" ht="15.75" thickTop="1"/>
    <row r="241" spans="2:16" ht="26.25">
      <c r="B241" s="955" t="s">
        <v>637</v>
      </c>
      <c r="C241" s="955"/>
      <c r="D241" s="955"/>
      <c r="E241" s="955"/>
      <c r="F241" s="955"/>
      <c r="G241" s="955"/>
      <c r="H241" s="955"/>
      <c r="I241" s="955"/>
      <c r="J241" s="955"/>
      <c r="K241" s="955"/>
      <c r="L241" s="955"/>
      <c r="M241" s="955"/>
      <c r="N241" s="955"/>
      <c r="O241" s="327"/>
      <c r="P241" s="327"/>
    </row>
  </sheetData>
  <mergeCells count="615">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C235:G235"/>
    <mergeCell ref="C229:G229"/>
    <mergeCell ref="H229:J229"/>
    <mergeCell ref="O229:O231"/>
    <mergeCell ref="P229:P231"/>
    <mergeCell ref="C230:G230"/>
    <mergeCell ref="H230:J230"/>
    <mergeCell ref="C231:G231"/>
    <mergeCell ref="H231:J231"/>
    <mergeCell ref="B241:N241"/>
    <mergeCell ref="G1:H1"/>
    <mergeCell ref="C237:G237"/>
    <mergeCell ref="H237:N237"/>
    <mergeCell ref="C238:G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 ref="H234:J234"/>
  </mergeCells>
  <conditionalFormatting sqref="H129:H130">
    <cfRule type="expression" dxfId="5903" priority="182">
      <formula>$H$134="Don't know"</formula>
    </cfRule>
    <cfRule type="expression" dxfId="5902" priority="183">
      <formula>$H$134="no"</formula>
    </cfRule>
  </conditionalFormatting>
  <conditionalFormatting sqref="H132">
    <cfRule type="expression" dxfId="5901" priority="180">
      <formula>$H$138="Don't know"</formula>
    </cfRule>
    <cfRule type="expression" dxfId="5900" priority="181">
      <formula>$H$138="No"</formula>
    </cfRule>
  </conditionalFormatting>
  <conditionalFormatting sqref="H134">
    <cfRule type="expression" dxfId="5899" priority="178">
      <formula>$H$141="Don't know"</formula>
    </cfRule>
    <cfRule type="expression" dxfId="5898" priority="179">
      <formula>$H$141="No"</formula>
    </cfRule>
  </conditionalFormatting>
  <conditionalFormatting sqref="H122:H124 K122">
    <cfRule type="expression" dxfId="5897" priority="176">
      <formula>$N$128="Don't know"</formula>
    </cfRule>
    <cfRule type="expression" dxfId="5896" priority="177">
      <formula>$N$128="No"</formula>
    </cfRule>
  </conditionalFormatting>
  <conditionalFormatting sqref="L157:M157">
    <cfRule type="expression" dxfId="5895" priority="172">
      <formula>$F$163="Don't know"</formula>
    </cfRule>
    <cfRule type="expression" dxfId="5894" priority="175">
      <formula>$F$163="No"</formula>
    </cfRule>
  </conditionalFormatting>
  <conditionalFormatting sqref="L158:M158">
    <cfRule type="expression" dxfId="5893" priority="171">
      <formula>$F$164="Don't know"</formula>
    </cfRule>
    <cfRule type="expression" dxfId="5892" priority="174">
      <formula>$F$164="No"</formula>
    </cfRule>
  </conditionalFormatting>
  <conditionalFormatting sqref="L159:M159">
    <cfRule type="expression" dxfId="5891" priority="170">
      <formula>$F$171="Don't know"</formula>
    </cfRule>
    <cfRule type="expression" dxfId="5890" priority="173">
      <formula>$F$171="No"</formula>
    </cfRule>
  </conditionalFormatting>
  <conditionalFormatting sqref="H11:N11">
    <cfRule type="expression" dxfId="5889" priority="167">
      <formula>$F$17="Not applicable"</formula>
    </cfRule>
    <cfRule type="expression" dxfId="5888" priority="168">
      <formula>$F$17="Don't know"</formula>
    </cfRule>
    <cfRule type="expression" dxfId="5887" priority="169">
      <formula>$F$17="No"</formula>
    </cfRule>
  </conditionalFormatting>
  <conditionalFormatting sqref="H12:N19">
    <cfRule type="expression" dxfId="5886" priority="164">
      <formula>$F12="Not applicable"</formula>
    </cfRule>
    <cfRule type="expression" dxfId="5885" priority="165">
      <formula>$F12="Don't know"</formula>
    </cfRule>
    <cfRule type="expression" dxfId="5884" priority="166">
      <formula>$F12="No"</formula>
    </cfRule>
  </conditionalFormatting>
  <conditionalFormatting sqref="H11:N19 N20 F9:N9 F11:F19">
    <cfRule type="expression" dxfId="5883" priority="163">
      <formula>$N$14="Don't know"</formula>
    </cfRule>
  </conditionalFormatting>
  <conditionalFormatting sqref="H11:N19 N20 F9:N9 F11:F19">
    <cfRule type="expression" dxfId="5882" priority="162">
      <formula>$N$14="Not applicable"</formula>
    </cfRule>
  </conditionalFormatting>
  <conditionalFormatting sqref="H11:N19 N20 F9:N9 F11:F19">
    <cfRule type="expression" dxfId="5881" priority="161">
      <formula>$N$14="No"</formula>
    </cfRule>
  </conditionalFormatting>
  <conditionalFormatting sqref="L153:M153">
    <cfRule type="expression" dxfId="5880" priority="159">
      <formula>$F$163="Don't know"</formula>
    </cfRule>
    <cfRule type="expression" dxfId="5879" priority="160">
      <formula>$F$163="No"</formula>
    </cfRule>
  </conditionalFormatting>
  <conditionalFormatting sqref="L154:M154">
    <cfRule type="expression" dxfId="5878" priority="157">
      <formula>$F$163="Don't know"</formula>
    </cfRule>
    <cfRule type="expression" dxfId="5877" priority="158">
      <formula>$F$163="No"</formula>
    </cfRule>
  </conditionalFormatting>
  <conditionalFormatting sqref="L155:M155">
    <cfRule type="expression" dxfId="5876" priority="155">
      <formula>$F$163="Don't know"</formula>
    </cfRule>
    <cfRule type="expression" dxfId="5875" priority="156">
      <formula>$F$163="No"</formula>
    </cfRule>
  </conditionalFormatting>
  <conditionalFormatting sqref="L21:L22">
    <cfRule type="expression" dxfId="5874" priority="152">
      <formula>$N$14="No"</formula>
    </cfRule>
  </conditionalFormatting>
  <conditionalFormatting sqref="L21:L22">
    <cfRule type="expression" dxfId="5873" priority="154">
      <formula>$N$14="Don't know"</formula>
    </cfRule>
  </conditionalFormatting>
  <conditionalFormatting sqref="L21:L22">
    <cfRule type="expression" dxfId="5872" priority="153">
      <formula>$N$14="Not applicable"</formula>
    </cfRule>
  </conditionalFormatting>
  <conditionalFormatting sqref="I23:J23 H25 G61:H62 F68:J68 H87:N87 H90 H196:I197 K196:L196 K202:L202 H202:I202 K206:L207 H27:H29 F11:F19 F23 L21:L23 L8 F69:F71 G101:N113 G70:J70 H205:I207 F75:F76 I75:J76 J41:K41 O193:O215 F77:J79 K209:L209 H209:I209">
    <cfRule type="containsBlanks" dxfId="5871" priority="151">
      <formula>LEN(TRIM(F8))=0</formula>
    </cfRule>
  </conditionalFormatting>
  <conditionalFormatting sqref="F9:N9">
    <cfRule type="containsBlanks" dxfId="5870" priority="150">
      <formula>LEN(TRIM(F9))=0</formula>
    </cfRule>
  </conditionalFormatting>
  <conditionalFormatting sqref="O10 O58 O74 O120 O128 O131 O133 O160 O167:O168 O191 O229:O231 O56 O233:O235 O224:O225 O218:O219 O171 O137:O152 J33:K34 J37:K37 J45:K46 J54:K54 O20:O23 O25:O30 O238 J48:K48 J50:K50">
    <cfRule type="containsBlanks" dxfId="5869" priority="149">
      <formula>LEN(TRIM(J10))=0</formula>
    </cfRule>
  </conditionalFormatting>
  <conditionalFormatting sqref="I61:J62">
    <cfRule type="containsBlanks" dxfId="5868" priority="148">
      <formula>LEN(TRIM(I61))=0</formula>
    </cfRule>
  </conditionalFormatting>
  <conditionalFormatting sqref="H85:J85">
    <cfRule type="containsBlanks" dxfId="5867" priority="147">
      <formula>LEN(TRIM(H85))=0</formula>
    </cfRule>
  </conditionalFormatting>
  <conditionalFormatting sqref="I170:L170 F187:N187 N189 K191:N191 G138 H129:H130 H122:H124 K122 H218:H219 H134:H135 H132 F157:F159 F153:F155 K161 F161:F163 H167 K172:K184 H237:H238 L153:N155 L157:N159">
    <cfRule type="containsBlanks" dxfId="5866" priority="146">
      <formula>LEN(TRIM(F122))=0</formula>
    </cfRule>
  </conditionalFormatting>
  <conditionalFormatting sqref="M170:N170">
    <cfRule type="containsBlanks" dxfId="5865" priority="145">
      <formula>LEN(TRIM(M170))=0</formula>
    </cfRule>
  </conditionalFormatting>
  <conditionalFormatting sqref="O228">
    <cfRule type="containsBlanks" dxfId="5864" priority="144">
      <formula>LEN(TRIM(O228))=0</formula>
    </cfRule>
  </conditionalFormatting>
  <conditionalFormatting sqref="G120">
    <cfRule type="containsBlanks" dxfId="5863" priority="143">
      <formula>LEN(TRIM(G120))=0</formula>
    </cfRule>
  </conditionalFormatting>
  <conditionalFormatting sqref="J140">
    <cfRule type="containsBlanks" dxfId="5862" priority="89">
      <formula>LEN(TRIM(J140))=0</formula>
    </cfRule>
  </conditionalFormatting>
  <conditionalFormatting sqref="J26">
    <cfRule type="containsBlanks" dxfId="5861" priority="141">
      <formula>LEN(TRIM(J26))=0</formula>
    </cfRule>
  </conditionalFormatting>
  <conditionalFormatting sqref="J27">
    <cfRule type="containsBlanks" dxfId="5860" priority="142">
      <formula>LEN(TRIM(J27))=0</formula>
    </cfRule>
  </conditionalFormatting>
  <conditionalFormatting sqref="O169">
    <cfRule type="containsBlanks" dxfId="5859" priority="140">
      <formula>LEN(TRIM(O169))=0</formula>
    </cfRule>
  </conditionalFormatting>
  <conditionalFormatting sqref="J56">
    <cfRule type="containsBlanks" dxfId="5858" priority="139">
      <formula>LEN(TRIM(J56))=0</formula>
    </cfRule>
  </conditionalFormatting>
  <conditionalFormatting sqref="J144">
    <cfRule type="containsBlanks" dxfId="5857" priority="85">
      <formula>LEN(TRIM(J144))=0</formula>
    </cfRule>
  </conditionalFormatting>
  <conditionalFormatting sqref="F23">
    <cfRule type="expression" dxfId="5856" priority="138">
      <formula>$N$14="Don't know"</formula>
    </cfRule>
  </conditionalFormatting>
  <conditionalFormatting sqref="F23">
    <cfRule type="expression" dxfId="5855" priority="137">
      <formula>$N$14="Not applicable"</formula>
    </cfRule>
  </conditionalFormatting>
  <conditionalFormatting sqref="F23">
    <cfRule type="expression" dxfId="5854" priority="136">
      <formula>$N$14="No"</formula>
    </cfRule>
  </conditionalFormatting>
  <conditionalFormatting sqref="L20">
    <cfRule type="containsBlanks" dxfId="5853" priority="132">
      <formula>LEN(TRIM(L20))=0</formula>
    </cfRule>
    <cfRule type="expression" dxfId="5852" priority="135">
      <formula>$M$14="Don't know"</formula>
    </cfRule>
  </conditionalFormatting>
  <conditionalFormatting sqref="L20">
    <cfRule type="expression" dxfId="5851" priority="134">
      <formula>$M$14="Not applicable"</formula>
    </cfRule>
  </conditionalFormatting>
  <conditionalFormatting sqref="L20">
    <cfRule type="expression" dxfId="5850" priority="133">
      <formula>$M$14="No"</formula>
    </cfRule>
  </conditionalFormatting>
  <conditionalFormatting sqref="L21">
    <cfRule type="expression" dxfId="5849" priority="131">
      <formula>$N$14="Don't know"</formula>
    </cfRule>
  </conditionalFormatting>
  <conditionalFormatting sqref="L21">
    <cfRule type="expression" dxfId="5848" priority="130">
      <formula>$N$14="Not applicable"</formula>
    </cfRule>
  </conditionalFormatting>
  <conditionalFormatting sqref="L21">
    <cfRule type="expression" dxfId="5847" priority="129">
      <formula>$N$14="No"</formula>
    </cfRule>
  </conditionalFormatting>
  <conditionalFormatting sqref="L22">
    <cfRule type="expression" dxfId="5846" priority="128">
      <formula>$N$14="Don't know"</formula>
    </cfRule>
  </conditionalFormatting>
  <conditionalFormatting sqref="L22">
    <cfRule type="expression" dxfId="5845" priority="127">
      <formula>$N$14="Not applicable"</formula>
    </cfRule>
  </conditionalFormatting>
  <conditionalFormatting sqref="L22">
    <cfRule type="expression" dxfId="5844" priority="126">
      <formula>$N$14="No"</formula>
    </cfRule>
  </conditionalFormatting>
  <conditionalFormatting sqref="L8">
    <cfRule type="expression" dxfId="5843" priority="125">
      <formula>$N$14="Don't know"</formula>
    </cfRule>
  </conditionalFormatting>
  <conditionalFormatting sqref="L8">
    <cfRule type="expression" dxfId="5842" priority="124">
      <formula>$N$14="Not applicable"</formula>
    </cfRule>
  </conditionalFormatting>
  <conditionalFormatting sqref="L8">
    <cfRule type="expression" dxfId="5841" priority="123">
      <formula>$N$14="No"</formula>
    </cfRule>
  </conditionalFormatting>
  <conditionalFormatting sqref="J25">
    <cfRule type="containsBlanks" dxfId="5840" priority="122">
      <formula>LEN(TRIM(J25))=0</formula>
    </cfRule>
  </conditionalFormatting>
  <conditionalFormatting sqref="J58">
    <cfRule type="containsBlanks" dxfId="5839" priority="121">
      <formula>LEN(TRIM(J58))=0</formula>
    </cfRule>
  </conditionalFormatting>
  <conditionalFormatting sqref="N65">
    <cfRule type="containsBlanks" dxfId="5838" priority="120">
      <formula>LEN(TRIM(N65))=0</formula>
    </cfRule>
  </conditionalFormatting>
  <conditionalFormatting sqref="H86:J86">
    <cfRule type="containsBlanks" dxfId="5837" priority="119">
      <formula>LEN(TRIM(H86))=0</formula>
    </cfRule>
  </conditionalFormatting>
  <conditionalFormatting sqref="K186">
    <cfRule type="containsBlanks" dxfId="5836" priority="66">
      <formula>LEN(TRIM(K186))=0</formula>
    </cfRule>
  </conditionalFormatting>
  <conditionalFormatting sqref="H126">
    <cfRule type="expression" dxfId="5835" priority="117">
      <formula>$N$128="Don't know"</formula>
    </cfRule>
    <cfRule type="expression" dxfId="5834" priority="118">
      <formula>$N$128="No"</formula>
    </cfRule>
  </conditionalFormatting>
  <conditionalFormatting sqref="H126">
    <cfRule type="containsBlanks" dxfId="5833" priority="116">
      <formula>LEN(TRIM(H126))=0</formula>
    </cfRule>
  </conditionalFormatting>
  <conditionalFormatting sqref="H127">
    <cfRule type="expression" dxfId="5832" priority="114">
      <formula>$N$128="Don't know"</formula>
    </cfRule>
    <cfRule type="expression" dxfId="5831" priority="115">
      <formula>$N$128="No"</formula>
    </cfRule>
  </conditionalFormatting>
  <conditionalFormatting sqref="H127">
    <cfRule type="containsBlanks" dxfId="5830" priority="113">
      <formula>LEN(TRIM(H127))=0</formula>
    </cfRule>
  </conditionalFormatting>
  <conditionalFormatting sqref="H128">
    <cfRule type="expression" dxfId="5829" priority="111">
      <formula>$N$128="Don't know"</formula>
    </cfRule>
    <cfRule type="expression" dxfId="5828" priority="112">
      <formula>$N$128="No"</formula>
    </cfRule>
  </conditionalFormatting>
  <conditionalFormatting sqref="H128">
    <cfRule type="containsBlanks" dxfId="5827" priority="110">
      <formula>LEN(TRIM(H128))=0</formula>
    </cfRule>
  </conditionalFormatting>
  <conditionalFormatting sqref="H133">
    <cfRule type="expression" dxfId="5826" priority="108">
      <formula>$N$128="Don't know"</formula>
    </cfRule>
    <cfRule type="expression" dxfId="5825" priority="109">
      <formula>$N$128="No"</formula>
    </cfRule>
  </conditionalFormatting>
  <conditionalFormatting sqref="H133">
    <cfRule type="containsBlanks" dxfId="5824" priority="107">
      <formula>LEN(TRIM(H133))=0</formula>
    </cfRule>
  </conditionalFormatting>
  <conditionalFormatting sqref="H131">
    <cfRule type="expression" dxfId="5823" priority="105">
      <formula>$N$128="Don't know"</formula>
    </cfRule>
    <cfRule type="expression" dxfId="5822" priority="106">
      <formula>$N$128="No"</formula>
    </cfRule>
  </conditionalFormatting>
  <conditionalFormatting sqref="H131">
    <cfRule type="containsBlanks" dxfId="5821" priority="104">
      <formula>LEN(TRIM(H131))=0</formula>
    </cfRule>
  </conditionalFormatting>
  <conditionalFormatting sqref="G139">
    <cfRule type="containsBlanks" dxfId="5820" priority="103">
      <formula>LEN(TRIM(G139))=0</formula>
    </cfRule>
  </conditionalFormatting>
  <conditionalFormatting sqref="G140">
    <cfRule type="containsBlanks" dxfId="5819" priority="102">
      <formula>LEN(TRIM(G140))=0</formula>
    </cfRule>
  </conditionalFormatting>
  <conditionalFormatting sqref="G141">
    <cfRule type="containsBlanks" dxfId="5818" priority="101">
      <formula>LEN(TRIM(G141))=0</formula>
    </cfRule>
  </conditionalFormatting>
  <conditionalFormatting sqref="G142">
    <cfRule type="containsBlanks" dxfId="5817" priority="100">
      <formula>LEN(TRIM(G142))=0</formula>
    </cfRule>
  </conditionalFormatting>
  <conditionalFormatting sqref="G143">
    <cfRule type="containsBlanks" dxfId="5816" priority="99">
      <formula>LEN(TRIM(G143))=0</formula>
    </cfRule>
  </conditionalFormatting>
  <conditionalFormatting sqref="G144">
    <cfRule type="containsBlanks" dxfId="5815" priority="98">
      <formula>LEN(TRIM(G144))=0</formula>
    </cfRule>
  </conditionalFormatting>
  <conditionalFormatting sqref="G145">
    <cfRule type="containsBlanks" dxfId="5814" priority="97">
      <formula>LEN(TRIM(G145))=0</formula>
    </cfRule>
  </conditionalFormatting>
  <conditionalFormatting sqref="G146">
    <cfRule type="containsBlanks" dxfId="5813" priority="96">
      <formula>LEN(TRIM(G146))=0</formula>
    </cfRule>
  </conditionalFormatting>
  <conditionalFormatting sqref="G147">
    <cfRule type="containsBlanks" dxfId="5812" priority="95">
      <formula>LEN(TRIM(G147))=0</formula>
    </cfRule>
  </conditionalFormatting>
  <conditionalFormatting sqref="G148">
    <cfRule type="containsBlanks" dxfId="5811" priority="94">
      <formula>LEN(TRIM(G148))=0</formula>
    </cfRule>
  </conditionalFormatting>
  <conditionalFormatting sqref="G149">
    <cfRule type="containsBlanks" dxfId="5810" priority="93">
      <formula>LEN(TRIM(G149))=0</formula>
    </cfRule>
  </conditionalFormatting>
  <conditionalFormatting sqref="G150">
    <cfRule type="containsBlanks" dxfId="5809" priority="92">
      <formula>LEN(TRIM(G150))=0</formula>
    </cfRule>
  </conditionalFormatting>
  <conditionalFormatting sqref="J138">
    <cfRule type="containsBlanks" dxfId="5808" priority="91">
      <formula>LEN(TRIM(J138))=0</formula>
    </cfRule>
  </conditionalFormatting>
  <conditionalFormatting sqref="J139">
    <cfRule type="containsBlanks" dxfId="5807" priority="90">
      <formula>LEN(TRIM(J139))=0</formula>
    </cfRule>
  </conditionalFormatting>
  <conditionalFormatting sqref="J142">
    <cfRule type="containsBlanks" dxfId="5806" priority="87">
      <formula>LEN(TRIM(J142))=0</formula>
    </cfRule>
  </conditionalFormatting>
  <conditionalFormatting sqref="J141">
    <cfRule type="containsBlanks" dxfId="5805" priority="88">
      <formula>LEN(TRIM(J141))=0</formula>
    </cfRule>
  </conditionalFormatting>
  <conditionalFormatting sqref="J143">
    <cfRule type="containsBlanks" dxfId="5804" priority="86">
      <formula>LEN(TRIM(J143))=0</formula>
    </cfRule>
  </conditionalFormatting>
  <conditionalFormatting sqref="J146">
    <cfRule type="containsBlanks" dxfId="5803" priority="83">
      <formula>LEN(TRIM(J146))=0</formula>
    </cfRule>
  </conditionalFormatting>
  <conditionalFormatting sqref="J145">
    <cfRule type="containsBlanks" dxfId="5802" priority="84">
      <formula>LEN(TRIM(J145))=0</formula>
    </cfRule>
  </conditionalFormatting>
  <conditionalFormatting sqref="J147">
    <cfRule type="containsBlanks" dxfId="5801" priority="82">
      <formula>LEN(TRIM(J147))=0</formula>
    </cfRule>
  </conditionalFormatting>
  <conditionalFormatting sqref="J148">
    <cfRule type="containsBlanks" dxfId="5800" priority="81">
      <formula>LEN(TRIM(J148))=0</formula>
    </cfRule>
  </conditionalFormatting>
  <conditionalFormatting sqref="J149">
    <cfRule type="containsBlanks" dxfId="5799" priority="80">
      <formula>LEN(TRIM(J149))=0</formula>
    </cfRule>
  </conditionalFormatting>
  <conditionalFormatting sqref="J150">
    <cfRule type="containsBlanks" dxfId="5798" priority="79">
      <formula>LEN(TRIM(J150))=0</formula>
    </cfRule>
  </conditionalFormatting>
  <conditionalFormatting sqref="J151">
    <cfRule type="containsBlanks" dxfId="5797" priority="78">
      <formula>LEN(TRIM(J151))=0</formula>
    </cfRule>
  </conditionalFormatting>
  <conditionalFormatting sqref="L158:M158">
    <cfRule type="expression" dxfId="5796" priority="76">
      <formula>$F$163="Don't know"</formula>
    </cfRule>
    <cfRule type="expression" dxfId="5795" priority="77">
      <formula>$F$163="No"</formula>
    </cfRule>
  </conditionalFormatting>
  <conditionalFormatting sqref="L159:M159">
    <cfRule type="expression" dxfId="5794" priority="74">
      <formula>$F$163="Don't know"</formula>
    </cfRule>
    <cfRule type="expression" dxfId="5793" priority="75">
      <formula>$F$163="No"</formula>
    </cfRule>
  </conditionalFormatting>
  <conditionalFormatting sqref="L153:M153">
    <cfRule type="expression" dxfId="5792" priority="72">
      <formula>$F$163="Don't know"</formula>
    </cfRule>
    <cfRule type="expression" dxfId="5791" priority="73">
      <formula>$F$163="No"</formula>
    </cfRule>
  </conditionalFormatting>
  <conditionalFormatting sqref="L154:M154">
    <cfRule type="expression" dxfId="5790" priority="70">
      <formula>$F$163="Don't know"</formula>
    </cfRule>
    <cfRule type="expression" dxfId="5789" priority="71">
      <formula>$F$163="No"</formula>
    </cfRule>
  </conditionalFormatting>
  <conditionalFormatting sqref="L155:M155">
    <cfRule type="expression" dxfId="5788" priority="68">
      <formula>$F$163="Don't know"</formula>
    </cfRule>
    <cfRule type="expression" dxfId="5787" priority="69">
      <formula>$F$163="No"</formula>
    </cfRule>
  </conditionalFormatting>
  <conditionalFormatting sqref="H221">
    <cfRule type="containsBlanks" dxfId="5786" priority="65">
      <formula>LEN(TRIM(H221))=0</formula>
    </cfRule>
  </conditionalFormatting>
  <conditionalFormatting sqref="H222">
    <cfRule type="containsBlanks" dxfId="5785" priority="64">
      <formula>LEN(TRIM(H222))=0</formula>
    </cfRule>
  </conditionalFormatting>
  <conditionalFormatting sqref="H224">
    <cfRule type="containsBlanks" dxfId="5784" priority="63">
      <formula>LEN(TRIM(H224))=0</formula>
    </cfRule>
  </conditionalFormatting>
  <conditionalFormatting sqref="H225">
    <cfRule type="containsBlanks" dxfId="5783" priority="62">
      <formula>LEN(TRIM(H225))=0</formula>
    </cfRule>
  </conditionalFormatting>
  <conditionalFormatting sqref="H226">
    <cfRule type="containsBlanks" dxfId="5782" priority="61">
      <formula>LEN(TRIM(H226))=0</formula>
    </cfRule>
  </conditionalFormatting>
  <conditionalFormatting sqref="H228">
    <cfRule type="containsBlanks" dxfId="5781" priority="60">
      <formula>LEN(TRIM(H228))=0</formula>
    </cfRule>
  </conditionalFormatting>
  <conditionalFormatting sqref="H229">
    <cfRule type="containsBlanks" dxfId="5780" priority="59">
      <formula>LEN(TRIM(H229))=0</formula>
    </cfRule>
  </conditionalFormatting>
  <conditionalFormatting sqref="H231">
    <cfRule type="containsBlanks" dxfId="5779" priority="58">
      <formula>LEN(TRIM(H231))=0</formula>
    </cfRule>
  </conditionalFormatting>
  <conditionalFormatting sqref="H233">
    <cfRule type="containsBlanks" dxfId="5778" priority="57">
      <formula>LEN(TRIM(H233))=0</formula>
    </cfRule>
  </conditionalFormatting>
  <conditionalFormatting sqref="H235">
    <cfRule type="containsBlanks" dxfId="5777" priority="56">
      <formula>LEN(TRIM(H235))=0</formula>
    </cfRule>
  </conditionalFormatting>
  <conditionalFormatting sqref="O8">
    <cfRule type="containsBlanks" dxfId="5776" priority="55">
      <formula>LEN(TRIM(O8))=0</formula>
    </cfRule>
  </conditionalFormatting>
  <conditionalFormatting sqref="O65">
    <cfRule type="containsBlanks" dxfId="5775" priority="54">
      <formula>LEN(TRIM(O65))=0</formula>
    </cfRule>
  </conditionalFormatting>
  <conditionalFormatting sqref="O221:O222">
    <cfRule type="containsBlanks" dxfId="5774" priority="50">
      <formula>LEN(TRIM(O221))=0</formula>
    </cfRule>
  </conditionalFormatting>
  <conditionalFormatting sqref="O226:O227">
    <cfRule type="containsBlanks" dxfId="5773" priority="49">
      <formula>LEN(TRIM(O226))=0</formula>
    </cfRule>
  </conditionalFormatting>
  <conditionalFormatting sqref="O156">
    <cfRule type="containsBlanks" dxfId="5772" priority="53">
      <formula>LEN(TRIM(O156))=0</formula>
    </cfRule>
  </conditionalFormatting>
  <conditionalFormatting sqref="O165:O166">
    <cfRule type="containsBlanks" dxfId="5771" priority="52">
      <formula>LEN(TRIM(O165))=0</formula>
    </cfRule>
  </conditionalFormatting>
  <conditionalFormatting sqref="O189:O190">
    <cfRule type="containsBlanks" dxfId="5770" priority="51">
      <formula>LEN(TRIM(O189))=0</formula>
    </cfRule>
  </conditionalFormatting>
  <conditionalFormatting sqref="L154:M154">
    <cfRule type="expression" dxfId="5769" priority="47">
      <formula>$F$163="Don't know"</formula>
    </cfRule>
    <cfRule type="expression" dxfId="5768" priority="48">
      <formula>$F$163="No"</formula>
    </cfRule>
  </conditionalFormatting>
  <conditionalFormatting sqref="L154:M154">
    <cfRule type="expression" dxfId="5767" priority="45">
      <formula>$F$163="Don't know"</formula>
    </cfRule>
    <cfRule type="expression" dxfId="5766" priority="46">
      <formula>$F$163="No"</formula>
    </cfRule>
  </conditionalFormatting>
  <conditionalFormatting sqref="L155:M155">
    <cfRule type="expression" dxfId="5765" priority="43">
      <formula>$F$163="Don't know"</formula>
    </cfRule>
    <cfRule type="expression" dxfId="5764" priority="44">
      <formula>$F$163="No"</formula>
    </cfRule>
  </conditionalFormatting>
  <conditionalFormatting sqref="L155:M155">
    <cfRule type="expression" dxfId="5763" priority="41">
      <formula>$F$163="Don't know"</formula>
    </cfRule>
    <cfRule type="expression" dxfId="5762" priority="42">
      <formula>$F$163="No"</formula>
    </cfRule>
  </conditionalFormatting>
  <conditionalFormatting sqref="L157:M157">
    <cfRule type="expression" dxfId="5761" priority="39">
      <formula>$F$163="Don't know"</formula>
    </cfRule>
    <cfRule type="expression" dxfId="5760" priority="40">
      <formula>$F$163="No"</formula>
    </cfRule>
  </conditionalFormatting>
  <conditionalFormatting sqref="L157:M157">
    <cfRule type="expression" dxfId="5759" priority="37">
      <formula>$F$163="Don't know"</formula>
    </cfRule>
    <cfRule type="expression" dxfId="5758" priority="38">
      <formula>$F$163="No"</formula>
    </cfRule>
  </conditionalFormatting>
  <conditionalFormatting sqref="L158:M158">
    <cfRule type="expression" dxfId="5757" priority="35">
      <formula>$F$163="Don't know"</formula>
    </cfRule>
    <cfRule type="expression" dxfId="5756" priority="36">
      <formula>$F$163="No"</formula>
    </cfRule>
  </conditionalFormatting>
  <conditionalFormatting sqref="L158:M158">
    <cfRule type="expression" dxfId="5755" priority="33">
      <formula>$F$163="Don't know"</formula>
    </cfRule>
    <cfRule type="expression" dxfId="5754" priority="34">
      <formula>$F$163="No"</formula>
    </cfRule>
  </conditionalFormatting>
  <conditionalFormatting sqref="L159:M159">
    <cfRule type="expression" dxfId="5753" priority="31">
      <formula>$F$163="Don't know"</formula>
    </cfRule>
    <cfRule type="expression" dxfId="5752" priority="32">
      <formula>$F$163="No"</formula>
    </cfRule>
  </conditionalFormatting>
  <conditionalFormatting sqref="L159:M159">
    <cfRule type="expression" dxfId="5751" priority="29">
      <formula>$F$163="Don't know"</formula>
    </cfRule>
    <cfRule type="expression" dxfId="5750" priority="30">
      <formula>$F$163="No"</formula>
    </cfRule>
  </conditionalFormatting>
  <conditionalFormatting sqref="G75:H75">
    <cfRule type="containsBlanks" dxfId="5749" priority="28">
      <formula>LEN(TRIM(G75))=0</formula>
    </cfRule>
  </conditionalFormatting>
  <conditionalFormatting sqref="G76:H76">
    <cfRule type="containsBlanks" dxfId="5748" priority="27">
      <formula>LEN(TRIM(G76))=0</formula>
    </cfRule>
  </conditionalFormatting>
  <conditionalFormatting sqref="J35:K35">
    <cfRule type="containsBlanks" dxfId="5747" priority="26">
      <formula>LEN(TRIM(J35))=0</formula>
    </cfRule>
  </conditionalFormatting>
  <conditionalFormatting sqref="J38:K38">
    <cfRule type="containsBlanks" dxfId="5746" priority="25">
      <formula>LEN(TRIM(J38))=0</formula>
    </cfRule>
  </conditionalFormatting>
  <conditionalFormatting sqref="J40:K40">
    <cfRule type="containsBlanks" dxfId="5745" priority="24">
      <formula>LEN(TRIM(J40))=0</formula>
    </cfRule>
  </conditionalFormatting>
  <conditionalFormatting sqref="J42:K42">
    <cfRule type="containsBlanks" dxfId="5744" priority="23">
      <formula>LEN(TRIM(J42))=0</formula>
    </cfRule>
  </conditionalFormatting>
  <conditionalFormatting sqref="J43:K43">
    <cfRule type="containsBlanks" dxfId="5743" priority="22">
      <formula>LEN(TRIM(J43))=0</formula>
    </cfRule>
  </conditionalFormatting>
  <conditionalFormatting sqref="J47:K47">
    <cfRule type="containsBlanks" dxfId="5742" priority="21">
      <formula>LEN(TRIM(J47))=0</formula>
    </cfRule>
  </conditionalFormatting>
  <conditionalFormatting sqref="J49:K49">
    <cfRule type="containsBlanks" dxfId="5741" priority="20">
      <formula>LEN(TRIM(J49))=0</formula>
    </cfRule>
  </conditionalFormatting>
  <conditionalFormatting sqref="J51:K51">
    <cfRule type="containsBlanks" dxfId="5740" priority="19">
      <formula>LEN(TRIM(J51))=0</formula>
    </cfRule>
  </conditionalFormatting>
  <conditionalFormatting sqref="J53:K53">
    <cfRule type="containsBlanks" dxfId="5739" priority="18">
      <formula>LEN(TRIM(J53))=0</formula>
    </cfRule>
  </conditionalFormatting>
  <conditionalFormatting sqref="J55:K55">
    <cfRule type="containsBlanks" dxfId="5738" priority="17">
      <formula>LEN(TRIM(J55))=0</formula>
    </cfRule>
  </conditionalFormatting>
  <conditionalFormatting sqref="K197:L197">
    <cfRule type="containsBlanks" dxfId="5737" priority="16">
      <formula>LEN(TRIM(K197))=0</formula>
    </cfRule>
  </conditionalFormatting>
  <conditionalFormatting sqref="K198:L198">
    <cfRule type="containsBlanks" dxfId="5736" priority="15">
      <formula>LEN(TRIM(K198))=0</formula>
    </cfRule>
  </conditionalFormatting>
  <conditionalFormatting sqref="K199:L199">
    <cfRule type="containsBlanks" dxfId="5735" priority="14">
      <formula>LEN(TRIM(K199))=0</formula>
    </cfRule>
  </conditionalFormatting>
  <conditionalFormatting sqref="H198:I198">
    <cfRule type="containsBlanks" dxfId="5734" priority="13">
      <formula>LEN(TRIM(H198))=0</formula>
    </cfRule>
  </conditionalFormatting>
  <conditionalFormatting sqref="H199:I199">
    <cfRule type="containsBlanks" dxfId="5733" priority="12">
      <formula>LEN(TRIM(H199))=0</formula>
    </cfRule>
  </conditionalFormatting>
  <conditionalFormatting sqref="H201:I201">
    <cfRule type="containsBlanks" dxfId="5732" priority="11">
      <formula>LEN(TRIM(H201))=0</formula>
    </cfRule>
  </conditionalFormatting>
  <conditionalFormatting sqref="K201:L201">
    <cfRule type="containsBlanks" dxfId="5731" priority="10">
      <formula>LEN(TRIM(K201))=0</formula>
    </cfRule>
  </conditionalFormatting>
  <conditionalFormatting sqref="H203:I203">
    <cfRule type="containsBlanks" dxfId="5730" priority="9">
      <formula>LEN(TRIM(H203))=0</formula>
    </cfRule>
  </conditionalFormatting>
  <conditionalFormatting sqref="K203:L203">
    <cfRule type="containsBlanks" dxfId="5729" priority="8">
      <formula>LEN(TRIM(K203))=0</formula>
    </cfRule>
  </conditionalFormatting>
  <conditionalFormatting sqref="K205:L205">
    <cfRule type="containsBlanks" dxfId="5728" priority="7">
      <formula>LEN(TRIM(K205))=0</formula>
    </cfRule>
  </conditionalFormatting>
  <conditionalFormatting sqref="K208:L208">
    <cfRule type="containsBlanks" dxfId="5727" priority="6">
      <formula>LEN(TRIM(K208))=0</formula>
    </cfRule>
  </conditionalFormatting>
  <conditionalFormatting sqref="H208:I208">
    <cfRule type="containsBlanks" dxfId="5726" priority="5">
      <formula>LEN(TRIM(H208))=0</formula>
    </cfRule>
  </conditionalFormatting>
  <conditionalFormatting sqref="H210:I210">
    <cfRule type="containsBlanks" dxfId="5725" priority="4">
      <formula>LEN(TRIM(H210))=0</formula>
    </cfRule>
  </conditionalFormatting>
  <conditionalFormatting sqref="K210:L210">
    <cfRule type="containsBlanks" dxfId="5724" priority="3">
      <formula>LEN(TRIM(K210))=0</formula>
    </cfRule>
  </conditionalFormatting>
  <conditionalFormatting sqref="H212:I214">
    <cfRule type="containsBlanks" dxfId="5723" priority="2">
      <formula>LEN(TRIM(H212))=0</formula>
    </cfRule>
  </conditionalFormatting>
  <conditionalFormatting sqref="K212:L214">
    <cfRule type="containsBlanks" dxfId="5722" priority="1">
      <formula>LEN(TRIM(K212))=0</formula>
    </cfRule>
  </conditionalFormatting>
  <hyperlinks>
    <hyperlink ref="B217:P217" location="'Section F draft'!A1" display="F. Quality " xr:uid="{B26001FD-EFD7-4531-A441-DF363F2E0E2E}"/>
    <hyperlink ref="G1:H1" location="'All Countries - Summary (2017)'!A1" display="Summary Page" xr:uid="{AA8865C6-CF27-4103-B429-D63CC6F1544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541FB-A2ED-4A9A-9C92-BDA76048B5C8}">
  <sheetPr>
    <tabColor theme="5"/>
  </sheetPr>
  <dimension ref="A1:Q241"/>
  <sheetViews>
    <sheetView showGridLines="0" zoomScaleNormal="100" workbookViewId="0">
      <selection activeCell="B2" sqref="B2"/>
    </sheetView>
  </sheetViews>
  <sheetFormatPr defaultColWidth="11.42578125" defaultRowHeight="15"/>
  <cols>
    <col min="1" max="1" width="2.140625" customWidth="1"/>
    <col min="3" max="3" width="3.28515625" customWidth="1"/>
    <col min="4" max="4" width="17.85546875" customWidth="1"/>
    <col min="5" max="5" width="61" customWidth="1"/>
    <col min="6" max="6" width="14.5703125" customWidth="1"/>
    <col min="7" max="7" width="21.85546875" customWidth="1"/>
    <col min="8" max="8" width="18.28515625" customWidth="1"/>
    <col min="9" max="9" width="16.42578125" customWidth="1"/>
    <col min="10" max="10" width="18.140625" customWidth="1"/>
    <col min="11" max="11" width="21.42578125" customWidth="1"/>
    <col min="12" max="12" width="18.140625" customWidth="1"/>
    <col min="13" max="13" width="17" customWidth="1"/>
    <col min="14" max="14" width="23.7109375" customWidth="1"/>
    <col min="15" max="15" width="60.28515625" customWidth="1"/>
    <col min="16" max="16" width="60.42578125" customWidth="1"/>
  </cols>
  <sheetData>
    <row r="1" spans="2:16" ht="67.5" customHeight="1" thickBot="1">
      <c r="F1" s="638"/>
      <c r="G1" s="638"/>
      <c r="H1" s="638"/>
      <c r="I1" s="1415" t="s">
        <v>638</v>
      </c>
      <c r="J1" s="1416"/>
      <c r="K1" s="638"/>
      <c r="L1" s="638"/>
      <c r="M1" s="638"/>
      <c r="N1" s="638"/>
    </row>
    <row r="2" spans="2:16" ht="37.5" customHeight="1" thickBot="1">
      <c r="B2" s="1" t="s">
        <v>945</v>
      </c>
      <c r="C2" s="2"/>
      <c r="D2" s="2"/>
      <c r="E2" s="2"/>
      <c r="F2" s="3"/>
      <c r="G2" s="4"/>
      <c r="H2" s="3"/>
      <c r="I2" s="3"/>
      <c r="J2" s="3"/>
      <c r="K2" s="235"/>
      <c r="L2" s="235"/>
      <c r="M2" s="235"/>
      <c r="N2" s="236"/>
    </row>
    <row r="3" spans="2:16" ht="34.5" customHeight="1" thickBot="1">
      <c r="B3" s="1"/>
      <c r="C3" s="5"/>
      <c r="D3" s="6" t="s">
        <v>946</v>
      </c>
      <c r="E3" s="7" t="s">
        <v>947</v>
      </c>
      <c r="F3" s="8"/>
      <c r="G3" s="4"/>
      <c r="H3" s="3"/>
      <c r="I3" s="3"/>
      <c r="J3" s="3"/>
      <c r="K3" s="235"/>
      <c r="L3" s="235"/>
      <c r="M3" s="235"/>
      <c r="N3" s="236"/>
    </row>
    <row r="4" spans="2:16" ht="42" customHeight="1">
      <c r="B4" s="933" t="s">
        <v>948</v>
      </c>
      <c r="C4" s="933"/>
      <c r="D4" s="933"/>
      <c r="E4" s="933"/>
      <c r="F4" s="933"/>
      <c r="G4" s="933"/>
      <c r="H4" s="933"/>
      <c r="I4" s="933"/>
      <c r="J4" s="933"/>
      <c r="K4" s="933"/>
      <c r="L4" s="933"/>
      <c r="M4" s="933"/>
      <c r="N4" s="933"/>
    </row>
    <row r="5" spans="2:16" ht="15.75" customHeight="1" thickBot="1">
      <c r="B5" s="934"/>
      <c r="C5" s="935"/>
      <c r="D5" s="935"/>
      <c r="E5" s="935"/>
      <c r="F5" s="935"/>
      <c r="G5" s="935"/>
      <c r="H5" s="935"/>
      <c r="I5" s="935"/>
      <c r="J5" s="935"/>
      <c r="K5" s="935"/>
      <c r="L5" s="935"/>
      <c r="M5" s="935"/>
      <c r="N5" s="935"/>
    </row>
    <row r="6" spans="2:16" ht="35.25" customHeight="1" thickBot="1">
      <c r="B6" s="1370"/>
      <c r="C6" s="1370"/>
      <c r="D6" s="1370"/>
      <c r="E6" s="1370"/>
      <c r="F6" s="1370"/>
      <c r="G6" s="1370"/>
      <c r="H6" s="1370"/>
      <c r="I6" s="1370"/>
      <c r="J6" s="1370"/>
      <c r="K6" s="1370"/>
      <c r="L6" s="1370"/>
      <c r="M6" s="237"/>
      <c r="N6" s="715"/>
      <c r="O6" s="238" t="s">
        <v>949</v>
      </c>
      <c r="P6" s="239" t="s">
        <v>950</v>
      </c>
    </row>
    <row r="7" spans="2:16" ht="16.5" customHeight="1" thickBot="1">
      <c r="B7" s="845" t="s">
        <v>951</v>
      </c>
      <c r="C7" s="846"/>
      <c r="D7" s="846"/>
      <c r="E7" s="846"/>
      <c r="F7" s="846"/>
      <c r="G7" s="846"/>
      <c r="H7" s="846"/>
      <c r="I7" s="846"/>
      <c r="J7" s="846"/>
      <c r="K7" s="846"/>
      <c r="L7" s="846"/>
      <c r="M7" s="846"/>
      <c r="N7" s="846"/>
      <c r="O7" s="846"/>
      <c r="P7" s="847"/>
    </row>
    <row r="8" spans="2:16" ht="46.5" customHeight="1">
      <c r="B8" s="240" t="s">
        <v>952</v>
      </c>
      <c r="C8" s="1340" t="s">
        <v>953</v>
      </c>
      <c r="D8" s="1340"/>
      <c r="E8" s="1340"/>
      <c r="F8" s="1340"/>
      <c r="G8" s="1340"/>
      <c r="H8" s="1340"/>
      <c r="I8" s="1340"/>
      <c r="J8" s="1340"/>
      <c r="K8" s="1341"/>
      <c r="L8" s="797" t="s">
        <v>954</v>
      </c>
      <c r="M8" s="241" t="s">
        <v>955</v>
      </c>
      <c r="N8" s="763"/>
      <c r="O8" s="1215" t="s">
        <v>956</v>
      </c>
      <c r="P8" s="1215" t="s">
        <v>957</v>
      </c>
    </row>
    <row r="9" spans="2:16" ht="21.75" customHeight="1">
      <c r="B9" s="9" t="s">
        <v>216</v>
      </c>
      <c r="C9" s="879" t="s">
        <v>958</v>
      </c>
      <c r="D9" s="879"/>
      <c r="E9" s="880"/>
      <c r="F9" s="1113" t="s">
        <v>959</v>
      </c>
      <c r="G9" s="1114"/>
      <c r="H9" s="1114"/>
      <c r="I9" s="1114"/>
      <c r="J9" s="1114"/>
      <c r="K9" s="1114"/>
      <c r="L9" s="1114"/>
      <c r="M9" s="1114"/>
      <c r="N9" s="1114"/>
      <c r="O9" s="1007"/>
      <c r="P9" s="1007"/>
    </row>
    <row r="10" spans="2:16" ht="44.25" customHeight="1">
      <c r="B10" s="242" t="s">
        <v>354</v>
      </c>
      <c r="C10" s="875" t="s">
        <v>960</v>
      </c>
      <c r="D10" s="875"/>
      <c r="E10" s="990"/>
      <c r="F10" s="243" t="s">
        <v>961</v>
      </c>
      <c r="G10" s="1357"/>
      <c r="H10" s="1357"/>
      <c r="I10" s="1357"/>
      <c r="J10" s="1357"/>
      <c r="K10" s="1357"/>
      <c r="L10" s="1357"/>
      <c r="M10" s="1357"/>
      <c r="N10" s="1358"/>
      <c r="O10" s="1003" t="s">
        <v>962</v>
      </c>
      <c r="P10" s="1003"/>
    </row>
    <row r="11" spans="2:16" ht="46.5" customHeight="1">
      <c r="B11" s="244" t="s">
        <v>216</v>
      </c>
      <c r="C11" s="1011" t="s">
        <v>963</v>
      </c>
      <c r="D11" s="1011"/>
      <c r="E11" s="1369"/>
      <c r="F11" s="797" t="s">
        <v>954</v>
      </c>
      <c r="G11" s="245" t="s">
        <v>964</v>
      </c>
      <c r="H11" s="1073" t="s">
        <v>965</v>
      </c>
      <c r="I11" s="1074"/>
      <c r="J11" s="1074"/>
      <c r="K11" s="1074"/>
      <c r="L11" s="1074"/>
      <c r="M11" s="1074"/>
      <c r="N11" s="1074"/>
      <c r="O11" s="1004"/>
      <c r="P11" s="1004"/>
    </row>
    <row r="12" spans="2:16" ht="46.5" customHeight="1">
      <c r="B12" s="10" t="s">
        <v>218</v>
      </c>
      <c r="C12" s="879" t="s">
        <v>966</v>
      </c>
      <c r="D12" s="879"/>
      <c r="E12" s="880"/>
      <c r="F12" s="797" t="s">
        <v>954</v>
      </c>
      <c r="G12" s="739" t="s">
        <v>964</v>
      </c>
      <c r="H12" s="1073" t="s">
        <v>967</v>
      </c>
      <c r="I12" s="1074"/>
      <c r="J12" s="1074"/>
      <c r="K12" s="1074"/>
      <c r="L12" s="1074"/>
      <c r="M12" s="1074"/>
      <c r="N12" s="1074"/>
      <c r="O12" s="1004"/>
      <c r="P12" s="1004"/>
    </row>
    <row r="13" spans="2:16" ht="46.5" customHeight="1">
      <c r="B13" s="10" t="s">
        <v>220</v>
      </c>
      <c r="C13" s="879" t="s">
        <v>968</v>
      </c>
      <c r="D13" s="879"/>
      <c r="E13" s="880"/>
      <c r="F13" s="797" t="s">
        <v>969</v>
      </c>
      <c r="G13" s="739" t="s">
        <v>964</v>
      </c>
      <c r="H13" s="1073"/>
      <c r="I13" s="1074"/>
      <c r="J13" s="1074"/>
      <c r="K13" s="1074"/>
      <c r="L13" s="1074"/>
      <c r="M13" s="1074"/>
      <c r="N13" s="1074"/>
      <c r="O13" s="1004"/>
      <c r="P13" s="1004"/>
    </row>
    <row r="14" spans="2:16" ht="46.5" customHeight="1">
      <c r="B14" s="10" t="s">
        <v>222</v>
      </c>
      <c r="C14" s="879" t="s">
        <v>970</v>
      </c>
      <c r="D14" s="879"/>
      <c r="E14" s="880"/>
      <c r="F14" s="797" t="s">
        <v>954</v>
      </c>
      <c r="G14" s="739" t="s">
        <v>971</v>
      </c>
      <c r="H14" s="1073" t="s">
        <v>118</v>
      </c>
      <c r="I14" s="1074"/>
      <c r="J14" s="1074"/>
      <c r="K14" s="1074"/>
      <c r="L14" s="1074"/>
      <c r="M14" s="1074"/>
      <c r="N14" s="1074"/>
      <c r="O14" s="1004"/>
      <c r="P14" s="1004"/>
    </row>
    <row r="15" spans="2:16" ht="46.5" customHeight="1">
      <c r="B15" s="10" t="s">
        <v>224</v>
      </c>
      <c r="C15" s="879" t="s">
        <v>972</v>
      </c>
      <c r="D15" s="879"/>
      <c r="E15" s="880"/>
      <c r="F15" s="797" t="s">
        <v>954</v>
      </c>
      <c r="G15" s="739" t="s">
        <v>973</v>
      </c>
      <c r="H15" s="1073" t="s">
        <v>974</v>
      </c>
      <c r="I15" s="1074"/>
      <c r="J15" s="1074"/>
      <c r="K15" s="1074"/>
      <c r="L15" s="1074"/>
      <c r="M15" s="1074"/>
      <c r="N15" s="1074"/>
      <c r="O15" s="1004"/>
      <c r="P15" s="1004"/>
    </row>
    <row r="16" spans="2:16" ht="46.5" customHeight="1">
      <c r="B16" s="10" t="s">
        <v>226</v>
      </c>
      <c r="C16" s="879" t="s">
        <v>975</v>
      </c>
      <c r="D16" s="879"/>
      <c r="E16" s="880"/>
      <c r="F16" s="797" t="s">
        <v>954</v>
      </c>
      <c r="G16" s="739" t="s">
        <v>976</v>
      </c>
      <c r="H16" s="1073" t="s">
        <v>977</v>
      </c>
      <c r="I16" s="1074"/>
      <c r="J16" s="1074"/>
      <c r="K16" s="1074"/>
      <c r="L16" s="1074"/>
      <c r="M16" s="1074"/>
      <c r="N16" s="1074"/>
      <c r="O16" s="1004"/>
      <c r="P16" s="1004"/>
    </row>
    <row r="17" spans="2:16" ht="46.5" customHeight="1">
      <c r="B17" s="10" t="s">
        <v>228</v>
      </c>
      <c r="C17" s="1011" t="s">
        <v>978</v>
      </c>
      <c r="D17" s="1011"/>
      <c r="E17" s="1011"/>
      <c r="F17" s="797" t="s">
        <v>954</v>
      </c>
      <c r="G17" s="739" t="s">
        <v>979</v>
      </c>
      <c r="H17" s="1073" t="s">
        <v>980</v>
      </c>
      <c r="I17" s="1074"/>
      <c r="J17" s="1074"/>
      <c r="K17" s="1074"/>
      <c r="L17" s="1074"/>
      <c r="M17" s="1074"/>
      <c r="N17" s="1074"/>
      <c r="O17" s="1004"/>
      <c r="P17" s="1004"/>
    </row>
    <row r="18" spans="2:16" ht="46.5" customHeight="1">
      <c r="B18" s="10" t="s">
        <v>229</v>
      </c>
      <c r="C18" s="1011" t="s">
        <v>981</v>
      </c>
      <c r="D18" s="1011"/>
      <c r="E18" s="1011"/>
      <c r="F18" s="797" t="s">
        <v>969</v>
      </c>
      <c r="G18" s="739" t="s">
        <v>979</v>
      </c>
      <c r="H18" s="1073"/>
      <c r="I18" s="1074"/>
      <c r="J18" s="1074"/>
      <c r="K18" s="1074"/>
      <c r="L18" s="1074"/>
      <c r="M18" s="1074"/>
      <c r="N18" s="1074"/>
      <c r="O18" s="1004"/>
      <c r="P18" s="1004"/>
    </row>
    <row r="19" spans="2:16" ht="46.5" customHeight="1">
      <c r="B19" s="10" t="s">
        <v>230</v>
      </c>
      <c r="C19" s="1011" t="s">
        <v>982</v>
      </c>
      <c r="D19" s="1011"/>
      <c r="E19" s="1011"/>
      <c r="F19" s="797" t="s">
        <v>954</v>
      </c>
      <c r="G19" s="739" t="s">
        <v>979</v>
      </c>
      <c r="H19" s="1073" t="s">
        <v>983</v>
      </c>
      <c r="I19" s="1074"/>
      <c r="J19" s="1074"/>
      <c r="K19" s="1074"/>
      <c r="L19" s="1074"/>
      <c r="M19" s="1074"/>
      <c r="N19" s="1074"/>
      <c r="O19" s="1007"/>
      <c r="P19" s="1007"/>
    </row>
    <row r="20" spans="2:16" ht="18.75" customHeight="1">
      <c r="B20" s="242" t="s">
        <v>370</v>
      </c>
      <c r="C20" s="879" t="s">
        <v>984</v>
      </c>
      <c r="D20" s="879"/>
      <c r="E20" s="879"/>
      <c r="F20" s="879"/>
      <c r="G20" s="879"/>
      <c r="H20" s="879"/>
      <c r="I20" s="879"/>
      <c r="J20" s="879"/>
      <c r="K20" s="879"/>
      <c r="L20" s="744" t="s">
        <v>985</v>
      </c>
      <c r="M20" s="1359" t="s">
        <v>986</v>
      </c>
      <c r="N20" s="1362"/>
      <c r="O20" s="246"/>
      <c r="P20" s="247"/>
    </row>
    <row r="21" spans="2:16" ht="34.5" customHeight="1">
      <c r="B21" s="242" t="s">
        <v>373</v>
      </c>
      <c r="C21" s="879" t="s">
        <v>987</v>
      </c>
      <c r="D21" s="879"/>
      <c r="E21" s="879"/>
      <c r="F21" s="879"/>
      <c r="G21" s="879"/>
      <c r="H21" s="879"/>
      <c r="I21" s="879"/>
      <c r="J21" s="879"/>
      <c r="K21" s="879"/>
      <c r="L21" s="797" t="s">
        <v>954</v>
      </c>
      <c r="M21" s="1360"/>
      <c r="N21" s="1363"/>
      <c r="O21" s="246"/>
      <c r="P21" s="247"/>
    </row>
    <row r="22" spans="2:16" ht="33.75" customHeight="1">
      <c r="B22" s="248" t="s">
        <v>216</v>
      </c>
      <c r="C22" s="879" t="s">
        <v>988</v>
      </c>
      <c r="D22" s="879"/>
      <c r="E22" s="879"/>
      <c r="F22" s="879"/>
      <c r="G22" s="879"/>
      <c r="H22" s="879"/>
      <c r="I22" s="879"/>
      <c r="J22" s="879"/>
      <c r="K22" s="879"/>
      <c r="L22" s="797" t="s">
        <v>954</v>
      </c>
      <c r="M22" s="1360"/>
      <c r="N22" s="1363"/>
      <c r="O22" s="246"/>
      <c r="P22" s="247"/>
    </row>
    <row r="23" spans="2:16" ht="47.25" customHeight="1" thickBot="1">
      <c r="B23" s="249" t="s">
        <v>376</v>
      </c>
      <c r="C23" s="913" t="s">
        <v>989</v>
      </c>
      <c r="D23" s="913"/>
      <c r="E23" s="1006"/>
      <c r="F23" s="797" t="s">
        <v>954</v>
      </c>
      <c r="G23" s="1365" t="s">
        <v>990</v>
      </c>
      <c r="H23" s="1366"/>
      <c r="I23" s="1367" t="s">
        <v>78</v>
      </c>
      <c r="J23" s="1368"/>
      <c r="K23" s="250" t="s">
        <v>991</v>
      </c>
      <c r="L23" s="379" t="s">
        <v>992</v>
      </c>
      <c r="M23" s="1361"/>
      <c r="N23" s="1364"/>
      <c r="O23" s="252"/>
      <c r="P23" s="253"/>
    </row>
    <row r="24" spans="2:16" ht="16.5" customHeight="1" thickBot="1">
      <c r="B24" s="845" t="s">
        <v>993</v>
      </c>
      <c r="C24" s="846"/>
      <c r="D24" s="846"/>
      <c r="E24" s="846"/>
      <c r="F24" s="846"/>
      <c r="G24" s="846"/>
      <c r="H24" s="846"/>
      <c r="I24" s="846"/>
      <c r="J24" s="846"/>
      <c r="K24" s="846"/>
      <c r="L24" s="846"/>
      <c r="M24" s="846"/>
      <c r="N24" s="846"/>
      <c r="O24" s="846"/>
      <c r="P24" s="847"/>
    </row>
    <row r="25" spans="2:16" ht="21" customHeight="1">
      <c r="B25" s="254" t="s">
        <v>380</v>
      </c>
      <c r="C25" s="1340" t="s">
        <v>994</v>
      </c>
      <c r="D25" s="1340"/>
      <c r="E25" s="1340"/>
      <c r="F25" s="1341"/>
      <c r="G25" s="255" t="s">
        <v>995</v>
      </c>
      <c r="H25" s="256" t="s">
        <v>996</v>
      </c>
      <c r="I25" s="257" t="s">
        <v>997</v>
      </c>
      <c r="J25" s="256" t="s">
        <v>998</v>
      </c>
      <c r="K25" s="1342" t="s">
        <v>999</v>
      </c>
      <c r="L25" s="1583" t="s">
        <v>1000</v>
      </c>
      <c r="M25" s="1584"/>
      <c r="N25" s="1585"/>
      <c r="O25" s="258" t="s">
        <v>1001</v>
      </c>
      <c r="P25" s="738"/>
    </row>
    <row r="26" spans="2:16" ht="120" customHeight="1">
      <c r="B26" s="242" t="s">
        <v>385</v>
      </c>
      <c r="C26" s="879" t="s">
        <v>1002</v>
      </c>
      <c r="D26" s="879"/>
      <c r="E26" s="879"/>
      <c r="F26" s="879"/>
      <c r="G26" s="879"/>
      <c r="H26" s="879"/>
      <c r="I26" s="880"/>
      <c r="J26" s="380" t="s">
        <v>58</v>
      </c>
      <c r="K26" s="1343"/>
      <c r="L26" s="1586"/>
      <c r="M26" s="1587"/>
      <c r="N26" s="1588"/>
      <c r="O26" s="810"/>
      <c r="P26" s="247"/>
    </row>
    <row r="27" spans="2:16" ht="34.5" customHeight="1">
      <c r="B27" s="242" t="s">
        <v>387</v>
      </c>
      <c r="C27" s="879" t="s">
        <v>1003</v>
      </c>
      <c r="D27" s="879"/>
      <c r="E27" s="879"/>
      <c r="F27" s="880"/>
      <c r="G27" s="259" t="s">
        <v>1004</v>
      </c>
      <c r="H27" s="260">
        <v>42370</v>
      </c>
      <c r="I27" s="259" t="s">
        <v>1005</v>
      </c>
      <c r="J27" s="260">
        <v>42705</v>
      </c>
      <c r="K27" s="1343"/>
      <c r="L27" s="1586"/>
      <c r="M27" s="1587"/>
      <c r="N27" s="1588"/>
      <c r="O27" s="810"/>
      <c r="P27" s="247"/>
    </row>
    <row r="28" spans="2:16" ht="33" customHeight="1">
      <c r="B28" s="262" t="s">
        <v>216</v>
      </c>
      <c r="C28" s="875" t="s">
        <v>1006</v>
      </c>
      <c r="D28" s="875"/>
      <c r="E28" s="875"/>
      <c r="F28" s="875"/>
      <c r="G28" s="990"/>
      <c r="H28" s="1354" t="s">
        <v>1007</v>
      </c>
      <c r="I28" s="1355"/>
      <c r="J28" s="1356"/>
      <c r="K28" s="1343"/>
      <c r="L28" s="1586"/>
      <c r="M28" s="1587"/>
      <c r="N28" s="1588"/>
      <c r="O28" s="810"/>
      <c r="P28" s="247"/>
    </row>
    <row r="29" spans="2:16" ht="23.25" customHeight="1">
      <c r="B29" s="262" t="s">
        <v>218</v>
      </c>
      <c r="C29" s="875" t="s">
        <v>1008</v>
      </c>
      <c r="D29" s="875"/>
      <c r="E29" s="875"/>
      <c r="F29" s="875"/>
      <c r="G29" s="990"/>
      <c r="H29" s="1091" t="s">
        <v>1009</v>
      </c>
      <c r="I29" s="1094"/>
      <c r="J29" s="1095"/>
      <c r="K29" s="1344"/>
      <c r="L29" s="1589"/>
      <c r="M29" s="1590"/>
      <c r="N29" s="1591"/>
      <c r="O29" s="810"/>
      <c r="P29" s="247"/>
    </row>
    <row r="30" spans="2:16" ht="68.25" customHeight="1">
      <c r="B30" s="262" t="s">
        <v>220</v>
      </c>
      <c r="C30" s="879" t="s">
        <v>1010</v>
      </c>
      <c r="D30" s="879"/>
      <c r="E30" s="879"/>
      <c r="F30" s="879"/>
      <c r="G30" s="879"/>
      <c r="H30" s="879"/>
      <c r="I30" s="879"/>
      <c r="J30" s="879"/>
      <c r="K30" s="879"/>
      <c r="L30" s="879"/>
      <c r="M30" s="879"/>
      <c r="N30" s="885"/>
      <c r="O30" s="1325"/>
      <c r="P30" s="1325"/>
    </row>
    <row r="31" spans="2:16" ht="33.75"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4.75" customHeight="1">
      <c r="B32" s="248" t="s">
        <v>230</v>
      </c>
      <c r="C32" s="1307" t="s">
        <v>1015</v>
      </c>
      <c r="D32" s="1307"/>
      <c r="E32" s="1307"/>
      <c r="F32" s="1307"/>
      <c r="G32" s="1307"/>
      <c r="H32" s="1307"/>
      <c r="I32" s="1307"/>
      <c r="J32" s="1307"/>
      <c r="K32" s="1307"/>
      <c r="L32" s="1307"/>
      <c r="M32" s="1307"/>
      <c r="N32" s="1333"/>
      <c r="O32" s="1334"/>
      <c r="P32" s="1334"/>
    </row>
    <row r="33" spans="2:16" ht="21" customHeight="1">
      <c r="B33" s="248"/>
      <c r="C33" s="1317" t="s">
        <v>1016</v>
      </c>
      <c r="D33" s="1317"/>
      <c r="E33" s="1317"/>
      <c r="F33" s="1317"/>
      <c r="G33" s="1317"/>
      <c r="H33" s="1317"/>
      <c r="I33" s="1318"/>
      <c r="J33" s="332" t="s">
        <v>71</v>
      </c>
      <c r="K33" s="335" t="s">
        <v>71</v>
      </c>
      <c r="L33" s="1580" t="s">
        <v>71</v>
      </c>
      <c r="M33" s="1581"/>
      <c r="N33" s="1582"/>
      <c r="O33" s="1335"/>
      <c r="P33" s="1335"/>
    </row>
    <row r="34" spans="2:16" ht="21" customHeight="1">
      <c r="B34" s="248"/>
      <c r="C34" s="1317" t="s">
        <v>1017</v>
      </c>
      <c r="D34" s="1317"/>
      <c r="E34" s="1317"/>
      <c r="F34" s="1317"/>
      <c r="G34" s="1317"/>
      <c r="H34" s="1317"/>
      <c r="I34" s="1318"/>
      <c r="J34" s="332" t="s">
        <v>71</v>
      </c>
      <c r="K34" s="335" t="s">
        <v>71</v>
      </c>
      <c r="L34" s="1580" t="s">
        <v>71</v>
      </c>
      <c r="M34" s="1581"/>
      <c r="N34" s="1582"/>
      <c r="O34" s="1335"/>
      <c r="P34" s="1335"/>
    </row>
    <row r="35" spans="2:16" ht="31.5" customHeight="1">
      <c r="B35" s="248"/>
      <c r="C35" s="1317" t="s">
        <v>1018</v>
      </c>
      <c r="D35" s="1317"/>
      <c r="E35" s="1317"/>
      <c r="F35" s="197" t="s">
        <v>1019</v>
      </c>
      <c r="G35" s="1337"/>
      <c r="H35" s="1338"/>
      <c r="I35" s="1339"/>
      <c r="J35" s="332" t="s">
        <v>71</v>
      </c>
      <c r="K35" s="335" t="s">
        <v>71</v>
      </c>
      <c r="L35" s="1580" t="s">
        <v>71</v>
      </c>
      <c r="M35" s="1581"/>
      <c r="N35" s="1582"/>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21" customHeight="1">
      <c r="B37" s="248"/>
      <c r="C37" s="1317" t="s">
        <v>838</v>
      </c>
      <c r="D37" s="1317"/>
      <c r="E37" s="1317"/>
      <c r="F37" s="1317"/>
      <c r="G37" s="1317"/>
      <c r="H37" s="1317"/>
      <c r="I37" s="1318"/>
      <c r="J37" s="332" t="s">
        <v>71</v>
      </c>
      <c r="K37" s="335" t="s">
        <v>71</v>
      </c>
      <c r="L37" s="1580" t="s">
        <v>71</v>
      </c>
      <c r="M37" s="1581"/>
      <c r="N37" s="1582"/>
      <c r="O37" s="1335"/>
      <c r="P37" s="1335"/>
    </row>
    <row r="38" spans="2:16" ht="27.75" customHeight="1">
      <c r="B38" s="248"/>
      <c r="C38" s="1317" t="s">
        <v>1021</v>
      </c>
      <c r="D38" s="1317"/>
      <c r="E38" s="1317"/>
      <c r="F38" s="197" t="s">
        <v>1019</v>
      </c>
      <c r="G38" s="1337"/>
      <c r="H38" s="1338"/>
      <c r="I38" s="1339"/>
      <c r="J38" s="332" t="s">
        <v>71</v>
      </c>
      <c r="K38" s="335" t="s">
        <v>71</v>
      </c>
      <c r="L38" s="1580" t="s">
        <v>71</v>
      </c>
      <c r="M38" s="1581"/>
      <c r="N38" s="1582"/>
      <c r="O38" s="1335"/>
      <c r="P38" s="1335"/>
    </row>
    <row r="39" spans="2:16" ht="21" customHeight="1">
      <c r="B39" s="248" t="s">
        <v>404</v>
      </c>
      <c r="C39" s="875" t="s">
        <v>1022</v>
      </c>
      <c r="D39" s="875"/>
      <c r="E39" s="875"/>
      <c r="F39" s="875"/>
      <c r="G39" s="875"/>
      <c r="H39" s="875"/>
      <c r="I39" s="875"/>
      <c r="J39" s="875"/>
      <c r="K39" s="875"/>
      <c r="L39" s="875"/>
      <c r="M39" s="875"/>
      <c r="N39" s="876"/>
      <c r="O39" s="1335"/>
      <c r="P39" s="1335"/>
    </row>
    <row r="40" spans="2:16" ht="21" customHeight="1">
      <c r="B40" s="248"/>
      <c r="C40" s="1317" t="s">
        <v>1023</v>
      </c>
      <c r="D40" s="1317"/>
      <c r="E40" s="1317"/>
      <c r="F40" s="1317"/>
      <c r="G40" s="1317"/>
      <c r="H40" s="1317"/>
      <c r="I40" s="1318"/>
      <c r="J40" s="332" t="s">
        <v>71</v>
      </c>
      <c r="K40" s="335" t="s">
        <v>71</v>
      </c>
      <c r="L40" s="1580" t="s">
        <v>71</v>
      </c>
      <c r="M40" s="1581"/>
      <c r="N40" s="1582"/>
      <c r="O40" s="1335"/>
      <c r="P40" s="1335"/>
    </row>
    <row r="41" spans="2:16" ht="21" customHeight="1">
      <c r="B41" s="248"/>
      <c r="C41" s="1009" t="s">
        <v>1024</v>
      </c>
      <c r="D41" s="1009"/>
      <c r="E41" s="1009"/>
      <c r="F41" s="1009"/>
      <c r="G41" s="1009"/>
      <c r="H41" s="1009"/>
      <c r="I41" s="1028"/>
      <c r="J41" s="332" t="s">
        <v>71</v>
      </c>
      <c r="K41" s="335" t="s">
        <v>71</v>
      </c>
      <c r="L41" s="1580" t="s">
        <v>71</v>
      </c>
      <c r="M41" s="1581"/>
      <c r="N41" s="1582"/>
      <c r="O41" s="1335"/>
      <c r="P41" s="1335"/>
    </row>
    <row r="42" spans="2:16" ht="21" customHeight="1">
      <c r="B42" s="248"/>
      <c r="C42" s="1317" t="s">
        <v>1025</v>
      </c>
      <c r="D42" s="1317"/>
      <c r="E42" s="1317"/>
      <c r="F42" s="1317"/>
      <c r="G42" s="1317"/>
      <c r="H42" s="1317"/>
      <c r="I42" s="1318"/>
      <c r="J42" s="332" t="s">
        <v>71</v>
      </c>
      <c r="K42" s="335" t="s">
        <v>71</v>
      </c>
      <c r="L42" s="1580" t="s">
        <v>71</v>
      </c>
      <c r="M42" s="1581"/>
      <c r="N42" s="1582"/>
      <c r="O42" s="1335"/>
      <c r="P42" s="1335"/>
    </row>
    <row r="43" spans="2:16" ht="32.25" customHeight="1">
      <c r="B43" s="248"/>
      <c r="C43" s="1317" t="s">
        <v>1026</v>
      </c>
      <c r="D43" s="1317"/>
      <c r="E43" s="1317"/>
      <c r="F43" s="197" t="s">
        <v>1027</v>
      </c>
      <c r="G43" s="1337"/>
      <c r="H43" s="1338"/>
      <c r="I43" s="1339"/>
      <c r="J43" s="332" t="s">
        <v>71</v>
      </c>
      <c r="K43" s="335" t="s">
        <v>71</v>
      </c>
      <c r="L43" s="1580" t="s">
        <v>71</v>
      </c>
      <c r="M43" s="1581"/>
      <c r="N43" s="1582"/>
      <c r="O43" s="1335"/>
      <c r="P43" s="1335"/>
    </row>
    <row r="44" spans="2:16" ht="21" customHeight="1">
      <c r="B44" s="248" t="s">
        <v>409</v>
      </c>
      <c r="C44" s="875" t="s">
        <v>1028</v>
      </c>
      <c r="D44" s="875"/>
      <c r="E44" s="875"/>
      <c r="F44" s="875"/>
      <c r="G44" s="875"/>
      <c r="H44" s="875"/>
      <c r="I44" s="875"/>
      <c r="J44" s="875"/>
      <c r="K44" s="875"/>
      <c r="L44" s="875"/>
      <c r="M44" s="875"/>
      <c r="N44" s="876"/>
      <c r="O44" s="1335"/>
      <c r="P44" s="1335"/>
    </row>
    <row r="45" spans="2:16" ht="21" customHeight="1">
      <c r="B45" s="248"/>
      <c r="C45" s="1317" t="s">
        <v>1029</v>
      </c>
      <c r="D45" s="1317"/>
      <c r="E45" s="1317"/>
      <c r="F45" s="1317"/>
      <c r="G45" s="1317"/>
      <c r="H45" s="1317"/>
      <c r="I45" s="1318"/>
      <c r="J45" s="332" t="s">
        <v>71</v>
      </c>
      <c r="K45" s="335" t="s">
        <v>71</v>
      </c>
      <c r="L45" s="1580" t="s">
        <v>71</v>
      </c>
      <c r="M45" s="1581"/>
      <c r="N45" s="1582"/>
      <c r="O45" s="1335"/>
      <c r="P45" s="1335"/>
    </row>
    <row r="46" spans="2:16" ht="21" customHeight="1">
      <c r="B46" s="248"/>
      <c r="C46" s="1317" t="s">
        <v>1030</v>
      </c>
      <c r="D46" s="1317"/>
      <c r="E46" s="1317"/>
      <c r="F46" s="1317"/>
      <c r="G46" s="1317"/>
      <c r="H46" s="1317"/>
      <c r="I46" s="1318"/>
      <c r="J46" s="332" t="s">
        <v>71</v>
      </c>
      <c r="K46" s="335" t="s">
        <v>71</v>
      </c>
      <c r="L46" s="1580" t="s">
        <v>71</v>
      </c>
      <c r="M46" s="1581"/>
      <c r="N46" s="1582"/>
      <c r="O46" s="1335"/>
      <c r="P46" s="1335"/>
    </row>
    <row r="47" spans="2:16" ht="30" customHeight="1">
      <c r="B47" s="248"/>
      <c r="C47" s="1317" t="s">
        <v>1031</v>
      </c>
      <c r="D47" s="1317"/>
      <c r="E47" s="1317"/>
      <c r="F47" s="197" t="s">
        <v>1027</v>
      </c>
      <c r="G47" s="1067"/>
      <c r="H47" s="1068"/>
      <c r="I47" s="1069"/>
      <c r="J47" s="332" t="s">
        <v>71</v>
      </c>
      <c r="K47" s="335" t="s">
        <v>71</v>
      </c>
      <c r="L47" s="1580" t="s">
        <v>71</v>
      </c>
      <c r="M47" s="1581"/>
      <c r="N47" s="1582"/>
      <c r="O47" s="1335"/>
      <c r="P47" s="1335"/>
    </row>
    <row r="48" spans="2:16" ht="21" customHeight="1">
      <c r="B48" s="248" t="s">
        <v>413</v>
      </c>
      <c r="C48" s="1317" t="s">
        <v>1032</v>
      </c>
      <c r="D48" s="1317"/>
      <c r="E48" s="1317"/>
      <c r="F48" s="1317"/>
      <c r="G48" s="1317"/>
      <c r="H48" s="1317"/>
      <c r="I48" s="1318"/>
      <c r="J48" s="332" t="s">
        <v>71</v>
      </c>
      <c r="K48" s="335" t="s">
        <v>71</v>
      </c>
      <c r="L48" s="1580" t="s">
        <v>71</v>
      </c>
      <c r="M48" s="1581"/>
      <c r="N48" s="1582"/>
      <c r="O48" s="1335"/>
      <c r="P48" s="1335"/>
    </row>
    <row r="49" spans="2:17" ht="21" customHeight="1">
      <c r="B49" s="248" t="s">
        <v>415</v>
      </c>
      <c r="C49" s="1317" t="s">
        <v>1033</v>
      </c>
      <c r="D49" s="1317"/>
      <c r="E49" s="1317"/>
      <c r="F49" s="1317"/>
      <c r="G49" s="1317"/>
      <c r="H49" s="1317"/>
      <c r="I49" s="1318"/>
      <c r="J49" s="332" t="s">
        <v>71</v>
      </c>
      <c r="K49" s="335" t="s">
        <v>71</v>
      </c>
      <c r="L49" s="1580" t="s">
        <v>71</v>
      </c>
      <c r="M49" s="1581"/>
      <c r="N49" s="1582"/>
      <c r="O49" s="1335"/>
      <c r="P49" s="1335"/>
    </row>
    <row r="50" spans="2:17" ht="21" customHeight="1">
      <c r="B50" s="248" t="s">
        <v>417</v>
      </c>
      <c r="C50" s="1317" t="s">
        <v>1034</v>
      </c>
      <c r="D50" s="1317"/>
      <c r="E50" s="1317"/>
      <c r="F50" s="1317"/>
      <c r="G50" s="1317"/>
      <c r="H50" s="1317"/>
      <c r="I50" s="1318"/>
      <c r="J50" s="332" t="s">
        <v>71</v>
      </c>
      <c r="K50" s="335" t="s">
        <v>71</v>
      </c>
      <c r="L50" s="1580" t="s">
        <v>71</v>
      </c>
      <c r="M50" s="1581"/>
      <c r="N50" s="1582"/>
      <c r="O50" s="1335"/>
      <c r="P50" s="1335"/>
    </row>
    <row r="51" spans="2:17" ht="21" customHeight="1">
      <c r="B51" s="248" t="s">
        <v>418</v>
      </c>
      <c r="C51" s="1317" t="s">
        <v>1035</v>
      </c>
      <c r="D51" s="1317"/>
      <c r="E51" s="1317"/>
      <c r="F51" s="1317"/>
      <c r="G51" s="1317"/>
      <c r="H51" s="1317"/>
      <c r="I51" s="1318"/>
      <c r="J51" s="332" t="s">
        <v>71</v>
      </c>
      <c r="K51" s="335" t="s">
        <v>71</v>
      </c>
      <c r="L51" s="1580" t="s">
        <v>71</v>
      </c>
      <c r="M51" s="1581"/>
      <c r="N51" s="1582"/>
      <c r="O51" s="1335"/>
      <c r="P51" s="1335"/>
    </row>
    <row r="52" spans="2:17" ht="21" customHeight="1">
      <c r="B52" s="248" t="s">
        <v>419</v>
      </c>
      <c r="C52" s="875" t="s">
        <v>1036</v>
      </c>
      <c r="D52" s="875"/>
      <c r="E52" s="875"/>
      <c r="F52" s="875"/>
      <c r="G52" s="875"/>
      <c r="H52" s="875"/>
      <c r="I52" s="875"/>
      <c r="J52" s="875"/>
      <c r="K52" s="875"/>
      <c r="L52" s="875"/>
      <c r="M52" s="875"/>
      <c r="N52" s="876"/>
      <c r="O52" s="1335"/>
      <c r="P52" s="1335"/>
    </row>
    <row r="53" spans="2:17" ht="21" customHeight="1">
      <c r="B53" s="248"/>
      <c r="C53" s="1317" t="s">
        <v>1037</v>
      </c>
      <c r="D53" s="1317"/>
      <c r="E53" s="1317"/>
      <c r="F53" s="1317"/>
      <c r="G53" s="1317"/>
      <c r="H53" s="1317"/>
      <c r="I53" s="1318"/>
      <c r="J53" s="332" t="s">
        <v>71</v>
      </c>
      <c r="K53" s="335" t="s">
        <v>71</v>
      </c>
      <c r="L53" s="1580" t="s">
        <v>71</v>
      </c>
      <c r="M53" s="1581"/>
      <c r="N53" s="1582"/>
      <c r="O53" s="1335"/>
      <c r="P53" s="1335"/>
    </row>
    <row r="54" spans="2:17" ht="21" customHeight="1">
      <c r="B54" s="248"/>
      <c r="C54" s="1317" t="s">
        <v>1038</v>
      </c>
      <c r="D54" s="1317"/>
      <c r="E54" s="1317"/>
      <c r="F54" s="1317"/>
      <c r="G54" s="1317"/>
      <c r="H54" s="1317"/>
      <c r="I54" s="1318"/>
      <c r="J54" s="332" t="s">
        <v>71</v>
      </c>
      <c r="K54" s="335" t="s">
        <v>71</v>
      </c>
      <c r="L54" s="1580" t="s">
        <v>71</v>
      </c>
      <c r="M54" s="1581"/>
      <c r="N54" s="1582"/>
      <c r="O54" s="1335"/>
      <c r="P54" s="1335"/>
    </row>
    <row r="55" spans="2:17" ht="21" customHeight="1">
      <c r="B55" s="248" t="s">
        <v>420</v>
      </c>
      <c r="C55" s="1317" t="s">
        <v>1039</v>
      </c>
      <c r="D55" s="1317"/>
      <c r="E55" s="1317"/>
      <c r="F55" s="1317"/>
      <c r="G55" s="1317"/>
      <c r="H55" s="1317"/>
      <c r="I55" s="1318"/>
      <c r="J55" s="332" t="s">
        <v>71</v>
      </c>
      <c r="K55" s="335" t="s">
        <v>71</v>
      </c>
      <c r="L55" s="1580" t="s">
        <v>71</v>
      </c>
      <c r="M55" s="1581"/>
      <c r="N55" s="1582"/>
      <c r="O55" s="1336"/>
      <c r="P55" s="1336"/>
    </row>
    <row r="56" spans="2:17" ht="46.5" customHeight="1" thickBot="1">
      <c r="B56" s="265" t="s">
        <v>422</v>
      </c>
      <c r="C56" s="1309" t="s">
        <v>1040</v>
      </c>
      <c r="D56" s="1309"/>
      <c r="E56" s="1309"/>
      <c r="F56" s="1309"/>
      <c r="G56" s="1309"/>
      <c r="H56" s="1309"/>
      <c r="I56" s="1309"/>
      <c r="J56" s="1310" t="s">
        <v>954</v>
      </c>
      <c r="K56" s="1311"/>
      <c r="L56" s="266" t="s">
        <v>1041</v>
      </c>
      <c r="M56" s="1312" t="s">
        <v>1042</v>
      </c>
      <c r="N56" s="1313"/>
      <c r="O56" s="253"/>
      <c r="P56" s="253"/>
    </row>
    <row r="57" spans="2:17" ht="46.5" customHeight="1">
      <c r="B57" s="1314" t="s">
        <v>1043</v>
      </c>
      <c r="C57" s="1315"/>
      <c r="D57" s="1315"/>
      <c r="E57" s="1315"/>
      <c r="F57" s="1315"/>
      <c r="G57" s="1315"/>
      <c r="H57" s="1315"/>
      <c r="I57" s="1315"/>
      <c r="J57" s="1315"/>
      <c r="K57" s="1315"/>
      <c r="L57" s="1315"/>
      <c r="M57" s="1315"/>
      <c r="N57" s="1315"/>
      <c r="O57" s="1315"/>
      <c r="P57" s="1316"/>
    </row>
    <row r="58" spans="2:17" ht="81.75" customHeight="1" thickBot="1">
      <c r="B58" s="267" t="s">
        <v>426</v>
      </c>
      <c r="C58" s="1152" t="s">
        <v>1044</v>
      </c>
      <c r="D58" s="1152"/>
      <c r="E58" s="1152"/>
      <c r="F58" s="1152"/>
      <c r="G58" s="1152"/>
      <c r="H58" s="1152"/>
      <c r="I58" s="1152"/>
      <c r="J58" s="1310" t="s">
        <v>954</v>
      </c>
      <c r="K58" s="1311"/>
      <c r="L58" s="266" t="s">
        <v>1041</v>
      </c>
      <c r="M58" s="1312"/>
      <c r="N58" s="1313"/>
      <c r="O58" s="268" t="s">
        <v>1045</v>
      </c>
      <c r="P58" s="732"/>
    </row>
    <row r="59" spans="2:17" ht="26.25" customHeight="1">
      <c r="B59" s="1299" t="s">
        <v>1046</v>
      </c>
      <c r="C59" s="1300"/>
      <c r="D59" s="1300"/>
      <c r="E59" s="1300"/>
      <c r="F59" s="1300"/>
      <c r="G59" s="1300"/>
      <c r="H59" s="1300"/>
      <c r="I59" s="1300"/>
      <c r="J59" s="1300"/>
      <c r="K59" s="1300"/>
      <c r="L59" s="1300"/>
      <c r="M59" s="1300"/>
      <c r="N59" s="1300"/>
      <c r="O59" s="1300"/>
      <c r="P59" s="1301"/>
    </row>
    <row r="60" spans="2:17" ht="42" customHeight="1">
      <c r="B60" s="269" t="s">
        <v>429</v>
      </c>
      <c r="C60" s="1302" t="s">
        <v>1047</v>
      </c>
      <c r="D60" s="1302"/>
      <c r="E60" s="1302"/>
      <c r="F60" s="1303"/>
      <c r="G60" s="270" t="s">
        <v>1048</v>
      </c>
      <c r="H60" s="271" t="s">
        <v>1049</v>
      </c>
      <c r="I60" s="1240" t="s">
        <v>1050</v>
      </c>
      <c r="J60" s="1281"/>
      <c r="K60" s="1240" t="s">
        <v>999</v>
      </c>
      <c r="L60" s="1241"/>
      <c r="M60" s="1241"/>
      <c r="N60" s="1242"/>
      <c r="O60" s="1304"/>
      <c r="P60" s="1304"/>
    </row>
    <row r="61" spans="2:17" ht="49.5" customHeight="1">
      <c r="B61" s="262" t="s">
        <v>216</v>
      </c>
      <c r="C61" s="1307" t="s">
        <v>1051</v>
      </c>
      <c r="D61" s="1307"/>
      <c r="E61" s="1307"/>
      <c r="F61" s="1308"/>
      <c r="G61" s="273">
        <v>0</v>
      </c>
      <c r="H61" s="273" t="s">
        <v>1052</v>
      </c>
      <c r="I61" s="1209" t="s">
        <v>1001</v>
      </c>
      <c r="J61" s="1210"/>
      <c r="K61" s="1275"/>
      <c r="L61" s="1276"/>
      <c r="M61" s="1276"/>
      <c r="N61" s="1277"/>
      <c r="O61" s="1305"/>
      <c r="P61" s="1305"/>
    </row>
    <row r="62" spans="2:17" ht="82.5" customHeight="1">
      <c r="B62" s="262" t="s">
        <v>218</v>
      </c>
      <c r="C62" s="1307" t="s">
        <v>1053</v>
      </c>
      <c r="D62" s="1307"/>
      <c r="E62" s="1307"/>
      <c r="F62" s="1308"/>
      <c r="G62" s="337">
        <v>160000</v>
      </c>
      <c r="H62" s="273" t="s">
        <v>1052</v>
      </c>
      <c r="I62" s="1209" t="s">
        <v>1054</v>
      </c>
      <c r="J62" s="1210"/>
      <c r="K62" s="1275"/>
      <c r="L62" s="1276"/>
      <c r="M62" s="1276"/>
      <c r="N62" s="1277"/>
      <c r="O62" s="1305"/>
      <c r="P62" s="1305"/>
    </row>
    <row r="63" spans="2:17" ht="54" customHeight="1" thickBot="1">
      <c r="B63" s="248" t="s">
        <v>220</v>
      </c>
      <c r="C63" s="921" t="s">
        <v>1055</v>
      </c>
      <c r="D63" s="921"/>
      <c r="E63" s="921"/>
      <c r="F63" s="956"/>
      <c r="G63" s="338">
        <f>G61+G62</f>
        <v>160000</v>
      </c>
      <c r="H63" s="275"/>
      <c r="I63" s="1264"/>
      <c r="J63" s="1265"/>
      <c r="K63" s="1264"/>
      <c r="L63" s="1266"/>
      <c r="M63" s="1266"/>
      <c r="N63" s="1267"/>
      <c r="O63" s="1306"/>
      <c r="P63" s="1306"/>
      <c r="Q63" s="198"/>
    </row>
    <row r="64" spans="2:17" ht="57.75" customHeight="1">
      <c r="B64" s="1296" t="s">
        <v>1056</v>
      </c>
      <c r="C64" s="1297"/>
      <c r="D64" s="1297"/>
      <c r="E64" s="1297"/>
      <c r="F64" s="1297"/>
      <c r="G64" s="1297"/>
      <c r="H64" s="1297"/>
      <c r="I64" s="1297"/>
      <c r="J64" s="1297"/>
      <c r="K64" s="1297"/>
      <c r="L64" s="1297"/>
      <c r="M64" s="1297"/>
      <c r="N64" s="1297"/>
      <c r="O64" s="1297"/>
      <c r="P64" s="1298"/>
    </row>
    <row r="65" spans="2:16" ht="58.5" customHeight="1" thickBot="1">
      <c r="B65" s="276" t="s">
        <v>438</v>
      </c>
      <c r="C65" s="1284" t="s">
        <v>1057</v>
      </c>
      <c r="D65" s="1284"/>
      <c r="E65" s="1284"/>
      <c r="F65" s="1284"/>
      <c r="G65" s="1284"/>
      <c r="H65" s="1284"/>
      <c r="I65" s="1284"/>
      <c r="J65" s="1284"/>
      <c r="K65" s="1284"/>
      <c r="L65" s="1284"/>
      <c r="M65" s="1285"/>
      <c r="N65" s="277" t="s">
        <v>49</v>
      </c>
      <c r="O65" s="268" t="s">
        <v>1001</v>
      </c>
      <c r="P65" s="732"/>
    </row>
    <row r="66" spans="2:16" ht="21.75"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1060</v>
      </c>
      <c r="G67" s="1240" t="s">
        <v>1061</v>
      </c>
      <c r="H67" s="1281"/>
      <c r="I67" s="1240" t="s">
        <v>1062</v>
      </c>
      <c r="J67" s="1281"/>
      <c r="K67" s="1240" t="s">
        <v>999</v>
      </c>
      <c r="L67" s="1241"/>
      <c r="M67" s="1241"/>
      <c r="N67" s="1242"/>
      <c r="O67" s="1183"/>
      <c r="P67" s="1183"/>
    </row>
    <row r="68" spans="2:16" ht="28.5" customHeight="1">
      <c r="B68" s="262" t="s">
        <v>216</v>
      </c>
      <c r="C68" s="1290" t="s">
        <v>1063</v>
      </c>
      <c r="D68" s="1290"/>
      <c r="E68" s="1291"/>
      <c r="F68" s="797" t="s">
        <v>954</v>
      </c>
      <c r="G68" s="1209">
        <v>0</v>
      </c>
      <c r="H68" s="1210"/>
      <c r="I68" s="1209" t="s">
        <v>1052</v>
      </c>
      <c r="J68" s="1210"/>
      <c r="K68" s="1275"/>
      <c r="L68" s="1276"/>
      <c r="M68" s="1276"/>
      <c r="N68" s="1277"/>
      <c r="O68" s="1184"/>
      <c r="P68" s="1184"/>
    </row>
    <row r="69" spans="2:16" ht="31.5" customHeight="1">
      <c r="B69" s="278"/>
      <c r="C69" s="1290" t="s">
        <v>1064</v>
      </c>
      <c r="D69" s="1290"/>
      <c r="E69" s="1291"/>
      <c r="F69" s="1096" t="s">
        <v>1065</v>
      </c>
      <c r="G69" s="1097"/>
      <c r="H69" s="1097"/>
      <c r="I69" s="1097"/>
      <c r="J69" s="1097"/>
      <c r="K69" s="1275"/>
      <c r="L69" s="1276"/>
      <c r="M69" s="1276"/>
      <c r="N69" s="1277"/>
      <c r="O69" s="1184"/>
      <c r="P69" s="1184"/>
    </row>
    <row r="70" spans="2:16" ht="78" customHeight="1">
      <c r="B70" s="262" t="s">
        <v>218</v>
      </c>
      <c r="C70" s="1290" t="s">
        <v>1066</v>
      </c>
      <c r="D70" s="1290"/>
      <c r="E70" s="1291"/>
      <c r="F70" s="797" t="s">
        <v>954</v>
      </c>
      <c r="G70" s="1578">
        <v>133000</v>
      </c>
      <c r="H70" s="1579"/>
      <c r="I70" s="1209" t="s">
        <v>1052</v>
      </c>
      <c r="J70" s="1210"/>
      <c r="K70" s="1275"/>
      <c r="L70" s="1276"/>
      <c r="M70" s="1276"/>
      <c r="N70" s="1277"/>
      <c r="O70" s="1184"/>
      <c r="P70" s="1184"/>
    </row>
    <row r="71" spans="2:16" ht="35.25" customHeight="1">
      <c r="B71" s="278"/>
      <c r="C71" s="1290" t="s">
        <v>1067</v>
      </c>
      <c r="D71" s="1290"/>
      <c r="E71" s="1291"/>
      <c r="F71" s="1096"/>
      <c r="G71" s="1097"/>
      <c r="H71" s="1097"/>
      <c r="I71" s="1097"/>
      <c r="J71" s="1097"/>
      <c r="K71" s="1275"/>
      <c r="L71" s="1276"/>
      <c r="M71" s="1276"/>
      <c r="N71" s="1277"/>
      <c r="O71" s="1184"/>
      <c r="P71" s="1184"/>
    </row>
    <row r="72" spans="2:16" ht="51" customHeight="1" thickBot="1">
      <c r="B72" s="279" t="s">
        <v>220</v>
      </c>
      <c r="C72" s="1292" t="s">
        <v>1068</v>
      </c>
      <c r="D72" s="1292"/>
      <c r="E72" s="1293"/>
      <c r="F72" s="280"/>
      <c r="G72" s="1294">
        <f>G68+G70</f>
        <v>133000</v>
      </c>
      <c r="H72" s="1295"/>
      <c r="I72" s="1264"/>
      <c r="J72" s="1265"/>
      <c r="K72" s="1264"/>
      <c r="L72" s="1266"/>
      <c r="M72" s="1266"/>
      <c r="N72" s="1267"/>
      <c r="O72" s="1200"/>
      <c r="P72" s="1200"/>
    </row>
    <row r="73" spans="2:16" ht="56.25" customHeight="1">
      <c r="B73" s="1278" t="s">
        <v>1069</v>
      </c>
      <c r="C73" s="1279"/>
      <c r="D73" s="1279"/>
      <c r="E73" s="1279"/>
      <c r="F73" s="1279"/>
      <c r="G73" s="1279"/>
      <c r="H73" s="1279"/>
      <c r="I73" s="1279"/>
      <c r="J73" s="1279"/>
      <c r="K73" s="1279"/>
      <c r="L73" s="1279"/>
      <c r="M73" s="1279"/>
      <c r="N73" s="1279"/>
      <c r="O73" s="1279"/>
      <c r="P73" s="1280"/>
    </row>
    <row r="74" spans="2:16" ht="42.75" customHeight="1">
      <c r="B74" s="254" t="s">
        <v>452</v>
      </c>
      <c r="C74" s="864" t="s">
        <v>1070</v>
      </c>
      <c r="D74" s="978"/>
      <c r="E74" s="1088"/>
      <c r="F74" s="281" t="s">
        <v>1071</v>
      </c>
      <c r="G74" s="1241" t="s">
        <v>1072</v>
      </c>
      <c r="H74" s="1281"/>
      <c r="I74" s="1240" t="s">
        <v>1073</v>
      </c>
      <c r="J74" s="1281"/>
      <c r="K74" s="1240" t="s">
        <v>1074</v>
      </c>
      <c r="L74" s="1241"/>
      <c r="M74" s="1241"/>
      <c r="N74" s="1242"/>
      <c r="O74" s="246" t="s">
        <v>1075</v>
      </c>
      <c r="P74" s="247"/>
    </row>
    <row r="75" spans="2:16" s="282" customFormat="1" ht="32.25" customHeight="1">
      <c r="B75" s="262" t="s">
        <v>216</v>
      </c>
      <c r="C75" s="875" t="s">
        <v>118</v>
      </c>
      <c r="D75" s="875"/>
      <c r="E75" s="990"/>
      <c r="F75" s="746" t="s">
        <v>1076</v>
      </c>
      <c r="G75" s="1441">
        <v>135660</v>
      </c>
      <c r="H75" s="1442"/>
      <c r="I75" s="1443" t="s">
        <v>1052</v>
      </c>
      <c r="J75" s="1444"/>
      <c r="K75" s="1575" t="s">
        <v>1077</v>
      </c>
      <c r="L75" s="1576"/>
      <c r="M75" s="1576"/>
      <c r="N75" s="1577"/>
      <c r="O75" s="1183"/>
      <c r="P75" s="1183"/>
    </row>
    <row r="76" spans="2:16" s="282" customFormat="1" ht="37.5" customHeight="1">
      <c r="B76" s="262" t="s">
        <v>218</v>
      </c>
      <c r="C76" s="875" t="s">
        <v>972</v>
      </c>
      <c r="D76" s="875"/>
      <c r="E76" s="990"/>
      <c r="F76" s="746" t="s">
        <v>1076</v>
      </c>
      <c r="G76" s="1441">
        <v>1858139</v>
      </c>
      <c r="H76" s="1442"/>
      <c r="I76" s="1443" t="s">
        <v>1052</v>
      </c>
      <c r="J76" s="1444"/>
      <c r="K76" s="1575" t="s">
        <v>1078</v>
      </c>
      <c r="L76" s="1576"/>
      <c r="M76" s="1576"/>
      <c r="N76" s="1577"/>
      <c r="O76" s="1184"/>
      <c r="P76" s="1184"/>
    </row>
    <row r="77" spans="2:16" s="282" customFormat="1" ht="32.25" customHeight="1">
      <c r="B77" s="262" t="s">
        <v>220</v>
      </c>
      <c r="C77" s="875" t="s">
        <v>1079</v>
      </c>
      <c r="D77" s="875"/>
      <c r="E77" s="990"/>
      <c r="F77" s="746" t="s">
        <v>1080</v>
      </c>
      <c r="G77" s="1251">
        <v>0</v>
      </c>
      <c r="H77" s="1252"/>
      <c r="I77" s="1209" t="s">
        <v>60</v>
      </c>
      <c r="J77" s="1210"/>
      <c r="K77" s="1211"/>
      <c r="L77" s="1212"/>
      <c r="M77" s="1212"/>
      <c r="N77" s="1213"/>
      <c r="O77" s="1184"/>
      <c r="P77" s="1184"/>
    </row>
    <row r="78" spans="2:16" s="282" customFormat="1" ht="32.25" customHeight="1">
      <c r="B78" s="262" t="s">
        <v>222</v>
      </c>
      <c r="C78" s="875" t="s">
        <v>1081</v>
      </c>
      <c r="D78" s="875"/>
      <c r="E78" s="990"/>
      <c r="F78" s="746" t="s">
        <v>1080</v>
      </c>
      <c r="G78" s="1251">
        <v>0</v>
      </c>
      <c r="H78" s="1252"/>
      <c r="I78" s="1251" t="s">
        <v>60</v>
      </c>
      <c r="J78" s="1252"/>
      <c r="K78" s="1251"/>
      <c r="L78" s="1282"/>
      <c r="M78" s="1282"/>
      <c r="N78" s="1283"/>
      <c r="O78" s="1184"/>
      <c r="P78" s="1184"/>
    </row>
    <row r="79" spans="2:16" s="282" customFormat="1" ht="32.25" customHeight="1">
      <c r="B79" s="262" t="s">
        <v>224</v>
      </c>
      <c r="C79" s="875" t="s">
        <v>1082</v>
      </c>
      <c r="D79" s="875"/>
      <c r="E79" s="990"/>
      <c r="F79" s="746" t="s">
        <v>1080</v>
      </c>
      <c r="G79" s="1251">
        <v>0</v>
      </c>
      <c r="H79" s="1252"/>
      <c r="I79" s="1209" t="s">
        <v>60</v>
      </c>
      <c r="J79" s="1210"/>
      <c r="K79" s="1211"/>
      <c r="L79" s="1212"/>
      <c r="M79" s="1212"/>
      <c r="N79" s="1213"/>
      <c r="O79" s="1184"/>
      <c r="P79" s="1184"/>
    </row>
    <row r="80" spans="2:16" ht="53.25" customHeight="1" thickBot="1">
      <c r="B80" s="248" t="s">
        <v>226</v>
      </c>
      <c r="C80" s="921" t="s">
        <v>1083</v>
      </c>
      <c r="D80" s="921"/>
      <c r="E80" s="956"/>
      <c r="F80" s="283"/>
      <c r="G80" s="1262">
        <f>SUM(G75:H79)</f>
        <v>1993799</v>
      </c>
      <c r="H80" s="1263"/>
      <c r="I80" s="1264"/>
      <c r="J80" s="1265"/>
      <c r="K80" s="1264"/>
      <c r="L80" s="1266"/>
      <c r="M80" s="1266"/>
      <c r="N80" s="1267"/>
      <c r="O80" s="1200"/>
      <c r="P80" s="1200"/>
    </row>
    <row r="81" spans="1:16" ht="54.75" customHeight="1">
      <c r="A81" s="11"/>
      <c r="B81" s="1268" t="s">
        <v>1084</v>
      </c>
      <c r="C81" s="1269"/>
      <c r="D81" s="1269"/>
      <c r="E81" s="1269"/>
      <c r="F81" s="1269"/>
      <c r="G81" s="1269"/>
      <c r="H81" s="1269"/>
      <c r="I81" s="1269"/>
      <c r="J81" s="1269"/>
      <c r="K81" s="1269"/>
      <c r="L81" s="1269"/>
      <c r="M81" s="1269"/>
      <c r="N81" s="1269"/>
      <c r="O81" s="1269"/>
      <c r="P81" s="1270"/>
    </row>
    <row r="82" spans="1:16" ht="96.75" customHeight="1">
      <c r="B82" s="284" t="s">
        <v>460</v>
      </c>
      <c r="C82" s="1271" t="s">
        <v>1085</v>
      </c>
      <c r="D82" s="1271"/>
      <c r="E82" s="1271"/>
      <c r="F82" s="1271"/>
      <c r="G82" s="1272"/>
      <c r="H82" s="1255">
        <f>G72/(G72+G80)</f>
        <v>6.2535293650222701E-2</v>
      </c>
      <c r="I82" s="1256"/>
      <c r="J82" s="1257"/>
      <c r="K82" s="1273" t="s">
        <v>1086</v>
      </c>
      <c r="L82" s="1274"/>
      <c r="M82" s="1274"/>
      <c r="N82" s="1274"/>
      <c r="O82" s="246"/>
      <c r="P82" s="247"/>
    </row>
    <row r="83" spans="1:16" ht="79.5" customHeight="1">
      <c r="B83" s="285" t="s">
        <v>1087</v>
      </c>
      <c r="C83" s="1253" t="s">
        <v>1088</v>
      </c>
      <c r="D83" s="1253"/>
      <c r="E83" s="1253"/>
      <c r="F83" s="1253"/>
      <c r="G83" s="1254"/>
      <c r="H83" s="1255">
        <f>G68/G72</f>
        <v>0</v>
      </c>
      <c r="I83" s="1256"/>
      <c r="J83" s="1257"/>
      <c r="K83" s="1258" t="s">
        <v>1089</v>
      </c>
      <c r="L83" s="1259"/>
      <c r="M83" s="1259"/>
      <c r="N83" s="1259"/>
      <c r="O83" s="246"/>
      <c r="P83" s="247"/>
    </row>
    <row r="84" spans="1:16" ht="78.75" customHeight="1">
      <c r="B84" s="286" t="s">
        <v>466</v>
      </c>
      <c r="C84" s="1574" t="s">
        <v>1090</v>
      </c>
      <c r="D84" s="879"/>
      <c r="E84" s="1260"/>
      <c r="F84" s="1260"/>
      <c r="G84" s="1261"/>
      <c r="H84" s="1255" t="s">
        <v>71</v>
      </c>
      <c r="I84" s="1256"/>
      <c r="J84" s="1257"/>
      <c r="K84" s="1258" t="s">
        <v>1091</v>
      </c>
      <c r="L84" s="1259"/>
      <c r="M84" s="1259"/>
      <c r="N84" s="1259"/>
      <c r="O84" s="246" t="s">
        <v>1092</v>
      </c>
      <c r="P84" s="247" t="s">
        <v>1092</v>
      </c>
    </row>
    <row r="85" spans="1:16" ht="47.25" customHeight="1">
      <c r="B85" s="287" t="s">
        <v>469</v>
      </c>
      <c r="C85" s="1247" t="s">
        <v>1093</v>
      </c>
      <c r="D85" s="1247"/>
      <c r="E85" s="1247"/>
      <c r="F85" s="1247"/>
      <c r="G85" s="1248"/>
      <c r="H85" s="1032" t="s">
        <v>1094</v>
      </c>
      <c r="I85" s="1033"/>
      <c r="J85" s="1199"/>
      <c r="K85" s="1249" t="s">
        <v>1089</v>
      </c>
      <c r="L85" s="1250"/>
      <c r="M85" s="1250"/>
      <c r="N85" s="1250"/>
      <c r="O85" s="246" t="s">
        <v>1092</v>
      </c>
      <c r="P85" s="247" t="s">
        <v>1092</v>
      </c>
    </row>
    <row r="86" spans="1:16" ht="39" customHeight="1">
      <c r="B86" s="242" t="s">
        <v>471</v>
      </c>
      <c r="C86" s="879" t="s">
        <v>1095</v>
      </c>
      <c r="D86" s="879"/>
      <c r="E86" s="879"/>
      <c r="F86" s="879"/>
      <c r="G86" s="880"/>
      <c r="H86" s="1096" t="s">
        <v>1096</v>
      </c>
      <c r="I86" s="1097"/>
      <c r="J86" s="1097"/>
      <c r="K86" s="1249" t="s">
        <v>1089</v>
      </c>
      <c r="L86" s="1250"/>
      <c r="M86" s="1250"/>
      <c r="N86" s="1250"/>
      <c r="O86" s="1003"/>
      <c r="P86" s="1003"/>
    </row>
    <row r="87" spans="1:16" ht="26.25" customHeight="1">
      <c r="B87" s="10" t="s">
        <v>216</v>
      </c>
      <c r="C87" s="879" t="s">
        <v>1097</v>
      </c>
      <c r="D87" s="879"/>
      <c r="E87" s="879"/>
      <c r="F87" s="879"/>
      <c r="G87" s="879"/>
      <c r="H87" s="1073" t="s">
        <v>1098</v>
      </c>
      <c r="I87" s="1074"/>
      <c r="J87" s="1074"/>
      <c r="K87" s="1074"/>
      <c r="L87" s="1074"/>
      <c r="M87" s="1074"/>
      <c r="N87" s="1074"/>
      <c r="O87" s="1007"/>
      <c r="P87" s="1007"/>
    </row>
    <row r="88" spans="1:16" ht="44.25" customHeight="1">
      <c r="B88" s="249" t="s">
        <v>474</v>
      </c>
      <c r="C88" s="913" t="s">
        <v>1099</v>
      </c>
      <c r="D88" s="913"/>
      <c r="E88" s="1006"/>
      <c r="F88" s="1084"/>
      <c r="G88" s="1085"/>
      <c r="H88" s="1085"/>
      <c r="I88" s="1085"/>
      <c r="J88" s="1085"/>
      <c r="K88" s="1085"/>
      <c r="L88" s="1085"/>
      <c r="M88" s="1085"/>
      <c r="N88" s="1085"/>
      <c r="O88" s="1245"/>
      <c r="P88" s="1246"/>
    </row>
    <row r="89" spans="1:16" ht="42" customHeight="1">
      <c r="B89" s="1223" t="s">
        <v>1100</v>
      </c>
      <c r="C89" s="1224"/>
      <c r="D89" s="1224"/>
      <c r="E89" s="1224"/>
      <c r="F89" s="1224"/>
      <c r="G89" s="1224"/>
      <c r="H89" s="1224"/>
      <c r="I89" s="1224"/>
      <c r="J89" s="1224"/>
      <c r="K89" s="1224"/>
      <c r="L89" s="1224"/>
      <c r="M89" s="1224"/>
      <c r="N89" s="1224"/>
      <c r="O89" s="1224"/>
      <c r="P89" s="1225"/>
    </row>
    <row r="90" spans="1:16" ht="34.5" customHeight="1">
      <c r="B90" s="242" t="s">
        <v>477</v>
      </c>
      <c r="C90" s="879" t="s">
        <v>1101</v>
      </c>
      <c r="D90" s="879"/>
      <c r="E90" s="879"/>
      <c r="F90" s="879"/>
      <c r="G90" s="880"/>
      <c r="H90" s="289" t="s">
        <v>954</v>
      </c>
      <c r="I90" s="1226" t="s">
        <v>1041</v>
      </c>
      <c r="J90" s="1227"/>
      <c r="K90" s="1569" t="s">
        <v>1102</v>
      </c>
      <c r="L90" s="1570"/>
      <c r="M90" s="1570"/>
      <c r="N90" s="1571"/>
      <c r="O90" s="246"/>
      <c r="P90" s="247"/>
    </row>
    <row r="91" spans="1:16" ht="30.75" customHeight="1">
      <c r="B91" s="1228" t="s">
        <v>1103</v>
      </c>
      <c r="C91" s="1229"/>
      <c r="D91" s="1229"/>
      <c r="E91" s="1230"/>
      <c r="F91" s="1237" t="s">
        <v>1104</v>
      </c>
      <c r="G91" s="1238"/>
      <c r="H91" s="1239"/>
      <c r="I91" s="1240" t="s">
        <v>1105</v>
      </c>
      <c r="J91" s="1241"/>
      <c r="K91" s="1240" t="s">
        <v>999</v>
      </c>
      <c r="L91" s="1241"/>
      <c r="M91" s="1241"/>
      <c r="N91" s="1242"/>
      <c r="O91" s="1183"/>
      <c r="P91" s="1183"/>
    </row>
    <row r="92" spans="1:16" ht="21" customHeight="1">
      <c r="B92" s="1231"/>
      <c r="C92" s="1232"/>
      <c r="D92" s="1232"/>
      <c r="E92" s="1233"/>
      <c r="F92" s="1569" t="s">
        <v>1054</v>
      </c>
      <c r="G92" s="1570"/>
      <c r="H92" s="1571"/>
      <c r="I92" s="1572">
        <v>166000</v>
      </c>
      <c r="J92" s="1573"/>
      <c r="K92" s="1569" t="s">
        <v>1106</v>
      </c>
      <c r="L92" s="1570"/>
      <c r="M92" s="1570"/>
      <c r="N92" s="1571"/>
      <c r="O92" s="1184"/>
      <c r="P92" s="1184"/>
    </row>
    <row r="93" spans="1:16" ht="21" customHeight="1">
      <c r="B93" s="1231"/>
      <c r="C93" s="1232"/>
      <c r="D93" s="1232"/>
      <c r="E93" s="1233"/>
      <c r="F93" s="986"/>
      <c r="G93" s="987"/>
      <c r="H93" s="988"/>
      <c r="I93" s="1243"/>
      <c r="J93" s="1244"/>
      <c r="K93" s="986"/>
      <c r="L93" s="987"/>
      <c r="M93" s="987"/>
      <c r="N93" s="988"/>
      <c r="O93" s="1184"/>
      <c r="P93" s="1184"/>
    </row>
    <row r="94" spans="1:16" ht="21" customHeight="1">
      <c r="B94" s="1231"/>
      <c r="C94" s="1232"/>
      <c r="D94" s="1232"/>
      <c r="E94" s="1233"/>
      <c r="F94" s="986"/>
      <c r="G94" s="987"/>
      <c r="H94" s="988"/>
      <c r="I94" s="1243"/>
      <c r="J94" s="1244"/>
      <c r="K94" s="986"/>
      <c r="L94" s="987"/>
      <c r="M94" s="987"/>
      <c r="N94" s="988"/>
      <c r="O94" s="1184"/>
      <c r="P94" s="1184"/>
    </row>
    <row r="95" spans="1:16" ht="21" customHeight="1">
      <c r="B95" s="1231"/>
      <c r="C95" s="1232"/>
      <c r="D95" s="1232"/>
      <c r="E95" s="1233"/>
      <c r="F95" s="986"/>
      <c r="G95" s="987"/>
      <c r="H95" s="988"/>
      <c r="I95" s="1243"/>
      <c r="J95" s="1244"/>
      <c r="K95" s="986"/>
      <c r="L95" s="987"/>
      <c r="M95" s="987"/>
      <c r="N95" s="988"/>
      <c r="O95" s="1184"/>
      <c r="P95" s="1184"/>
    </row>
    <row r="96" spans="1:16" ht="21.75" customHeight="1" thickBot="1">
      <c r="B96" s="1234"/>
      <c r="C96" s="1235"/>
      <c r="D96" s="1235"/>
      <c r="E96" s="1236"/>
      <c r="F96" s="1206"/>
      <c r="G96" s="1207"/>
      <c r="H96" s="1208"/>
      <c r="I96" s="1209"/>
      <c r="J96" s="1210"/>
      <c r="K96" s="1211"/>
      <c r="L96" s="1212"/>
      <c r="M96" s="1212"/>
      <c r="N96" s="1213"/>
      <c r="O96" s="1200"/>
      <c r="P96" s="1200"/>
    </row>
    <row r="97" spans="2:16" ht="16.5" customHeight="1" thickBot="1">
      <c r="B97" s="845" t="s">
        <v>1107</v>
      </c>
      <c r="C97" s="846"/>
      <c r="D97" s="846"/>
      <c r="E97" s="846"/>
      <c r="F97" s="846"/>
      <c r="G97" s="846"/>
      <c r="H97" s="846"/>
      <c r="I97" s="846"/>
      <c r="J97" s="846"/>
      <c r="K97" s="846"/>
      <c r="L97" s="846"/>
      <c r="M97" s="846"/>
      <c r="N97" s="846"/>
      <c r="O97" s="846"/>
      <c r="P97" s="847"/>
    </row>
    <row r="98" spans="2:16" ht="39.75" customHeight="1">
      <c r="B98" s="290" t="s">
        <v>482</v>
      </c>
      <c r="C98" s="1214" t="s">
        <v>1108</v>
      </c>
      <c r="D98" s="1214"/>
      <c r="E98" s="1214"/>
      <c r="F98" s="1214"/>
      <c r="G98" s="1214"/>
      <c r="H98" s="1214"/>
      <c r="I98" s="1214"/>
      <c r="J98" s="1214"/>
      <c r="K98" s="1214"/>
      <c r="L98" s="1214"/>
      <c r="M98" s="1214"/>
      <c r="N98" s="1214"/>
      <c r="O98" s="1215"/>
      <c r="P98" s="1215"/>
    </row>
    <row r="99" spans="2:16" ht="20.25" customHeight="1">
      <c r="B99" s="1216" t="s">
        <v>1109</v>
      </c>
      <c r="C99" s="1217"/>
      <c r="D99" s="1217"/>
      <c r="E99" s="1217"/>
      <c r="F99" s="1218"/>
      <c r="G99" s="1222" t="s">
        <v>1110</v>
      </c>
      <c r="H99" s="1222"/>
      <c r="I99" s="1222"/>
      <c r="J99" s="1222"/>
      <c r="K99" s="1222"/>
      <c r="L99" s="1202"/>
      <c r="M99" s="1202"/>
      <c r="N99" s="1202"/>
      <c r="O99" s="1004"/>
      <c r="P99" s="1004"/>
    </row>
    <row r="100" spans="2:16" ht="33.7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1.5"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0.25" customHeight="1">
      <c r="B102" s="291" t="s">
        <v>218</v>
      </c>
      <c r="C102" s="1065" t="s">
        <v>1116</v>
      </c>
      <c r="D102" s="1065"/>
      <c r="E102" s="1065"/>
      <c r="F102" s="1066"/>
      <c r="G102" s="1032" t="s">
        <v>954</v>
      </c>
      <c r="H102" s="1199"/>
      <c r="I102" s="1032" t="s">
        <v>954</v>
      </c>
      <c r="J102" s="1199"/>
      <c r="K102" s="745" t="s">
        <v>954</v>
      </c>
      <c r="L102" s="1032" t="s">
        <v>954</v>
      </c>
      <c r="M102" s="1033"/>
      <c r="N102" s="1116"/>
      <c r="O102" s="1184"/>
      <c r="P102" s="1184"/>
    </row>
    <row r="103" spans="2:16" ht="51" customHeight="1">
      <c r="B103" s="291" t="s">
        <v>490</v>
      </c>
      <c r="C103" s="1065" t="s">
        <v>1117</v>
      </c>
      <c r="D103" s="1065"/>
      <c r="E103" s="1065"/>
      <c r="F103" s="1066"/>
      <c r="G103" s="1032" t="s">
        <v>954</v>
      </c>
      <c r="H103" s="1199"/>
      <c r="I103" s="1032" t="s">
        <v>954</v>
      </c>
      <c r="J103" s="1199"/>
      <c r="K103" s="745" t="s">
        <v>954</v>
      </c>
      <c r="L103" s="1032" t="s">
        <v>954</v>
      </c>
      <c r="M103" s="1033"/>
      <c r="N103" s="1116"/>
      <c r="O103" s="1184"/>
      <c r="P103" s="1184"/>
    </row>
    <row r="104" spans="2:16" ht="36" customHeight="1">
      <c r="B104" s="291" t="s">
        <v>492</v>
      </c>
      <c r="C104" s="1065" t="s">
        <v>1118</v>
      </c>
      <c r="D104" s="1065"/>
      <c r="E104" s="1065"/>
      <c r="F104" s="1066"/>
      <c r="G104" s="1032" t="s">
        <v>954</v>
      </c>
      <c r="H104" s="1199"/>
      <c r="I104" s="1032" t="s">
        <v>954</v>
      </c>
      <c r="J104" s="1199"/>
      <c r="K104" s="745" t="s">
        <v>954</v>
      </c>
      <c r="L104" s="1032" t="s">
        <v>954</v>
      </c>
      <c r="M104" s="1033"/>
      <c r="N104" s="1116"/>
      <c r="O104" s="1184"/>
      <c r="P104" s="1184"/>
    </row>
    <row r="105" spans="2:16" ht="34.5" customHeight="1">
      <c r="B105" s="291" t="s">
        <v>494</v>
      </c>
      <c r="C105" s="1065" t="s">
        <v>1119</v>
      </c>
      <c r="D105" s="1065"/>
      <c r="E105" s="1065"/>
      <c r="F105" s="1066"/>
      <c r="G105" s="1032" t="s">
        <v>954</v>
      </c>
      <c r="H105" s="1199"/>
      <c r="I105" s="1032" t="s">
        <v>954</v>
      </c>
      <c r="J105" s="1199"/>
      <c r="K105" s="745" t="s">
        <v>954</v>
      </c>
      <c r="L105" s="1032" t="s">
        <v>954</v>
      </c>
      <c r="M105" s="1033"/>
      <c r="N105" s="1116"/>
      <c r="O105" s="1184"/>
      <c r="P105" s="1184"/>
    </row>
    <row r="106" spans="2:16" ht="24.75"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24.75"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33" customHeight="1">
      <c r="B108" s="291" t="s">
        <v>229</v>
      </c>
      <c r="C108" s="1065" t="s">
        <v>1120</v>
      </c>
      <c r="D108" s="1065"/>
      <c r="E108" s="1065"/>
      <c r="F108" s="1066"/>
      <c r="G108" s="1032" t="s">
        <v>954</v>
      </c>
      <c r="H108" s="1199"/>
      <c r="I108" s="1032" t="s">
        <v>954</v>
      </c>
      <c r="J108" s="1199"/>
      <c r="K108" s="745" t="s">
        <v>954</v>
      </c>
      <c r="L108" s="1032" t="s">
        <v>954</v>
      </c>
      <c r="M108" s="1033"/>
      <c r="N108" s="1116"/>
      <c r="O108" s="1184"/>
      <c r="P108" s="1184"/>
    </row>
    <row r="109" spans="2:16" ht="24" customHeight="1">
      <c r="B109" s="291" t="s">
        <v>230</v>
      </c>
      <c r="C109" s="1065" t="s">
        <v>1121</v>
      </c>
      <c r="D109" s="1065"/>
      <c r="E109" s="1065"/>
      <c r="F109" s="1066"/>
      <c r="G109" s="1032" t="s">
        <v>1094</v>
      </c>
      <c r="H109" s="1199"/>
      <c r="I109" s="1032" t="s">
        <v>954</v>
      </c>
      <c r="J109" s="1199"/>
      <c r="K109" s="745" t="s">
        <v>969</v>
      </c>
      <c r="L109" s="1032" t="s">
        <v>969</v>
      </c>
      <c r="M109" s="1033"/>
      <c r="N109" s="1116"/>
      <c r="O109" s="1184"/>
      <c r="P109" s="1184"/>
    </row>
    <row r="110" spans="2:16" ht="24" customHeight="1">
      <c r="B110" s="291" t="s">
        <v>231</v>
      </c>
      <c r="C110" s="1065" t="s">
        <v>1122</v>
      </c>
      <c r="D110" s="1065"/>
      <c r="E110" s="1065"/>
      <c r="F110" s="1066"/>
      <c r="G110" s="1032" t="s">
        <v>954</v>
      </c>
      <c r="H110" s="1199"/>
      <c r="I110" s="1032" t="s">
        <v>954</v>
      </c>
      <c r="J110" s="1199"/>
      <c r="K110" s="745" t="s">
        <v>969</v>
      </c>
      <c r="L110" s="1032" t="s">
        <v>969</v>
      </c>
      <c r="M110" s="1033"/>
      <c r="N110" s="1116"/>
      <c r="O110" s="1184"/>
      <c r="P110" s="1184"/>
    </row>
    <row r="111" spans="2:16" ht="29.25" customHeight="1">
      <c r="B111" s="291" t="s">
        <v>233</v>
      </c>
      <c r="C111" s="1065" t="s">
        <v>1123</v>
      </c>
      <c r="D111" s="1065"/>
      <c r="E111" s="1065"/>
      <c r="F111" s="1066"/>
      <c r="G111" s="1032" t="s">
        <v>1094</v>
      </c>
      <c r="H111" s="1199"/>
      <c r="I111" s="1032" t="s">
        <v>969</v>
      </c>
      <c r="J111" s="1199"/>
      <c r="K111" s="745" t="s">
        <v>969</v>
      </c>
      <c r="L111" s="1032" t="s">
        <v>969</v>
      </c>
      <c r="M111" s="1033"/>
      <c r="N111" s="1116"/>
      <c r="O111" s="1184"/>
      <c r="P111" s="1184"/>
    </row>
    <row r="112" spans="2:16" ht="35.25" customHeight="1">
      <c r="B112" s="291" t="s">
        <v>500</v>
      </c>
      <c r="C112" s="1065" t="s">
        <v>1124</v>
      </c>
      <c r="D112" s="1065"/>
      <c r="E112" s="1065"/>
      <c r="F112" s="1066"/>
      <c r="G112" s="1032" t="s">
        <v>969</v>
      </c>
      <c r="H112" s="1199"/>
      <c r="I112" s="1032" t="s">
        <v>969</v>
      </c>
      <c r="J112" s="1199"/>
      <c r="K112" s="745" t="s">
        <v>969</v>
      </c>
      <c r="L112" s="1032" t="s">
        <v>954</v>
      </c>
      <c r="M112" s="1033"/>
      <c r="N112" s="1116"/>
      <c r="O112" s="1184"/>
      <c r="P112" s="1184"/>
    </row>
    <row r="113" spans="2:16" ht="27.75" customHeight="1">
      <c r="B113" s="291" t="s">
        <v>236</v>
      </c>
      <c r="C113" s="1065" t="s">
        <v>1125</v>
      </c>
      <c r="D113" s="1065"/>
      <c r="E113" s="1065"/>
      <c r="F113" s="1066"/>
      <c r="G113" s="1032" t="s">
        <v>1094</v>
      </c>
      <c r="H113" s="1199"/>
      <c r="I113" s="1032" t="s">
        <v>954</v>
      </c>
      <c r="J113" s="1199"/>
      <c r="K113" s="745" t="s">
        <v>954</v>
      </c>
      <c r="L113" s="1032" t="s">
        <v>954</v>
      </c>
      <c r="M113" s="1033"/>
      <c r="N113" s="1116"/>
      <c r="O113" s="1184"/>
      <c r="P113" s="1184"/>
    </row>
    <row r="114" spans="2:16" ht="32.25" customHeight="1">
      <c r="B114" s="292" t="s">
        <v>503</v>
      </c>
      <c r="C114" s="1065" t="s">
        <v>1126</v>
      </c>
      <c r="D114" s="1065"/>
      <c r="E114" s="1065"/>
      <c r="F114" s="1065"/>
      <c r="G114" s="1065"/>
      <c r="H114" s="1065"/>
      <c r="I114" s="1065"/>
      <c r="J114" s="1065"/>
      <c r="K114" s="1065"/>
      <c r="L114" s="1065"/>
      <c r="M114" s="1065"/>
      <c r="N114" s="1201"/>
      <c r="O114" s="1184"/>
      <c r="P114" s="1184"/>
    </row>
    <row r="115" spans="2:16" ht="32.25" customHeight="1">
      <c r="B115" s="292" t="s">
        <v>230</v>
      </c>
      <c r="C115" s="1197" t="s">
        <v>1127</v>
      </c>
      <c r="D115" s="1197"/>
      <c r="E115" s="1198"/>
      <c r="F115" s="1198"/>
      <c r="G115" s="1032"/>
      <c r="H115" s="1199"/>
      <c r="I115" s="1032"/>
      <c r="J115" s="1199"/>
      <c r="K115" s="745"/>
      <c r="L115" s="1032"/>
      <c r="M115" s="1033"/>
      <c r="N115" s="1116"/>
      <c r="O115" s="1184"/>
      <c r="P115" s="1184"/>
    </row>
    <row r="116" spans="2:16" ht="32.25" customHeight="1">
      <c r="B116" s="292" t="s">
        <v>401</v>
      </c>
      <c r="C116" s="1197" t="s">
        <v>1127</v>
      </c>
      <c r="D116" s="1197"/>
      <c r="E116" s="1198"/>
      <c r="F116" s="1198"/>
      <c r="G116" s="1032"/>
      <c r="H116" s="1199"/>
      <c r="I116" s="1032"/>
      <c r="J116" s="1199"/>
      <c r="K116" s="745"/>
      <c r="L116" s="1032"/>
      <c r="M116" s="1033"/>
      <c r="N116" s="1116"/>
      <c r="O116" s="1184"/>
      <c r="P116" s="1184"/>
    </row>
    <row r="117" spans="2:16" ht="32.25" customHeight="1">
      <c r="B117" s="292" t="s">
        <v>404</v>
      </c>
      <c r="C117" s="1197" t="s">
        <v>1127</v>
      </c>
      <c r="D117" s="1197"/>
      <c r="E117" s="1198"/>
      <c r="F117" s="1198"/>
      <c r="G117" s="1032"/>
      <c r="H117" s="1199"/>
      <c r="I117" s="1032"/>
      <c r="J117" s="1199"/>
      <c r="K117" s="745"/>
      <c r="L117" s="1032"/>
      <c r="M117" s="1033"/>
      <c r="N117" s="1116"/>
      <c r="O117" s="1184"/>
      <c r="P117" s="1184"/>
    </row>
    <row r="118" spans="2:16" ht="39.75" customHeight="1" thickBot="1">
      <c r="B118" s="1190" t="s">
        <v>1128</v>
      </c>
      <c r="C118" s="913"/>
      <c r="D118" s="913"/>
      <c r="E118" s="913"/>
      <c r="F118" s="1006"/>
      <c r="G118" s="971" t="s">
        <v>1129</v>
      </c>
      <c r="H118" s="971"/>
      <c r="I118" s="971"/>
      <c r="J118" s="971"/>
      <c r="K118" s="971"/>
      <c r="L118" s="971"/>
      <c r="M118" s="971"/>
      <c r="N118" s="971"/>
      <c r="O118" s="1200"/>
      <c r="P118" s="1200"/>
    </row>
    <row r="119" spans="2:16" ht="18" customHeight="1" thickBot="1">
      <c r="B119" s="842" t="s">
        <v>1130</v>
      </c>
      <c r="C119" s="843"/>
      <c r="D119" s="843"/>
      <c r="E119" s="843"/>
      <c r="F119" s="843"/>
      <c r="G119" s="843"/>
      <c r="H119" s="843"/>
      <c r="I119" s="843"/>
      <c r="J119" s="843"/>
      <c r="K119" s="843"/>
      <c r="L119" s="843"/>
      <c r="M119" s="843"/>
      <c r="N119" s="843"/>
      <c r="O119" s="843"/>
      <c r="P119" s="844"/>
    </row>
    <row r="120" spans="2:16" ht="48.75" customHeight="1">
      <c r="B120" s="254" t="s">
        <v>507</v>
      </c>
      <c r="C120" s="1191" t="s">
        <v>1131</v>
      </c>
      <c r="D120" s="1191"/>
      <c r="E120" s="1191"/>
      <c r="F120" s="1191"/>
      <c r="G120" s="763" t="s">
        <v>954</v>
      </c>
      <c r="H120" s="1192" t="s">
        <v>1132</v>
      </c>
      <c r="I120" s="1193"/>
      <c r="J120" s="1194" t="s">
        <v>1133</v>
      </c>
      <c r="K120" s="1195"/>
      <c r="L120" s="1195"/>
      <c r="M120" s="1195"/>
      <c r="N120" s="1196"/>
      <c r="O120" s="293"/>
      <c r="P120" s="734"/>
    </row>
    <row r="121" spans="2:16" ht="15" customHeight="1">
      <c r="B121" s="1176" t="s">
        <v>1134</v>
      </c>
      <c r="C121" s="1177"/>
      <c r="D121" s="1177"/>
      <c r="E121" s="1177"/>
      <c r="F121" s="1177"/>
      <c r="G121" s="1177"/>
      <c r="H121" s="1177"/>
      <c r="I121" s="1177"/>
      <c r="J121" s="1177"/>
      <c r="K121" s="1177"/>
      <c r="L121" s="1177"/>
      <c r="M121" s="1177"/>
      <c r="N121" s="1177"/>
      <c r="O121" s="1177"/>
      <c r="P121" s="1178"/>
    </row>
    <row r="122" spans="2:16" ht="57.75" customHeight="1">
      <c r="B122" s="10" t="s">
        <v>511</v>
      </c>
      <c r="C122" s="879" t="s">
        <v>1135</v>
      </c>
      <c r="D122" s="879"/>
      <c r="E122" s="879"/>
      <c r="F122" s="879"/>
      <c r="G122" s="879"/>
      <c r="H122" s="968" t="s">
        <v>1136</v>
      </c>
      <c r="I122" s="969"/>
      <c r="J122" s="969"/>
      <c r="K122" s="1179" t="s">
        <v>1041</v>
      </c>
      <c r="L122" s="971"/>
      <c r="M122" s="971"/>
      <c r="N122" s="972"/>
      <c r="O122" s="1183"/>
      <c r="P122" s="1183"/>
    </row>
    <row r="123" spans="2:16" ht="19.5" customHeight="1">
      <c r="B123" s="10" t="s">
        <v>218</v>
      </c>
      <c r="C123" s="879" t="s">
        <v>1137</v>
      </c>
      <c r="D123" s="879"/>
      <c r="E123" s="879"/>
      <c r="F123" s="879"/>
      <c r="G123" s="879"/>
      <c r="H123" s="968" t="s">
        <v>673</v>
      </c>
      <c r="I123" s="969"/>
      <c r="J123" s="969"/>
      <c r="K123" s="1179"/>
      <c r="L123" s="1181"/>
      <c r="M123" s="1181"/>
      <c r="N123" s="1182"/>
      <c r="O123" s="1184"/>
      <c r="P123" s="1184"/>
    </row>
    <row r="124" spans="2:16" ht="19.5" customHeight="1">
      <c r="B124" s="10" t="s">
        <v>220</v>
      </c>
      <c r="C124" s="879" t="s">
        <v>1138</v>
      </c>
      <c r="D124" s="879"/>
      <c r="E124" s="879"/>
      <c r="F124" s="879"/>
      <c r="G124" s="879"/>
      <c r="H124" s="968" t="s">
        <v>954</v>
      </c>
      <c r="I124" s="969"/>
      <c r="J124" s="969"/>
      <c r="K124" s="1179"/>
      <c r="L124" s="974"/>
      <c r="M124" s="974"/>
      <c r="N124" s="975"/>
      <c r="O124" s="1184"/>
      <c r="P124" s="1184"/>
    </row>
    <row r="125" spans="2:16" ht="24" customHeight="1">
      <c r="B125" s="10" t="s">
        <v>222</v>
      </c>
      <c r="C125" s="879" t="s">
        <v>1139</v>
      </c>
      <c r="D125" s="879"/>
      <c r="E125" s="879"/>
      <c r="F125" s="879"/>
      <c r="G125" s="879"/>
      <c r="H125" s="879"/>
      <c r="I125" s="879"/>
      <c r="J125" s="879"/>
      <c r="K125" s="1179"/>
      <c r="L125" s="1167"/>
      <c r="M125" s="1168"/>
      <c r="N125" s="1169"/>
      <c r="O125" s="1184"/>
      <c r="P125" s="1184"/>
    </row>
    <row r="126" spans="2:16" ht="20.25" customHeight="1">
      <c r="B126" s="10"/>
      <c r="C126" s="716" t="s">
        <v>230</v>
      </c>
      <c r="D126" s="879" t="s">
        <v>1140</v>
      </c>
      <c r="E126" s="879"/>
      <c r="F126" s="879"/>
      <c r="G126" s="880"/>
      <c r="H126" s="968" t="s">
        <v>954</v>
      </c>
      <c r="I126" s="969"/>
      <c r="J126" s="969"/>
      <c r="K126" s="1179"/>
      <c r="L126" s="1170"/>
      <c r="M126" s="1171"/>
      <c r="N126" s="1172"/>
      <c r="O126" s="1184"/>
      <c r="P126" s="1184"/>
    </row>
    <row r="127" spans="2:16" ht="34.5" customHeight="1">
      <c r="B127" s="10"/>
      <c r="C127" s="716" t="s">
        <v>401</v>
      </c>
      <c r="D127" s="879" t="s">
        <v>1141</v>
      </c>
      <c r="E127" s="879"/>
      <c r="F127" s="879"/>
      <c r="G127" s="880"/>
      <c r="H127" s="968" t="s">
        <v>954</v>
      </c>
      <c r="I127" s="969"/>
      <c r="J127" s="969"/>
      <c r="K127" s="1179"/>
      <c r="L127" s="1173"/>
      <c r="M127" s="1174"/>
      <c r="N127" s="1175"/>
      <c r="O127" s="1185"/>
      <c r="P127" s="1185"/>
    </row>
    <row r="128" spans="2:16" ht="34.5" customHeight="1">
      <c r="B128" s="294" t="s">
        <v>518</v>
      </c>
      <c r="C128" s="879" t="s">
        <v>1142</v>
      </c>
      <c r="D128" s="879"/>
      <c r="E128" s="879"/>
      <c r="F128" s="879"/>
      <c r="G128" s="880"/>
      <c r="H128" s="968" t="s">
        <v>954</v>
      </c>
      <c r="I128" s="969"/>
      <c r="J128" s="969"/>
      <c r="K128" s="1179"/>
      <c r="L128" s="1158"/>
      <c r="M128" s="1159"/>
      <c r="N128" s="1160"/>
      <c r="O128" s="1003"/>
      <c r="P128" s="1003"/>
    </row>
    <row r="129" spans="1:16" ht="25.5" customHeight="1">
      <c r="B129" s="10" t="s">
        <v>216</v>
      </c>
      <c r="C129" s="879" t="s">
        <v>1143</v>
      </c>
      <c r="D129" s="879"/>
      <c r="E129" s="879"/>
      <c r="F129" s="879"/>
      <c r="G129" s="880"/>
      <c r="H129" s="1032" t="s">
        <v>1144</v>
      </c>
      <c r="I129" s="1033"/>
      <c r="J129" s="1033"/>
      <c r="K129" s="1179"/>
      <c r="L129" s="1161"/>
      <c r="M129" s="1162"/>
      <c r="N129" s="1163"/>
      <c r="O129" s="1004"/>
      <c r="P129" s="1004"/>
    </row>
    <row r="130" spans="1:16" ht="23.25" customHeight="1">
      <c r="B130" s="10" t="s">
        <v>218</v>
      </c>
      <c r="C130" s="879" t="s">
        <v>1145</v>
      </c>
      <c r="D130" s="879"/>
      <c r="E130" s="879"/>
      <c r="F130" s="879"/>
      <c r="G130" s="880"/>
      <c r="H130" s="1032" t="s">
        <v>1094</v>
      </c>
      <c r="I130" s="1033"/>
      <c r="J130" s="1033"/>
      <c r="K130" s="1179"/>
      <c r="L130" s="1164"/>
      <c r="M130" s="1165"/>
      <c r="N130" s="1166"/>
      <c r="O130" s="1007"/>
      <c r="P130" s="1007"/>
    </row>
    <row r="131" spans="1:16" ht="49.5" customHeight="1">
      <c r="B131" s="294" t="s">
        <v>522</v>
      </c>
      <c r="C131" s="879" t="s">
        <v>1146</v>
      </c>
      <c r="D131" s="879"/>
      <c r="E131" s="879"/>
      <c r="F131" s="879"/>
      <c r="G131" s="879"/>
      <c r="H131" s="968" t="s">
        <v>954</v>
      </c>
      <c r="I131" s="969"/>
      <c r="J131" s="969"/>
      <c r="K131" s="1179"/>
      <c r="L131" s="1186"/>
      <c r="M131" s="1186"/>
      <c r="N131" s="1187"/>
      <c r="O131" s="1003"/>
      <c r="P131" s="1003"/>
    </row>
    <row r="132" spans="1:16" ht="47.25" customHeight="1">
      <c r="B132" s="10" t="s">
        <v>216</v>
      </c>
      <c r="C132" s="879" t="s">
        <v>1147</v>
      </c>
      <c r="D132" s="879"/>
      <c r="E132" s="879"/>
      <c r="F132" s="879"/>
      <c r="G132" s="880"/>
      <c r="H132" s="968" t="s">
        <v>1148</v>
      </c>
      <c r="I132" s="969"/>
      <c r="J132" s="969"/>
      <c r="K132" s="1179"/>
      <c r="L132" s="1188"/>
      <c r="M132" s="1188"/>
      <c r="N132" s="1189"/>
      <c r="O132" s="1007"/>
      <c r="P132" s="1007"/>
    </row>
    <row r="133" spans="1:16" ht="78.75" customHeight="1">
      <c r="B133" s="294" t="s">
        <v>525</v>
      </c>
      <c r="C133" s="879" t="s">
        <v>1149</v>
      </c>
      <c r="D133" s="879"/>
      <c r="E133" s="879"/>
      <c r="F133" s="879"/>
      <c r="G133" s="879"/>
      <c r="H133" s="968" t="s">
        <v>954</v>
      </c>
      <c r="I133" s="969"/>
      <c r="J133" s="969"/>
      <c r="K133" s="1179"/>
      <c r="L133" s="1139"/>
      <c r="M133" s="1139"/>
      <c r="N133" s="1079"/>
      <c r="O133" s="1003"/>
      <c r="P133" s="1003"/>
    </row>
    <row r="134" spans="1:16" ht="62.25" customHeight="1">
      <c r="A134" s="295"/>
      <c r="B134" s="9" t="s">
        <v>216</v>
      </c>
      <c r="C134" s="913" t="s">
        <v>1147</v>
      </c>
      <c r="D134" s="913"/>
      <c r="E134" s="913"/>
      <c r="F134" s="913"/>
      <c r="G134" s="1006"/>
      <c r="H134" s="968" t="s">
        <v>1150</v>
      </c>
      <c r="I134" s="969"/>
      <c r="J134" s="969"/>
      <c r="K134" s="1179"/>
      <c r="L134" s="1140"/>
      <c r="M134" s="1140"/>
      <c r="N134" s="1083"/>
      <c r="O134" s="1004"/>
      <c r="P134" s="1004"/>
    </row>
    <row r="135" spans="1:16" ht="71.25" customHeight="1" thickBot="1">
      <c r="B135" s="296" t="s">
        <v>527</v>
      </c>
      <c r="C135" s="1152" t="s">
        <v>1151</v>
      </c>
      <c r="D135" s="1152"/>
      <c r="E135" s="1152"/>
      <c r="F135" s="1152"/>
      <c r="G135" s="1153"/>
      <c r="H135" s="1154" t="s">
        <v>1152</v>
      </c>
      <c r="I135" s="1155"/>
      <c r="J135" s="1155"/>
      <c r="K135" s="1180"/>
      <c r="L135" s="1156"/>
      <c r="M135" s="1156"/>
      <c r="N135" s="1157"/>
      <c r="O135" s="1005"/>
      <c r="P135" s="1005"/>
    </row>
    <row r="136" spans="1:16" ht="49.5" customHeight="1">
      <c r="B136" s="1141" t="s">
        <v>1153</v>
      </c>
      <c r="C136" s="1142"/>
      <c r="D136" s="1142"/>
      <c r="E136" s="1142"/>
      <c r="F136" s="1142"/>
      <c r="G136" s="1142"/>
      <c r="H136" s="1142"/>
      <c r="I136" s="1142"/>
      <c r="J136" s="1142"/>
      <c r="K136" s="1143"/>
      <c r="L136" s="1142"/>
      <c r="M136" s="1142"/>
      <c r="N136" s="1142"/>
      <c r="O136" s="1142"/>
      <c r="P136" s="1144"/>
    </row>
    <row r="137" spans="1:16" ht="48" customHeight="1">
      <c r="B137" s="297" t="s">
        <v>530</v>
      </c>
      <c r="C137" s="1145" t="s">
        <v>1154</v>
      </c>
      <c r="D137" s="1145"/>
      <c r="E137" s="1145"/>
      <c r="F137" s="1146"/>
      <c r="G137" s="1147" t="s">
        <v>1155</v>
      </c>
      <c r="H137" s="1148"/>
      <c r="I137" s="1149"/>
      <c r="J137" s="1147" t="s">
        <v>1156</v>
      </c>
      <c r="K137" s="1148"/>
      <c r="L137" s="1149"/>
      <c r="M137" s="1150" t="s">
        <v>999</v>
      </c>
      <c r="N137" s="1151"/>
      <c r="O137" s="1137"/>
      <c r="P137" s="1137"/>
    </row>
    <row r="138" spans="1:16" ht="64.5" customHeight="1">
      <c r="B138" s="298" t="s">
        <v>511</v>
      </c>
      <c r="C138" s="1065" t="s">
        <v>1115</v>
      </c>
      <c r="D138" s="1065"/>
      <c r="E138" s="1065"/>
      <c r="F138" s="1066"/>
      <c r="G138" s="1132" t="s">
        <v>1157</v>
      </c>
      <c r="H138" s="1134"/>
      <c r="I138" s="1133"/>
      <c r="J138" s="1132" t="s">
        <v>1157</v>
      </c>
      <c r="K138" s="1134"/>
      <c r="L138" s="1133"/>
      <c r="M138" s="1138"/>
      <c r="N138" s="1136"/>
      <c r="O138" s="1043"/>
      <c r="P138" s="1043"/>
    </row>
    <row r="139" spans="1:16" ht="54.75" customHeight="1">
      <c r="B139" s="298" t="s">
        <v>218</v>
      </c>
      <c r="C139" s="1065" t="s">
        <v>1116</v>
      </c>
      <c r="D139" s="1065"/>
      <c r="E139" s="1065"/>
      <c r="F139" s="1066"/>
      <c r="G139" s="1132" t="s">
        <v>1157</v>
      </c>
      <c r="H139" s="1134"/>
      <c r="I139" s="1133"/>
      <c r="J139" s="1132" t="s">
        <v>1157</v>
      </c>
      <c r="K139" s="1134"/>
      <c r="L139" s="1133"/>
      <c r="M139" s="1138"/>
      <c r="N139" s="1136"/>
      <c r="O139" s="1043"/>
      <c r="P139" s="1043"/>
    </row>
    <row r="140" spans="1:16" ht="49.5" customHeight="1">
      <c r="B140" s="298" t="s">
        <v>220</v>
      </c>
      <c r="C140" s="1065" t="s">
        <v>1117</v>
      </c>
      <c r="D140" s="1065"/>
      <c r="E140" s="1065"/>
      <c r="F140" s="1066"/>
      <c r="G140" s="1132" t="s">
        <v>1157</v>
      </c>
      <c r="H140" s="1134"/>
      <c r="I140" s="1133"/>
      <c r="J140" s="1132" t="s">
        <v>1157</v>
      </c>
      <c r="K140" s="1134"/>
      <c r="L140" s="1133"/>
      <c r="M140" s="1138" t="s">
        <v>1158</v>
      </c>
      <c r="N140" s="1136"/>
      <c r="O140" s="1043"/>
      <c r="P140" s="1043"/>
    </row>
    <row r="141" spans="1:16" ht="44.25" customHeight="1">
      <c r="B141" s="298" t="s">
        <v>222</v>
      </c>
      <c r="C141" s="1065" t="s">
        <v>1159</v>
      </c>
      <c r="D141" s="1065"/>
      <c r="E141" s="1065"/>
      <c r="F141" s="1066"/>
      <c r="G141" s="1132" t="s">
        <v>1160</v>
      </c>
      <c r="H141" s="1134"/>
      <c r="I141" s="1133"/>
      <c r="J141" s="1132" t="s">
        <v>1160</v>
      </c>
      <c r="K141" s="1134"/>
      <c r="L141" s="1133"/>
      <c r="M141" s="1138"/>
      <c r="N141" s="1136"/>
      <c r="O141" s="1043"/>
      <c r="P141" s="1043"/>
    </row>
    <row r="142" spans="1:16" ht="33.75" customHeight="1">
      <c r="B142" s="298" t="s">
        <v>224</v>
      </c>
      <c r="C142" s="1065" t="s">
        <v>1161</v>
      </c>
      <c r="D142" s="1065"/>
      <c r="E142" s="1065"/>
      <c r="F142" s="1066"/>
      <c r="G142" s="1132" t="s">
        <v>1160</v>
      </c>
      <c r="H142" s="1134"/>
      <c r="I142" s="1133"/>
      <c r="J142" s="1132" t="s">
        <v>1160</v>
      </c>
      <c r="K142" s="1134"/>
      <c r="L142" s="1133"/>
      <c r="M142" s="1138"/>
      <c r="N142" s="1136"/>
      <c r="O142" s="1043"/>
      <c r="P142" s="1043"/>
    </row>
    <row r="143" spans="1:16" ht="33.75" customHeight="1">
      <c r="B143" s="298" t="s">
        <v>226</v>
      </c>
      <c r="C143" s="1065" t="s">
        <v>1034</v>
      </c>
      <c r="D143" s="1065"/>
      <c r="E143" s="1065"/>
      <c r="F143" s="1066"/>
      <c r="G143" s="1132" t="s">
        <v>1157</v>
      </c>
      <c r="H143" s="1134"/>
      <c r="I143" s="1133"/>
      <c r="J143" s="1132" t="s">
        <v>1157</v>
      </c>
      <c r="K143" s="1134"/>
      <c r="L143" s="1133"/>
      <c r="M143" s="1138"/>
      <c r="N143" s="1136"/>
      <c r="O143" s="1043"/>
      <c r="P143" s="1043"/>
    </row>
    <row r="144" spans="1:16" ht="33.75" customHeight="1">
      <c r="B144" s="298" t="s">
        <v>228</v>
      </c>
      <c r="C144" s="1065" t="s">
        <v>1035</v>
      </c>
      <c r="D144" s="1065"/>
      <c r="E144" s="1065"/>
      <c r="F144" s="1066"/>
      <c r="G144" s="1132" t="s">
        <v>1157</v>
      </c>
      <c r="H144" s="1134"/>
      <c r="I144" s="1133"/>
      <c r="J144" s="1132" t="s">
        <v>1157</v>
      </c>
      <c r="K144" s="1134"/>
      <c r="L144" s="1133"/>
      <c r="M144" s="1138"/>
      <c r="N144" s="1136"/>
      <c r="O144" s="1043"/>
      <c r="P144" s="1043"/>
    </row>
    <row r="145" spans="1:16" ht="33.75" customHeight="1">
      <c r="B145" s="298" t="s">
        <v>229</v>
      </c>
      <c r="C145" s="1065" t="s">
        <v>1162</v>
      </c>
      <c r="D145" s="1065"/>
      <c r="E145" s="1065"/>
      <c r="F145" s="1066"/>
      <c r="G145" s="1132" t="s">
        <v>1160</v>
      </c>
      <c r="H145" s="1134"/>
      <c r="I145" s="1133"/>
      <c r="J145" s="1132" t="s">
        <v>1160</v>
      </c>
      <c r="K145" s="1134"/>
      <c r="L145" s="1133"/>
      <c r="M145" s="1135"/>
      <c r="N145" s="1136"/>
      <c r="O145" s="1044"/>
      <c r="P145" s="1044"/>
    </row>
    <row r="146" spans="1:16" ht="33.75" customHeight="1">
      <c r="B146" s="298" t="s">
        <v>230</v>
      </c>
      <c r="C146" s="1065" t="s">
        <v>1121</v>
      </c>
      <c r="D146" s="1065"/>
      <c r="E146" s="1065"/>
      <c r="F146" s="1066"/>
      <c r="G146" s="1132" t="s">
        <v>1163</v>
      </c>
      <c r="H146" s="1134"/>
      <c r="I146" s="1133"/>
      <c r="J146" s="1132" t="s">
        <v>1163</v>
      </c>
      <c r="K146" s="1134"/>
      <c r="L146" s="1133"/>
      <c r="M146" s="1135"/>
      <c r="N146" s="1136"/>
      <c r="O146" s="1044"/>
      <c r="P146" s="1044"/>
    </row>
    <row r="147" spans="1:16" ht="33.75"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33.75" customHeight="1">
      <c r="B148" s="299" t="s">
        <v>233</v>
      </c>
      <c r="C148" s="1065" t="s">
        <v>1123</v>
      </c>
      <c r="D148" s="1065"/>
      <c r="E148" s="1065"/>
      <c r="F148" s="1066"/>
      <c r="G148" s="1132" t="s">
        <v>1164</v>
      </c>
      <c r="H148" s="1134"/>
      <c r="I148" s="1133"/>
      <c r="J148" s="1132" t="s">
        <v>1164</v>
      </c>
      <c r="K148" s="1134"/>
      <c r="L148" s="1133"/>
      <c r="M148" s="1135" t="s">
        <v>1165</v>
      </c>
      <c r="N148" s="1136"/>
      <c r="O148" s="1044"/>
      <c r="P148" s="1044"/>
    </row>
    <row r="149" spans="1:16" ht="33.75" customHeight="1">
      <c r="B149" s="299" t="s">
        <v>500</v>
      </c>
      <c r="C149" s="1065" t="s">
        <v>1124</v>
      </c>
      <c r="D149" s="1065"/>
      <c r="E149" s="1065"/>
      <c r="F149" s="1066"/>
      <c r="G149" s="1132" t="s">
        <v>1164</v>
      </c>
      <c r="H149" s="1134"/>
      <c r="I149" s="1133"/>
      <c r="J149" s="1132" t="s">
        <v>1164</v>
      </c>
      <c r="K149" s="1134"/>
      <c r="L149" s="1133"/>
      <c r="M149" s="1135" t="s">
        <v>1166</v>
      </c>
      <c r="N149" s="1136"/>
      <c r="O149" s="1044"/>
      <c r="P149" s="1044"/>
    </row>
    <row r="150" spans="1:16" ht="33.75" customHeight="1">
      <c r="B150" s="299" t="s">
        <v>236</v>
      </c>
      <c r="C150" s="1065" t="s">
        <v>1167</v>
      </c>
      <c r="D150" s="1065"/>
      <c r="E150" s="1065"/>
      <c r="F150" s="1066"/>
      <c r="G150" s="1132" t="s">
        <v>1157</v>
      </c>
      <c r="H150" s="1134"/>
      <c r="I150" s="1133"/>
      <c r="J150" s="1132" t="s">
        <v>1157</v>
      </c>
      <c r="K150" s="1134"/>
      <c r="L150" s="1133"/>
      <c r="M150" s="1135"/>
      <c r="N150" s="1136"/>
      <c r="O150" s="1044"/>
      <c r="P150" s="1044"/>
    </row>
    <row r="151" spans="1:16" ht="46.5" customHeight="1">
      <c r="B151" s="299" t="s">
        <v>503</v>
      </c>
      <c r="C151" s="1065" t="s">
        <v>1168</v>
      </c>
      <c r="D151" s="1065"/>
      <c r="E151" s="1065"/>
      <c r="F151" s="300" t="s">
        <v>1169</v>
      </c>
      <c r="G151" s="301"/>
      <c r="H151" s="1132"/>
      <c r="I151" s="1133"/>
      <c r="J151" s="1132"/>
      <c r="K151" s="1134"/>
      <c r="L151" s="1133"/>
      <c r="M151" s="1135"/>
      <c r="N151" s="1136"/>
      <c r="O151" s="1044"/>
      <c r="P151" s="1044"/>
    </row>
    <row r="152" spans="1:16" ht="45" customHeight="1">
      <c r="A152" s="11"/>
      <c r="B152" s="796" t="s">
        <v>538</v>
      </c>
      <c r="C152" s="879" t="s">
        <v>1170</v>
      </c>
      <c r="D152" s="879"/>
      <c r="E152" s="880"/>
      <c r="F152" s="125" t="s">
        <v>1171</v>
      </c>
      <c r="G152" s="1126" t="s">
        <v>1172</v>
      </c>
      <c r="H152" s="1127"/>
      <c r="I152" s="1127"/>
      <c r="J152" s="1127"/>
      <c r="K152" s="1128"/>
      <c r="L152" s="1129" t="s">
        <v>1173</v>
      </c>
      <c r="M152" s="1130"/>
      <c r="N152" s="1131"/>
      <c r="O152" s="1003"/>
      <c r="P152" s="1003"/>
    </row>
    <row r="153" spans="1:16" ht="34.5" customHeight="1">
      <c r="A153" s="11"/>
      <c r="B153" s="302" t="s">
        <v>216</v>
      </c>
      <c r="C153" s="879" t="s">
        <v>1174</v>
      </c>
      <c r="D153" s="879"/>
      <c r="E153" s="880"/>
      <c r="F153" s="763" t="s">
        <v>969</v>
      </c>
      <c r="G153" s="1117"/>
      <c r="H153" s="1118"/>
      <c r="I153" s="1118"/>
      <c r="J153" s="1118"/>
      <c r="K153" s="1119"/>
      <c r="L153" s="1032" t="s">
        <v>1080</v>
      </c>
      <c r="M153" s="1033"/>
      <c r="N153" s="1116"/>
      <c r="O153" s="1004"/>
      <c r="P153" s="1004"/>
    </row>
    <row r="154" spans="1:16" ht="34.5" customHeight="1">
      <c r="A154" s="11"/>
      <c r="B154" s="721" t="s">
        <v>218</v>
      </c>
      <c r="C154" s="879" t="s">
        <v>1175</v>
      </c>
      <c r="D154" s="879"/>
      <c r="E154" s="880"/>
      <c r="F154" s="763" t="s">
        <v>969</v>
      </c>
      <c r="G154" s="1117"/>
      <c r="H154" s="1118"/>
      <c r="I154" s="1118"/>
      <c r="J154" s="1118"/>
      <c r="K154" s="1119"/>
      <c r="L154" s="1032" t="s">
        <v>1080</v>
      </c>
      <c r="M154" s="1033"/>
      <c r="N154" s="1116"/>
      <c r="O154" s="1004"/>
      <c r="P154" s="1004"/>
    </row>
    <row r="155" spans="1:16" ht="34.5" customHeight="1">
      <c r="A155" s="11"/>
      <c r="B155" s="303" t="s">
        <v>220</v>
      </c>
      <c r="C155" s="879" t="s">
        <v>1082</v>
      </c>
      <c r="D155" s="879"/>
      <c r="E155" s="880"/>
      <c r="F155" s="763" t="s">
        <v>969</v>
      </c>
      <c r="G155" s="1120"/>
      <c r="H155" s="1121"/>
      <c r="I155" s="1121"/>
      <c r="J155" s="1121"/>
      <c r="K155" s="1122"/>
      <c r="L155" s="1032" t="s">
        <v>1080</v>
      </c>
      <c r="M155" s="1033"/>
      <c r="N155" s="1116"/>
      <c r="O155" s="1007"/>
      <c r="P155" s="1007"/>
    </row>
    <row r="156" spans="1:16" ht="108.75" customHeight="1">
      <c r="A156" s="11"/>
      <c r="B156" s="796" t="s">
        <v>543</v>
      </c>
      <c r="C156" s="879" t="s">
        <v>1176</v>
      </c>
      <c r="D156" s="879"/>
      <c r="E156" s="880"/>
      <c r="F156" s="125" t="s">
        <v>1171</v>
      </c>
      <c r="G156" s="1126" t="s">
        <v>1172</v>
      </c>
      <c r="H156" s="1127"/>
      <c r="I156" s="1127"/>
      <c r="J156" s="1127"/>
      <c r="K156" s="1128"/>
      <c r="L156" s="1129" t="s">
        <v>1177</v>
      </c>
      <c r="M156" s="1130"/>
      <c r="N156" s="1131"/>
      <c r="O156" s="1003"/>
      <c r="P156" s="1003"/>
    </row>
    <row r="157" spans="1:16" ht="34.5" customHeight="1">
      <c r="B157" s="244" t="s">
        <v>216</v>
      </c>
      <c r="C157" s="1011" t="s">
        <v>1174</v>
      </c>
      <c r="D157" s="1011"/>
      <c r="E157" s="1011"/>
      <c r="F157" s="763" t="s">
        <v>969</v>
      </c>
      <c r="G157" s="1113"/>
      <c r="H157" s="1114"/>
      <c r="I157" s="1114"/>
      <c r="J157" s="1114"/>
      <c r="K157" s="1115"/>
      <c r="L157" s="1032" t="s">
        <v>1080</v>
      </c>
      <c r="M157" s="1033"/>
      <c r="N157" s="1116"/>
      <c r="O157" s="1004"/>
      <c r="P157" s="1004"/>
    </row>
    <row r="158" spans="1:16" ht="34.5" customHeight="1">
      <c r="B158" s="10" t="s">
        <v>218</v>
      </c>
      <c r="C158" s="879" t="s">
        <v>1175</v>
      </c>
      <c r="D158" s="879"/>
      <c r="E158" s="879"/>
      <c r="F158" s="763" t="s">
        <v>969</v>
      </c>
      <c r="G158" s="1113"/>
      <c r="H158" s="1114"/>
      <c r="I158" s="1114"/>
      <c r="J158" s="1114"/>
      <c r="K158" s="1115"/>
      <c r="L158" s="1032" t="s">
        <v>1080</v>
      </c>
      <c r="M158" s="1033"/>
      <c r="N158" s="1116"/>
      <c r="O158" s="1004"/>
      <c r="P158" s="1004"/>
    </row>
    <row r="159" spans="1:16" ht="34.5" customHeight="1">
      <c r="B159" s="9" t="s">
        <v>220</v>
      </c>
      <c r="C159" s="913" t="s">
        <v>1082</v>
      </c>
      <c r="D159" s="913"/>
      <c r="E159" s="913"/>
      <c r="F159" s="763" t="s">
        <v>969</v>
      </c>
      <c r="G159" s="1123"/>
      <c r="H159" s="1124"/>
      <c r="I159" s="1124"/>
      <c r="J159" s="1124"/>
      <c r="K159" s="1125"/>
      <c r="L159" s="1032" t="s">
        <v>1080</v>
      </c>
      <c r="M159" s="1033"/>
      <c r="N159" s="1116"/>
      <c r="O159" s="1007"/>
      <c r="P159" s="1007"/>
    </row>
    <row r="160" spans="1:16" ht="21" customHeight="1">
      <c r="B160" s="294" t="s">
        <v>545</v>
      </c>
      <c r="C160" s="879" t="s">
        <v>1178</v>
      </c>
      <c r="D160" s="879"/>
      <c r="E160" s="879"/>
      <c r="F160" s="879"/>
      <c r="G160" s="879"/>
      <c r="H160" s="879"/>
      <c r="I160" s="879"/>
      <c r="J160" s="879"/>
      <c r="K160" s="879"/>
      <c r="L160" s="879"/>
      <c r="M160" s="879"/>
      <c r="N160" s="879"/>
      <c r="O160" s="1001"/>
      <c r="P160" s="1001"/>
    </row>
    <row r="161" spans="2:16" ht="21.75" customHeight="1">
      <c r="B161" s="10" t="s">
        <v>216</v>
      </c>
      <c r="C161" s="879" t="s">
        <v>1179</v>
      </c>
      <c r="D161" s="879"/>
      <c r="E161" s="880"/>
      <c r="F161" s="1099" t="s">
        <v>954</v>
      </c>
      <c r="G161" s="1100"/>
      <c r="H161" s="1100"/>
      <c r="I161" s="1100"/>
      <c r="J161" s="1101"/>
      <c r="K161" s="1103" t="s">
        <v>1041</v>
      </c>
      <c r="L161" s="1104" t="s">
        <v>1180</v>
      </c>
      <c r="M161" s="1105"/>
      <c r="N161" s="1106"/>
      <c r="O161" s="1102"/>
      <c r="P161" s="1102"/>
    </row>
    <row r="162" spans="2:16" ht="21.75" customHeight="1">
      <c r="B162" s="10" t="s">
        <v>218</v>
      </c>
      <c r="C162" s="879" t="s">
        <v>1181</v>
      </c>
      <c r="D162" s="879"/>
      <c r="E162" s="880"/>
      <c r="F162" s="1099" t="s">
        <v>954</v>
      </c>
      <c r="G162" s="1100"/>
      <c r="H162" s="1100"/>
      <c r="I162" s="1100"/>
      <c r="J162" s="1101"/>
      <c r="K162" s="1103"/>
      <c r="L162" s="1107"/>
      <c r="M162" s="1108"/>
      <c r="N162" s="1109"/>
      <c r="O162" s="1102"/>
      <c r="P162" s="1102"/>
    </row>
    <row r="163" spans="2:16" ht="30" customHeight="1">
      <c r="B163" s="10" t="s">
        <v>220</v>
      </c>
      <c r="C163" s="879" t="s">
        <v>1182</v>
      </c>
      <c r="D163" s="879"/>
      <c r="E163" s="880"/>
      <c r="F163" s="1099" t="s">
        <v>954</v>
      </c>
      <c r="G163" s="1100"/>
      <c r="H163" s="1100"/>
      <c r="I163" s="1100"/>
      <c r="J163" s="1101"/>
      <c r="K163" s="1103"/>
      <c r="L163" s="1107"/>
      <c r="M163" s="1108"/>
      <c r="N163" s="1109"/>
      <c r="O163" s="1102"/>
      <c r="P163" s="1102"/>
    </row>
    <row r="164" spans="2:16" ht="33" customHeight="1">
      <c r="B164" s="294"/>
      <c r="C164" s="879" t="s">
        <v>1183</v>
      </c>
      <c r="D164" s="879"/>
      <c r="E164" s="880"/>
      <c r="F164" s="1096" t="s">
        <v>1184</v>
      </c>
      <c r="G164" s="1097"/>
      <c r="H164" s="1097"/>
      <c r="I164" s="1097"/>
      <c r="J164" s="1098"/>
      <c r="K164" s="1103"/>
      <c r="L164" s="1107"/>
      <c r="M164" s="1108"/>
      <c r="N164" s="1109"/>
      <c r="O164" s="1002"/>
      <c r="P164" s="1002"/>
    </row>
    <row r="165" spans="2:16" ht="33" customHeight="1">
      <c r="B165" s="10" t="s">
        <v>222</v>
      </c>
      <c r="C165" s="879" t="s">
        <v>1185</v>
      </c>
      <c r="D165" s="879"/>
      <c r="E165" s="880"/>
      <c r="F165" s="1378"/>
      <c r="G165" s="1379"/>
      <c r="H165" s="1379"/>
      <c r="I165" s="1379"/>
      <c r="J165" s="1380"/>
      <c r="K165" s="1103"/>
      <c r="L165" s="1107"/>
      <c r="M165" s="1108"/>
      <c r="N165" s="1108"/>
      <c r="O165" s="1003"/>
      <c r="P165" s="1003"/>
    </row>
    <row r="166" spans="2:16" ht="33" customHeight="1">
      <c r="B166" s="294"/>
      <c r="C166" s="879" t="s">
        <v>1186</v>
      </c>
      <c r="D166" s="879"/>
      <c r="E166" s="880"/>
      <c r="F166" s="1381"/>
      <c r="G166" s="1382"/>
      <c r="H166" s="1382"/>
      <c r="I166" s="1382"/>
      <c r="J166" s="1383"/>
      <c r="K166" s="1103"/>
      <c r="L166" s="1107"/>
      <c r="M166" s="1108"/>
      <c r="N166" s="1108"/>
      <c r="O166" s="1007"/>
      <c r="P166" s="1007"/>
    </row>
    <row r="167" spans="2:16" ht="36.75" customHeight="1">
      <c r="B167" s="269" t="s">
        <v>553</v>
      </c>
      <c r="C167" s="1093" t="s">
        <v>1187</v>
      </c>
      <c r="D167" s="1093"/>
      <c r="E167" s="1093"/>
      <c r="F167" s="1093"/>
      <c r="G167" s="1093"/>
      <c r="H167" s="957" t="s">
        <v>969</v>
      </c>
      <c r="I167" s="958"/>
      <c r="J167" s="977"/>
      <c r="K167" s="1103"/>
      <c r="L167" s="1107"/>
      <c r="M167" s="1108"/>
      <c r="N167" s="1109"/>
      <c r="O167" s="1004"/>
      <c r="P167" s="1004"/>
    </row>
    <row r="168" spans="2:16" ht="27" customHeight="1">
      <c r="B168" s="9" t="s">
        <v>216</v>
      </c>
      <c r="C168" s="879" t="s">
        <v>1188</v>
      </c>
      <c r="D168" s="879"/>
      <c r="E168" s="879"/>
      <c r="F168" s="879"/>
      <c r="G168" s="879"/>
      <c r="H168" s="1091"/>
      <c r="I168" s="1094"/>
      <c r="J168" s="1095"/>
      <c r="K168" s="1103"/>
      <c r="L168" s="1110"/>
      <c r="M168" s="1111"/>
      <c r="N168" s="1112"/>
      <c r="O168" s="1007"/>
      <c r="P168" s="1007"/>
    </row>
    <row r="169" spans="2:16" ht="48.7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1193</v>
      </c>
      <c r="P169" s="1003"/>
    </row>
    <row r="170" spans="2:16" ht="23.25" customHeight="1">
      <c r="B170" s="1087"/>
      <c r="C170" s="978"/>
      <c r="D170" s="978"/>
      <c r="E170" s="978"/>
      <c r="F170" s="978"/>
      <c r="G170" s="978"/>
      <c r="H170" s="1088"/>
      <c r="I170" s="342">
        <v>11.9</v>
      </c>
      <c r="J170" s="342">
        <v>8.6</v>
      </c>
      <c r="K170" s="342">
        <v>7.8</v>
      </c>
      <c r="L170" s="342">
        <v>6.4</v>
      </c>
      <c r="M170" s="1428">
        <v>4.5999999999999996</v>
      </c>
      <c r="N170" s="1429"/>
      <c r="O170" s="1007"/>
      <c r="P170" s="1007"/>
    </row>
    <row r="171" spans="2:16" ht="24" customHeight="1">
      <c r="B171" s="294" t="s">
        <v>563</v>
      </c>
      <c r="C171" s="879" t="s">
        <v>1194</v>
      </c>
      <c r="D171" s="879"/>
      <c r="E171" s="879"/>
      <c r="F171" s="879"/>
      <c r="G171" s="879"/>
      <c r="H171" s="1011"/>
      <c r="I171" s="1011"/>
      <c r="J171" s="1011"/>
      <c r="K171" s="1011"/>
      <c r="L171" s="1011"/>
      <c r="M171" s="1011"/>
      <c r="N171" s="1011"/>
      <c r="O171" s="960"/>
      <c r="P171" s="960"/>
    </row>
    <row r="172" spans="2:16" ht="34.5" customHeight="1">
      <c r="B172" s="33" t="s">
        <v>216</v>
      </c>
      <c r="C172" s="1065" t="s">
        <v>1195</v>
      </c>
      <c r="D172" s="1065"/>
      <c r="E172" s="1065"/>
      <c r="F172" s="1065"/>
      <c r="G172" s="1065"/>
      <c r="H172" s="1065"/>
      <c r="I172" s="1065"/>
      <c r="J172" s="1066"/>
      <c r="K172" s="745" t="s">
        <v>954</v>
      </c>
      <c r="L172" s="1075" t="s">
        <v>1041</v>
      </c>
      <c r="M172" s="1078"/>
      <c r="N172" s="1079"/>
      <c r="O172" s="1044"/>
      <c r="P172" s="1044"/>
    </row>
    <row r="173" spans="2:16" ht="29.25" customHeight="1">
      <c r="B173" s="33" t="s">
        <v>218</v>
      </c>
      <c r="C173" s="1065" t="s">
        <v>1116</v>
      </c>
      <c r="D173" s="1065"/>
      <c r="E173" s="1065"/>
      <c r="F173" s="1065"/>
      <c r="G173" s="1065"/>
      <c r="H173" s="1065"/>
      <c r="I173" s="1065"/>
      <c r="J173" s="1066"/>
      <c r="K173" s="745" t="s">
        <v>954</v>
      </c>
      <c r="L173" s="1076"/>
      <c r="M173" s="1080"/>
      <c r="N173" s="1081"/>
      <c r="O173" s="1044"/>
      <c r="P173" s="1044"/>
    </row>
    <row r="174" spans="2:16" ht="32.25" customHeight="1">
      <c r="B174" s="33" t="s">
        <v>220</v>
      </c>
      <c r="C174" s="1065" t="s">
        <v>1196</v>
      </c>
      <c r="D174" s="1065"/>
      <c r="E174" s="1065"/>
      <c r="F174" s="1065"/>
      <c r="G174" s="1065"/>
      <c r="H174" s="1065"/>
      <c r="I174" s="1065"/>
      <c r="J174" s="1066"/>
      <c r="K174" s="745" t="s">
        <v>954</v>
      </c>
      <c r="L174" s="1076"/>
      <c r="M174" s="1080"/>
      <c r="N174" s="1081"/>
      <c r="O174" s="1044"/>
      <c r="P174" s="1044"/>
    </row>
    <row r="175" spans="2:16" ht="21.75" customHeight="1">
      <c r="B175" s="33" t="s">
        <v>222</v>
      </c>
      <c r="C175" s="1065" t="s">
        <v>1159</v>
      </c>
      <c r="D175" s="1065"/>
      <c r="E175" s="1065"/>
      <c r="F175" s="1065"/>
      <c r="G175" s="1065"/>
      <c r="H175" s="1065"/>
      <c r="I175" s="1065"/>
      <c r="J175" s="1066"/>
      <c r="K175" s="745" t="s">
        <v>954</v>
      </c>
      <c r="L175" s="1076"/>
      <c r="M175" s="1080"/>
      <c r="N175" s="1081"/>
      <c r="O175" s="1044"/>
      <c r="P175" s="1044"/>
    </row>
    <row r="176" spans="2:16" ht="21.75" customHeight="1">
      <c r="B176" s="33" t="s">
        <v>224</v>
      </c>
      <c r="C176" s="1065" t="s">
        <v>1197</v>
      </c>
      <c r="D176" s="1065"/>
      <c r="E176" s="1065"/>
      <c r="F176" s="1065"/>
      <c r="G176" s="1065"/>
      <c r="H176" s="1065"/>
      <c r="I176" s="1065"/>
      <c r="J176" s="1066"/>
      <c r="K176" s="745" t="s">
        <v>954</v>
      </c>
      <c r="L176" s="1076"/>
      <c r="M176" s="1080"/>
      <c r="N176" s="1081"/>
      <c r="O176" s="1044"/>
      <c r="P176" s="1044"/>
    </row>
    <row r="177" spans="2:16" ht="21.75" customHeight="1">
      <c r="B177" s="33" t="s">
        <v>226</v>
      </c>
      <c r="C177" s="1065" t="s">
        <v>1033</v>
      </c>
      <c r="D177" s="1065"/>
      <c r="E177" s="1065"/>
      <c r="F177" s="1065"/>
      <c r="G177" s="1065"/>
      <c r="H177" s="1065"/>
      <c r="I177" s="1065"/>
      <c r="J177" s="1066"/>
      <c r="K177" s="745" t="s">
        <v>969</v>
      </c>
      <c r="L177" s="1076"/>
      <c r="M177" s="1080"/>
      <c r="N177" s="1081"/>
      <c r="O177" s="1044"/>
      <c r="P177" s="1044"/>
    </row>
    <row r="178" spans="2:16" ht="21.75" customHeight="1">
      <c r="B178" s="33" t="s">
        <v>228</v>
      </c>
      <c r="C178" s="1065" t="s">
        <v>1034</v>
      </c>
      <c r="D178" s="1065"/>
      <c r="E178" s="1065"/>
      <c r="F178" s="1065"/>
      <c r="G178" s="1065"/>
      <c r="H178" s="1065"/>
      <c r="I178" s="1065"/>
      <c r="J178" s="1066"/>
      <c r="K178" s="745" t="s">
        <v>954</v>
      </c>
      <c r="L178" s="1076"/>
      <c r="M178" s="1080"/>
      <c r="N178" s="1081"/>
      <c r="O178" s="1044"/>
      <c r="P178" s="1044"/>
    </row>
    <row r="179" spans="2:16" ht="21.75" customHeight="1">
      <c r="B179" s="33" t="s">
        <v>229</v>
      </c>
      <c r="C179" s="1065" t="s">
        <v>1035</v>
      </c>
      <c r="D179" s="1065"/>
      <c r="E179" s="1065"/>
      <c r="F179" s="1065"/>
      <c r="G179" s="1065"/>
      <c r="H179" s="1065"/>
      <c r="I179" s="1065"/>
      <c r="J179" s="1066"/>
      <c r="K179" s="745" t="s">
        <v>954</v>
      </c>
      <c r="L179" s="1076"/>
      <c r="M179" s="1080"/>
      <c r="N179" s="1081"/>
      <c r="O179" s="1044"/>
      <c r="P179" s="1044"/>
    </row>
    <row r="180" spans="2:16" ht="21.75" customHeight="1">
      <c r="B180" s="33" t="s">
        <v>230</v>
      </c>
      <c r="C180" s="1065" t="s">
        <v>1198</v>
      </c>
      <c r="D180" s="1065"/>
      <c r="E180" s="1065"/>
      <c r="F180" s="1065"/>
      <c r="G180" s="1065"/>
      <c r="H180" s="1065"/>
      <c r="I180" s="1065"/>
      <c r="J180" s="1066"/>
      <c r="K180" s="745" t="s">
        <v>954</v>
      </c>
      <c r="L180" s="1076"/>
      <c r="M180" s="1080"/>
      <c r="N180" s="1081"/>
      <c r="O180" s="1044"/>
      <c r="P180" s="1044"/>
    </row>
    <row r="181" spans="2:16" ht="21.75" customHeight="1">
      <c r="B181" s="33" t="s">
        <v>231</v>
      </c>
      <c r="C181" s="1065" t="s">
        <v>1123</v>
      </c>
      <c r="D181" s="1065"/>
      <c r="E181" s="1065"/>
      <c r="F181" s="1065"/>
      <c r="G181" s="1065"/>
      <c r="H181" s="1065"/>
      <c r="I181" s="1065"/>
      <c r="J181" s="1066"/>
      <c r="K181" s="745" t="s">
        <v>969</v>
      </c>
      <c r="L181" s="1076"/>
      <c r="M181" s="1080"/>
      <c r="N181" s="1081"/>
      <c r="O181" s="1044"/>
      <c r="P181" s="1044"/>
    </row>
    <row r="182" spans="2:16" ht="21.75" customHeight="1">
      <c r="B182" s="33" t="s">
        <v>233</v>
      </c>
      <c r="C182" s="1065" t="s">
        <v>1199</v>
      </c>
      <c r="D182" s="1065"/>
      <c r="E182" s="1065"/>
      <c r="F182" s="1065"/>
      <c r="G182" s="1065"/>
      <c r="H182" s="1065"/>
      <c r="I182" s="1065"/>
      <c r="J182" s="1066"/>
      <c r="K182" s="745" t="s">
        <v>969</v>
      </c>
      <c r="L182" s="1076"/>
      <c r="M182" s="1080"/>
      <c r="N182" s="1081"/>
      <c r="O182" s="1044"/>
      <c r="P182" s="1044"/>
    </row>
    <row r="183" spans="2:16" ht="21.75" customHeight="1">
      <c r="B183" s="33" t="s">
        <v>234</v>
      </c>
      <c r="C183" s="1065" t="s">
        <v>1125</v>
      </c>
      <c r="D183" s="1065"/>
      <c r="E183" s="1065"/>
      <c r="F183" s="1065"/>
      <c r="G183" s="1065"/>
      <c r="H183" s="1065"/>
      <c r="I183" s="1065"/>
      <c r="J183" s="1066"/>
      <c r="K183" s="745" t="s">
        <v>954</v>
      </c>
      <c r="L183" s="1076"/>
      <c r="M183" s="1080"/>
      <c r="N183" s="1081"/>
      <c r="O183" s="1044"/>
      <c r="P183" s="1044"/>
    </row>
    <row r="184" spans="2:16" ht="21.75" customHeight="1">
      <c r="B184" s="33" t="s">
        <v>236</v>
      </c>
      <c r="C184" s="879" t="s">
        <v>1200</v>
      </c>
      <c r="D184" s="879"/>
      <c r="E184" s="879"/>
      <c r="F184" s="879"/>
      <c r="G184" s="879"/>
      <c r="H184" s="879"/>
      <c r="I184" s="879"/>
      <c r="J184" s="880"/>
      <c r="K184" s="745"/>
      <c r="L184" s="1076"/>
      <c r="M184" s="1080"/>
      <c r="N184" s="1081"/>
      <c r="O184" s="1044"/>
      <c r="P184" s="1044"/>
    </row>
    <row r="185" spans="2:16" ht="34.5" customHeight="1">
      <c r="B185" s="33"/>
      <c r="C185" s="936" t="s">
        <v>1201</v>
      </c>
      <c r="D185" s="936"/>
      <c r="E185" s="936"/>
      <c r="F185" s="1067"/>
      <c r="G185" s="1068"/>
      <c r="H185" s="1068"/>
      <c r="I185" s="1068"/>
      <c r="J185" s="1068"/>
      <c r="K185" s="1069"/>
      <c r="L185" s="1076"/>
      <c r="M185" s="1080"/>
      <c r="N185" s="1081"/>
      <c r="O185" s="1044"/>
      <c r="P185" s="1044"/>
    </row>
    <row r="186" spans="2:16" ht="23.25" customHeight="1">
      <c r="B186" s="307" t="s">
        <v>572</v>
      </c>
      <c r="C186" s="1070" t="s">
        <v>1202</v>
      </c>
      <c r="D186" s="1070"/>
      <c r="E186" s="1070"/>
      <c r="F186" s="1071"/>
      <c r="G186" s="1071"/>
      <c r="H186" s="1071"/>
      <c r="I186" s="1071"/>
      <c r="J186" s="1072"/>
      <c r="K186" s="811">
        <v>2013</v>
      </c>
      <c r="L186" s="1077"/>
      <c r="M186" s="1082"/>
      <c r="N186" s="1083"/>
      <c r="O186" s="1044"/>
      <c r="P186" s="1044"/>
    </row>
    <row r="187" spans="2:16" ht="23.25" customHeight="1">
      <c r="B187" s="294" t="s">
        <v>574</v>
      </c>
      <c r="C187" s="879" t="s">
        <v>1203</v>
      </c>
      <c r="D187" s="879"/>
      <c r="E187" s="880"/>
      <c r="F187" s="1073" t="s">
        <v>1204</v>
      </c>
      <c r="G187" s="1074"/>
      <c r="H187" s="1074"/>
      <c r="I187" s="1074"/>
      <c r="J187" s="1074"/>
      <c r="K187" s="1074"/>
      <c r="L187" s="1074"/>
      <c r="M187" s="1074"/>
      <c r="N187" s="1074"/>
      <c r="O187" s="1044"/>
      <c r="P187" s="1044"/>
    </row>
    <row r="188" spans="2:16" ht="23.25" customHeight="1">
      <c r="B188" s="309" t="s">
        <v>576</v>
      </c>
      <c r="C188" s="913" t="s">
        <v>1205</v>
      </c>
      <c r="D188" s="913"/>
      <c r="E188" s="1006"/>
      <c r="F188" s="1084"/>
      <c r="G188" s="1085"/>
      <c r="H188" s="1085"/>
      <c r="I188" s="1085"/>
      <c r="J188" s="1085"/>
      <c r="K188" s="1085"/>
      <c r="L188" s="1085"/>
      <c r="M188" s="1085"/>
      <c r="N188" s="1085"/>
      <c r="O188" s="976"/>
      <c r="P188" s="976"/>
    </row>
    <row r="189" spans="2:16" ht="44.25" customHeight="1">
      <c r="B189" s="294" t="s">
        <v>578</v>
      </c>
      <c r="C189" s="879" t="s">
        <v>1206</v>
      </c>
      <c r="D189" s="879"/>
      <c r="E189" s="879"/>
      <c r="F189" s="879"/>
      <c r="G189" s="879"/>
      <c r="H189" s="879"/>
      <c r="I189" s="879"/>
      <c r="J189" s="879"/>
      <c r="K189" s="879"/>
      <c r="L189" s="879"/>
      <c r="M189" s="716"/>
      <c r="N189" s="132" t="s">
        <v>954</v>
      </c>
      <c r="O189" s="1058" t="s">
        <v>1207</v>
      </c>
      <c r="P189" s="1060"/>
    </row>
    <row r="190" spans="2:16" ht="36.75" customHeight="1">
      <c r="B190" s="9" t="s">
        <v>216</v>
      </c>
      <c r="C190" s="879" t="s">
        <v>1208</v>
      </c>
      <c r="D190" s="879"/>
      <c r="E190" s="879"/>
      <c r="F190" s="879"/>
      <c r="G190" s="879"/>
      <c r="H190" s="879"/>
      <c r="I190" s="879"/>
      <c r="J190" s="879"/>
      <c r="K190" s="1062" t="s">
        <v>1209</v>
      </c>
      <c r="L190" s="1063"/>
      <c r="M190" s="1063"/>
      <c r="N190" s="1064"/>
      <c r="O190" s="1059"/>
      <c r="P190" s="1061"/>
    </row>
    <row r="191" spans="2:16" ht="30" customHeight="1" thickBot="1">
      <c r="B191" s="310" t="s">
        <v>581</v>
      </c>
      <c r="C191" s="879" t="s">
        <v>1210</v>
      </c>
      <c r="D191" s="879"/>
      <c r="E191" s="879"/>
      <c r="F191" s="879"/>
      <c r="G191" s="879"/>
      <c r="H191" s="879"/>
      <c r="I191" s="879"/>
      <c r="J191" s="880"/>
      <c r="K191" s="1032" t="s">
        <v>969</v>
      </c>
      <c r="L191" s="1033"/>
      <c r="M191" s="1033"/>
      <c r="N191" s="1033"/>
      <c r="O191" s="733"/>
      <c r="P191" s="733"/>
    </row>
    <row r="192" spans="2:16" ht="21.75" customHeight="1" thickBot="1">
      <c r="B192" s="845" t="s">
        <v>1211</v>
      </c>
      <c r="C192" s="846"/>
      <c r="D192" s="846"/>
      <c r="E192" s="846"/>
      <c r="F192" s="846"/>
      <c r="G192" s="846"/>
      <c r="H192" s="846"/>
      <c r="I192" s="846"/>
      <c r="J192" s="846"/>
      <c r="K192" s="846"/>
      <c r="L192" s="846"/>
      <c r="M192" s="846"/>
      <c r="N192" s="846"/>
      <c r="O192" s="846"/>
      <c r="P192" s="847"/>
    </row>
    <row r="193" spans="2:16" ht="81" customHeight="1">
      <c r="B193" s="1034" t="s">
        <v>583</v>
      </c>
      <c r="C193" s="1036" t="s">
        <v>1212</v>
      </c>
      <c r="D193" s="1036"/>
      <c r="E193" s="1036"/>
      <c r="F193" s="1036"/>
      <c r="G193" s="1037"/>
      <c r="H193" s="1038" t="s">
        <v>1213</v>
      </c>
      <c r="I193" s="1039"/>
      <c r="J193" s="1040"/>
      <c r="K193" s="1038" t="s">
        <v>1214</v>
      </c>
      <c r="L193" s="1039"/>
      <c r="M193" s="1039"/>
      <c r="N193" s="1041"/>
      <c r="O193" s="1042"/>
      <c r="P193" s="1042"/>
    </row>
    <row r="194" spans="2:16" ht="137.25" customHeight="1">
      <c r="B194" s="1035"/>
      <c r="C194" s="1011"/>
      <c r="D194" s="1011"/>
      <c r="E194" s="1011"/>
      <c r="F194" s="1011"/>
      <c r="G194" s="1012"/>
      <c r="H194" s="311" t="s">
        <v>1215</v>
      </c>
      <c r="I194" s="312" t="s">
        <v>1216</v>
      </c>
      <c r="J194" s="312" t="s">
        <v>1217</v>
      </c>
      <c r="K194" s="311" t="s">
        <v>1218</v>
      </c>
      <c r="L194" s="311" t="s">
        <v>1219</v>
      </c>
      <c r="M194" s="313" t="s">
        <v>1220</v>
      </c>
      <c r="N194" s="314" t="s">
        <v>999</v>
      </c>
      <c r="O194" s="1043"/>
      <c r="P194" s="1043"/>
    </row>
    <row r="195" spans="2:16" ht="21" customHeight="1">
      <c r="B195" s="315" t="s">
        <v>216</v>
      </c>
      <c r="C195" s="1046" t="s">
        <v>1221</v>
      </c>
      <c r="D195" s="1046"/>
      <c r="E195" s="1046"/>
      <c r="F195" s="1046"/>
      <c r="G195" s="1046"/>
      <c r="H195" s="1046"/>
      <c r="I195" s="1046"/>
      <c r="J195" s="1046"/>
      <c r="K195" s="1046"/>
      <c r="L195" s="1046"/>
      <c r="M195" s="1046"/>
      <c r="N195" s="1047"/>
      <c r="O195" s="1043"/>
      <c r="P195" s="1043"/>
    </row>
    <row r="196" spans="2:16" ht="24.75" customHeight="1">
      <c r="B196" s="244" t="s">
        <v>230</v>
      </c>
      <c r="C196" s="1050" t="s">
        <v>1222</v>
      </c>
      <c r="D196" s="1050"/>
      <c r="E196" s="1050"/>
      <c r="F196" s="1050"/>
      <c r="G196" s="1051"/>
      <c r="H196" s="345">
        <v>0</v>
      </c>
      <c r="I196" s="346">
        <v>4</v>
      </c>
      <c r="J196" s="347">
        <f t="shared" ref="J196:J214" si="0">MIN(H196/I196,1)</f>
        <v>0</v>
      </c>
      <c r="K196" s="345" t="s">
        <v>71</v>
      </c>
      <c r="L196" s="346" t="s">
        <v>71</v>
      </c>
      <c r="M196" s="348" t="s">
        <v>71</v>
      </c>
      <c r="N196" s="1566"/>
      <c r="O196" s="1044"/>
      <c r="P196" s="1044"/>
    </row>
    <row r="197" spans="2:16" ht="24.75" customHeight="1">
      <c r="B197" s="244" t="s">
        <v>401</v>
      </c>
      <c r="C197" s="1050" t="s">
        <v>1223</v>
      </c>
      <c r="D197" s="1050"/>
      <c r="E197" s="1050"/>
      <c r="F197" s="1050"/>
      <c r="G197" s="1051"/>
      <c r="H197" s="345" t="s">
        <v>71</v>
      </c>
      <c r="I197" s="346" t="s">
        <v>71</v>
      </c>
      <c r="J197" s="349" t="s">
        <v>71</v>
      </c>
      <c r="K197" s="345" t="s">
        <v>71</v>
      </c>
      <c r="L197" s="346" t="s">
        <v>71</v>
      </c>
      <c r="M197" s="348" t="s">
        <v>71</v>
      </c>
      <c r="N197" s="1568"/>
      <c r="O197" s="1044"/>
      <c r="P197" s="1044"/>
    </row>
    <row r="198" spans="2:16" ht="39" customHeight="1">
      <c r="B198" s="244" t="s">
        <v>404</v>
      </c>
      <c r="C198" s="1050" t="s">
        <v>1224</v>
      </c>
      <c r="D198" s="1050"/>
      <c r="E198" s="1050"/>
      <c r="F198" s="1055"/>
      <c r="G198" s="1056"/>
      <c r="H198" s="345" t="s">
        <v>71</v>
      </c>
      <c r="I198" s="346" t="s">
        <v>71</v>
      </c>
      <c r="J198" s="349" t="s">
        <v>71</v>
      </c>
      <c r="K198" s="345" t="s">
        <v>71</v>
      </c>
      <c r="L198" s="346" t="s">
        <v>71</v>
      </c>
      <c r="M198" s="348" t="s">
        <v>71</v>
      </c>
      <c r="N198" s="1567"/>
      <c r="O198" s="1044"/>
      <c r="P198" s="1044"/>
    </row>
    <row r="199" spans="2:16" ht="24.75" customHeight="1">
      <c r="B199" s="319" t="s">
        <v>218</v>
      </c>
      <c r="C199" s="1046" t="s">
        <v>1225</v>
      </c>
      <c r="D199" s="1046"/>
      <c r="E199" s="1046"/>
      <c r="F199" s="1046"/>
      <c r="G199" s="1423"/>
      <c r="H199" s="345">
        <v>0</v>
      </c>
      <c r="I199" s="346">
        <v>4</v>
      </c>
      <c r="J199" s="347">
        <f t="shared" si="0"/>
        <v>0</v>
      </c>
      <c r="K199" s="345" t="s">
        <v>71</v>
      </c>
      <c r="L199" s="346" t="s">
        <v>71</v>
      </c>
      <c r="M199" s="348" t="s">
        <v>71</v>
      </c>
      <c r="N199" s="320"/>
      <c r="O199" s="1044"/>
      <c r="P199" s="1044"/>
    </row>
    <row r="200" spans="2:16" ht="15.75" customHeight="1">
      <c r="B200" s="319" t="s">
        <v>220</v>
      </c>
      <c r="C200" s="1046" t="s">
        <v>1022</v>
      </c>
      <c r="D200" s="1046"/>
      <c r="E200" s="1046"/>
      <c r="F200" s="1046"/>
      <c r="G200" s="1046"/>
      <c r="H200" s="1046"/>
      <c r="I200" s="1046"/>
      <c r="J200" s="1046"/>
      <c r="K200" s="1046"/>
      <c r="L200" s="1046"/>
      <c r="M200" s="1046"/>
      <c r="N200" s="1047"/>
      <c r="O200" s="1044"/>
      <c r="P200" s="1044"/>
    </row>
    <row r="201" spans="2:16" ht="24.75" customHeight="1">
      <c r="B201" s="10" t="s">
        <v>230</v>
      </c>
      <c r="C201" s="1050" t="s">
        <v>1226</v>
      </c>
      <c r="D201" s="1050"/>
      <c r="E201" s="1050"/>
      <c r="F201" s="1050"/>
      <c r="G201" s="1051"/>
      <c r="H201" s="345">
        <v>0</v>
      </c>
      <c r="I201" s="346">
        <v>3</v>
      </c>
      <c r="J201" s="347">
        <f t="shared" si="0"/>
        <v>0</v>
      </c>
      <c r="K201" s="345" t="s">
        <v>71</v>
      </c>
      <c r="L201" s="346" t="s">
        <v>71</v>
      </c>
      <c r="M201" s="349" t="s">
        <v>71</v>
      </c>
      <c r="N201" s="1052"/>
      <c r="O201" s="1044"/>
      <c r="P201" s="1044"/>
    </row>
    <row r="202" spans="2:16" ht="24.75" customHeight="1">
      <c r="B202" s="10" t="s">
        <v>401</v>
      </c>
      <c r="C202" s="1050" t="s">
        <v>1227</v>
      </c>
      <c r="D202" s="1050"/>
      <c r="E202" s="1050"/>
      <c r="F202" s="1050"/>
      <c r="G202" s="767"/>
      <c r="H202" s="345">
        <v>0</v>
      </c>
      <c r="I202" s="346">
        <v>4</v>
      </c>
      <c r="J202" s="347">
        <f t="shared" si="0"/>
        <v>0</v>
      </c>
      <c r="K202" s="345" t="s">
        <v>71</v>
      </c>
      <c r="L202" s="346" t="s">
        <v>71</v>
      </c>
      <c r="M202" s="349" t="s">
        <v>71</v>
      </c>
      <c r="N202" s="1053"/>
      <c r="O202" s="1044"/>
      <c r="P202" s="1044"/>
    </row>
    <row r="203" spans="2:16" ht="24.75" customHeight="1">
      <c r="B203" s="10" t="s">
        <v>404</v>
      </c>
      <c r="C203" s="1050" t="s">
        <v>1228</v>
      </c>
      <c r="D203" s="1050"/>
      <c r="E203" s="1050"/>
      <c r="F203" s="1050"/>
      <c r="G203" s="1051"/>
      <c r="H203" s="345">
        <v>0</v>
      </c>
      <c r="I203" s="346">
        <v>4</v>
      </c>
      <c r="J203" s="347">
        <f t="shared" si="0"/>
        <v>0</v>
      </c>
      <c r="K203" s="345" t="s">
        <v>71</v>
      </c>
      <c r="L203" s="346" t="s">
        <v>71</v>
      </c>
      <c r="M203" s="349" t="s">
        <v>71</v>
      </c>
      <c r="N203" s="1053"/>
      <c r="O203" s="1044"/>
      <c r="P203" s="1044"/>
    </row>
    <row r="204" spans="2:16" ht="18" customHeight="1">
      <c r="B204" s="319" t="s">
        <v>222</v>
      </c>
      <c r="C204" s="1046" t="s">
        <v>1028</v>
      </c>
      <c r="D204" s="1046"/>
      <c r="E204" s="1046"/>
      <c r="F204" s="1046"/>
      <c r="G204" s="1046"/>
      <c r="H204" s="1046"/>
      <c r="I204" s="1046"/>
      <c r="J204" s="1046"/>
      <c r="K204" s="1046"/>
      <c r="L204" s="1046"/>
      <c r="M204" s="1046"/>
      <c r="N204" s="1047"/>
      <c r="O204" s="1043"/>
      <c r="P204" s="1043"/>
    </row>
    <row r="205" spans="2:16" ht="22.5" customHeight="1">
      <c r="B205" s="10" t="s">
        <v>230</v>
      </c>
      <c r="C205" s="1050" t="s">
        <v>1229</v>
      </c>
      <c r="D205" s="1050"/>
      <c r="E205" s="1050"/>
      <c r="F205" s="1050"/>
      <c r="G205" s="1051"/>
      <c r="H205" s="345">
        <v>0</v>
      </c>
      <c r="I205" s="346">
        <v>4</v>
      </c>
      <c r="J205" s="347">
        <f t="shared" si="0"/>
        <v>0</v>
      </c>
      <c r="K205" s="345" t="s">
        <v>71</v>
      </c>
      <c r="L205" s="346" t="s">
        <v>71</v>
      </c>
      <c r="M205" s="348" t="s">
        <v>71</v>
      </c>
      <c r="N205" s="1566"/>
      <c r="O205" s="1043"/>
      <c r="P205" s="1043"/>
    </row>
    <row r="206" spans="2:16" ht="22.5" customHeight="1">
      <c r="B206" s="10" t="s">
        <v>401</v>
      </c>
      <c r="C206" s="1050" t="s">
        <v>1230</v>
      </c>
      <c r="D206" s="1050"/>
      <c r="E206" s="1050"/>
      <c r="F206" s="1050"/>
      <c r="G206" s="1051"/>
      <c r="H206" s="345">
        <v>0</v>
      </c>
      <c r="I206" s="346">
        <v>4</v>
      </c>
      <c r="J206" s="347">
        <f t="shared" si="0"/>
        <v>0</v>
      </c>
      <c r="K206" s="345" t="s">
        <v>71</v>
      </c>
      <c r="L206" s="346" t="s">
        <v>71</v>
      </c>
      <c r="M206" s="348" t="s">
        <v>71</v>
      </c>
      <c r="N206" s="1567"/>
      <c r="O206" s="1043"/>
      <c r="P206" s="1043"/>
    </row>
    <row r="207" spans="2:16" ht="22.5" customHeight="1">
      <c r="B207" s="319" t="s">
        <v>224</v>
      </c>
      <c r="C207" s="1046" t="s">
        <v>1197</v>
      </c>
      <c r="D207" s="1046"/>
      <c r="E207" s="1046"/>
      <c r="F207" s="1046"/>
      <c r="G207" s="1046"/>
      <c r="H207" s="345">
        <v>0</v>
      </c>
      <c r="I207" s="346">
        <v>4</v>
      </c>
      <c r="J207" s="347">
        <f t="shared" si="0"/>
        <v>0</v>
      </c>
      <c r="K207" s="345" t="s">
        <v>71</v>
      </c>
      <c r="L207" s="346" t="s">
        <v>71</v>
      </c>
      <c r="M207" s="348" t="s">
        <v>71</v>
      </c>
      <c r="N207" s="320"/>
      <c r="O207" s="1043"/>
      <c r="P207" s="1043"/>
    </row>
    <row r="208" spans="2:16" ht="22.5" customHeight="1">
      <c r="B208" s="319" t="s">
        <v>226</v>
      </c>
      <c r="C208" s="1046" t="s">
        <v>1033</v>
      </c>
      <c r="D208" s="1046"/>
      <c r="E208" s="1046"/>
      <c r="F208" s="1046"/>
      <c r="G208" s="1046"/>
      <c r="H208" s="345" t="s">
        <v>71</v>
      </c>
      <c r="I208" s="346" t="s">
        <v>71</v>
      </c>
      <c r="J208" s="349" t="s">
        <v>71</v>
      </c>
      <c r="K208" s="345" t="s">
        <v>71</v>
      </c>
      <c r="L208" s="346" t="s">
        <v>71</v>
      </c>
      <c r="M208" s="348" t="s">
        <v>71</v>
      </c>
      <c r="N208" s="320"/>
      <c r="O208" s="1043"/>
      <c r="P208" s="1043"/>
    </row>
    <row r="209" spans="2:16" ht="22.5" customHeight="1">
      <c r="B209" s="319" t="s">
        <v>228</v>
      </c>
      <c r="C209" s="1046" t="s">
        <v>1034</v>
      </c>
      <c r="D209" s="1046"/>
      <c r="E209" s="1046"/>
      <c r="F209" s="1046"/>
      <c r="G209" s="1046"/>
      <c r="H209" s="345">
        <v>0</v>
      </c>
      <c r="I209" s="346">
        <v>4</v>
      </c>
      <c r="J209" s="347">
        <f t="shared" si="0"/>
        <v>0</v>
      </c>
      <c r="K209" s="345" t="s">
        <v>71</v>
      </c>
      <c r="L209" s="346" t="s">
        <v>71</v>
      </c>
      <c r="M209" s="348" t="s">
        <v>71</v>
      </c>
      <c r="N209" s="320"/>
      <c r="O209" s="1043"/>
      <c r="P209" s="1043"/>
    </row>
    <row r="210" spans="2:16" ht="22.5" customHeight="1">
      <c r="B210" s="319" t="s">
        <v>229</v>
      </c>
      <c r="C210" s="1046" t="s">
        <v>1035</v>
      </c>
      <c r="D210" s="1046"/>
      <c r="E210" s="1046"/>
      <c r="F210" s="1046"/>
      <c r="G210" s="1046"/>
      <c r="H210" s="345">
        <v>0</v>
      </c>
      <c r="I210" s="346">
        <v>4</v>
      </c>
      <c r="J210" s="347">
        <f t="shared" si="0"/>
        <v>0</v>
      </c>
      <c r="K210" s="345" t="s">
        <v>71</v>
      </c>
      <c r="L210" s="346" t="s">
        <v>71</v>
      </c>
      <c r="M210" s="348" t="s">
        <v>71</v>
      </c>
      <c r="N210" s="320"/>
      <c r="O210" s="1043"/>
      <c r="P210" s="1043"/>
    </row>
    <row r="211" spans="2:16" ht="18.75" customHeight="1">
      <c r="B211" s="319" t="s">
        <v>230</v>
      </c>
      <c r="C211" s="1046" t="s">
        <v>1036</v>
      </c>
      <c r="D211" s="1046"/>
      <c r="E211" s="1046"/>
      <c r="F211" s="1046"/>
      <c r="G211" s="1046"/>
      <c r="H211" s="1046"/>
      <c r="I211" s="1046"/>
      <c r="J211" s="1046"/>
      <c r="K211" s="1046"/>
      <c r="L211" s="1046"/>
      <c r="M211" s="1046"/>
      <c r="N211" s="1047"/>
      <c r="O211" s="1043"/>
      <c r="P211" s="1043"/>
    </row>
    <row r="212" spans="2:16" ht="22.5" customHeight="1">
      <c r="B212" s="10" t="s">
        <v>230</v>
      </c>
      <c r="C212" s="1050" t="s">
        <v>1037</v>
      </c>
      <c r="D212" s="1050"/>
      <c r="E212" s="1050"/>
      <c r="F212" s="1050"/>
      <c r="G212" s="1051"/>
      <c r="H212" s="345">
        <v>0</v>
      </c>
      <c r="I212" s="346">
        <v>4</v>
      </c>
      <c r="J212" s="347">
        <f t="shared" si="0"/>
        <v>0</v>
      </c>
      <c r="K212" s="345" t="s">
        <v>71</v>
      </c>
      <c r="L212" s="346" t="s">
        <v>71</v>
      </c>
      <c r="M212" s="348" t="s">
        <v>71</v>
      </c>
      <c r="N212" s="1566"/>
      <c r="O212" s="1043"/>
      <c r="P212" s="1043"/>
    </row>
    <row r="213" spans="2:16" ht="22.5" customHeight="1">
      <c r="B213" s="10" t="s">
        <v>401</v>
      </c>
      <c r="C213" s="1050" t="s">
        <v>1038</v>
      </c>
      <c r="D213" s="1050"/>
      <c r="E213" s="1050"/>
      <c r="F213" s="1050"/>
      <c r="G213" s="1051"/>
      <c r="H213" s="345" t="s">
        <v>71</v>
      </c>
      <c r="I213" s="346" t="s">
        <v>71</v>
      </c>
      <c r="J213" s="349" t="s">
        <v>71</v>
      </c>
      <c r="K213" s="345" t="s">
        <v>71</v>
      </c>
      <c r="L213" s="346" t="s">
        <v>71</v>
      </c>
      <c r="M213" s="348" t="s">
        <v>71</v>
      </c>
      <c r="N213" s="1567"/>
      <c r="O213" s="1043"/>
      <c r="P213" s="1043"/>
    </row>
    <row r="214" spans="2:16" ht="22.5" customHeight="1">
      <c r="B214" s="319" t="s">
        <v>231</v>
      </c>
      <c r="C214" s="1046" t="s">
        <v>1125</v>
      </c>
      <c r="D214" s="1046"/>
      <c r="E214" s="1046"/>
      <c r="F214" s="1046"/>
      <c r="G214" s="1046"/>
      <c r="H214" s="345">
        <v>0</v>
      </c>
      <c r="I214" s="346">
        <v>4</v>
      </c>
      <c r="J214" s="347">
        <f t="shared" si="0"/>
        <v>0</v>
      </c>
      <c r="K214" s="345" t="s">
        <v>71</v>
      </c>
      <c r="L214" s="346" t="s">
        <v>71</v>
      </c>
      <c r="M214" s="348" t="s">
        <v>71</v>
      </c>
      <c r="N214" s="320"/>
      <c r="O214" s="1043"/>
      <c r="P214" s="1043"/>
    </row>
    <row r="215" spans="2:16" ht="35.25" customHeight="1">
      <c r="B215" s="9" t="s">
        <v>233</v>
      </c>
      <c r="C215" s="879" t="s">
        <v>1231</v>
      </c>
      <c r="D215" s="879"/>
      <c r="E215" s="879"/>
      <c r="F215" s="879"/>
      <c r="G215" s="880"/>
      <c r="H215" s="364">
        <f>SUM(H196+H199+H201+H202+H203+H205+H206+H207+H209+H210+H212+H214)</f>
        <v>0</v>
      </c>
      <c r="I215" s="364">
        <f>SUM(I196+I199+I201+I202+I203+I205+I206+I207+I209+I210+I212+I214)</f>
        <v>47</v>
      </c>
      <c r="J215" s="350">
        <f>MIN(H215/I215,1)</f>
        <v>0</v>
      </c>
      <c r="K215" s="381" t="s">
        <v>71</v>
      </c>
      <c r="L215" s="381" t="s">
        <v>71</v>
      </c>
      <c r="M215" s="351" t="s">
        <v>71</v>
      </c>
      <c r="N215" s="321"/>
      <c r="O215" s="1045"/>
      <c r="P215" s="1045"/>
    </row>
    <row r="216" spans="2:16" ht="41.25" customHeight="1" thickBot="1">
      <c r="B216" s="309" t="s">
        <v>606</v>
      </c>
      <c r="C216" s="913" t="s">
        <v>1232</v>
      </c>
      <c r="D216" s="913"/>
      <c r="E216" s="913"/>
      <c r="F216" s="913"/>
      <c r="G216" s="913"/>
      <c r="H216" s="1373" t="s">
        <v>1233</v>
      </c>
      <c r="I216" s="1374"/>
      <c r="J216" s="1374"/>
      <c r="K216" s="1374"/>
      <c r="L216" s="1374"/>
      <c r="M216" s="1374"/>
      <c r="N216" s="1375"/>
      <c r="O216" s="1019"/>
      <c r="P216" s="1020"/>
    </row>
    <row r="217" spans="2:16" ht="18.75" customHeight="1" thickBot="1">
      <c r="B217" s="845" t="s">
        <v>1234</v>
      </c>
      <c r="C217" s="846"/>
      <c r="D217" s="846"/>
      <c r="E217" s="846"/>
      <c r="F217" s="846"/>
      <c r="G217" s="846"/>
      <c r="H217" s="846"/>
      <c r="I217" s="846"/>
      <c r="J217" s="846"/>
      <c r="K217" s="846"/>
      <c r="L217" s="846"/>
      <c r="M217" s="846"/>
      <c r="N217" s="846"/>
      <c r="O217" s="846"/>
      <c r="P217" s="847"/>
    </row>
    <row r="218" spans="2:16" ht="26.25" customHeight="1">
      <c r="B218" s="254" t="s">
        <v>608</v>
      </c>
      <c r="C218" s="978" t="s">
        <v>1235</v>
      </c>
      <c r="D218" s="978"/>
      <c r="E218" s="978"/>
      <c r="F218" s="978"/>
      <c r="G218" s="978"/>
      <c r="H218" s="1021" t="s">
        <v>1236</v>
      </c>
      <c r="I218" s="1022"/>
      <c r="J218" s="1022"/>
      <c r="K218" s="1023" t="s">
        <v>1041</v>
      </c>
      <c r="L218" s="1025"/>
      <c r="M218" s="1026"/>
      <c r="N218" s="1027"/>
      <c r="O218" s="771"/>
      <c r="P218" s="771"/>
    </row>
    <row r="219" spans="2:16" ht="33" customHeight="1">
      <c r="B219" s="809" t="s">
        <v>610</v>
      </c>
      <c r="C219" s="879" t="s">
        <v>1237</v>
      </c>
      <c r="D219" s="879"/>
      <c r="E219" s="879"/>
      <c r="F219" s="879"/>
      <c r="G219" s="880"/>
      <c r="H219" s="968" t="s">
        <v>954</v>
      </c>
      <c r="I219" s="969"/>
      <c r="J219" s="969"/>
      <c r="K219" s="1024"/>
      <c r="L219" s="1013"/>
      <c r="M219" s="1014"/>
      <c r="N219" s="1015"/>
      <c r="O219" s="323"/>
      <c r="P219" s="324"/>
    </row>
    <row r="220" spans="2:16" ht="17.25" customHeight="1">
      <c r="B220" s="1008" t="s">
        <v>1238</v>
      </c>
      <c r="C220" s="1009"/>
      <c r="D220" s="1009"/>
      <c r="E220" s="1009"/>
      <c r="F220" s="1009"/>
      <c r="G220" s="1009"/>
      <c r="H220" s="1009"/>
      <c r="I220" s="1009"/>
      <c r="J220" s="1009"/>
      <c r="K220" s="1009"/>
      <c r="L220" s="1009"/>
      <c r="M220" s="1009"/>
      <c r="N220" s="1009"/>
      <c r="O220" s="1009"/>
      <c r="P220" s="1010"/>
    </row>
    <row r="221" spans="2:16" ht="21.75" customHeight="1">
      <c r="B221" s="244" t="s">
        <v>216</v>
      </c>
      <c r="C221" s="1011" t="s">
        <v>1239</v>
      </c>
      <c r="D221" s="1011"/>
      <c r="E221" s="1011"/>
      <c r="F221" s="1011"/>
      <c r="G221" s="1012"/>
      <c r="H221" s="968" t="s">
        <v>954</v>
      </c>
      <c r="I221" s="969"/>
      <c r="J221" s="969"/>
      <c r="K221" s="980" t="s">
        <v>1041</v>
      </c>
      <c r="L221" s="995"/>
      <c r="M221" s="996"/>
      <c r="N221" s="997"/>
      <c r="O221" s="1004"/>
      <c r="P221" s="1004"/>
    </row>
    <row r="222" spans="2:16" ht="21.75" customHeight="1">
      <c r="B222" s="10" t="s">
        <v>218</v>
      </c>
      <c r="C222" s="879" t="s">
        <v>1240</v>
      </c>
      <c r="D222" s="879"/>
      <c r="E222" s="879"/>
      <c r="F222" s="879"/>
      <c r="G222" s="880"/>
      <c r="H222" s="968" t="s">
        <v>954</v>
      </c>
      <c r="I222" s="969"/>
      <c r="J222" s="969"/>
      <c r="K222" s="981"/>
      <c r="L222" s="1013"/>
      <c r="M222" s="1014"/>
      <c r="N222" s="1015"/>
      <c r="O222" s="1007"/>
      <c r="P222" s="1007"/>
    </row>
    <row r="223" spans="2:16" ht="22.5" customHeight="1">
      <c r="B223" s="809" t="s">
        <v>615</v>
      </c>
      <c r="C223" s="875" t="s">
        <v>1241</v>
      </c>
      <c r="D223" s="875"/>
      <c r="E223" s="875"/>
      <c r="F223" s="875"/>
      <c r="G223" s="875"/>
      <c r="H223" s="875"/>
      <c r="I223" s="875"/>
      <c r="J223" s="875"/>
      <c r="K223" s="921"/>
      <c r="L223" s="921"/>
      <c r="M223" s="921"/>
      <c r="N223" s="921"/>
      <c r="O223" s="875"/>
      <c r="P223" s="876"/>
    </row>
    <row r="224" spans="2:16" ht="21.75" customHeight="1">
      <c r="B224" s="10" t="s">
        <v>216</v>
      </c>
      <c r="C224" s="879" t="s">
        <v>1242</v>
      </c>
      <c r="D224" s="879"/>
      <c r="E224" s="879"/>
      <c r="F224" s="879"/>
      <c r="G224" s="880"/>
      <c r="H224" s="968" t="s">
        <v>954</v>
      </c>
      <c r="I224" s="969"/>
      <c r="J224" s="969"/>
      <c r="K224" s="979" t="s">
        <v>1041</v>
      </c>
      <c r="L224" s="992"/>
      <c r="M224" s="993"/>
      <c r="N224" s="994"/>
      <c r="O224" s="1001"/>
      <c r="P224" s="1001"/>
    </row>
    <row r="225" spans="1:16" ht="21.75" customHeight="1">
      <c r="B225" s="10" t="s">
        <v>218</v>
      </c>
      <c r="C225" s="879" t="s">
        <v>1243</v>
      </c>
      <c r="D225" s="879"/>
      <c r="E225" s="879"/>
      <c r="F225" s="879"/>
      <c r="G225" s="880"/>
      <c r="H225" s="968" t="s">
        <v>954</v>
      </c>
      <c r="I225" s="969"/>
      <c r="J225" s="969"/>
      <c r="K225" s="980"/>
      <c r="L225" s="995"/>
      <c r="M225" s="996"/>
      <c r="N225" s="997"/>
      <c r="O225" s="1002"/>
      <c r="P225" s="1002"/>
    </row>
    <row r="226" spans="1:16" ht="28.5" customHeight="1">
      <c r="B226" s="809" t="s">
        <v>617</v>
      </c>
      <c r="C226" s="879" t="s">
        <v>1244</v>
      </c>
      <c r="D226" s="879"/>
      <c r="E226" s="879"/>
      <c r="F226" s="879"/>
      <c r="G226" s="880"/>
      <c r="H226" s="968" t="s">
        <v>954</v>
      </c>
      <c r="I226" s="969"/>
      <c r="J226" s="969"/>
      <c r="K226" s="980"/>
      <c r="L226" s="995"/>
      <c r="M226" s="996"/>
      <c r="N226" s="997"/>
      <c r="O226" s="1004"/>
      <c r="P226" s="1004"/>
    </row>
    <row r="227" spans="1:16" ht="21.75" customHeight="1">
      <c r="B227" s="10" t="s">
        <v>216</v>
      </c>
      <c r="C227" s="879" t="s">
        <v>1245</v>
      </c>
      <c r="D227" s="879"/>
      <c r="E227" s="879"/>
      <c r="F227" s="879"/>
      <c r="G227" s="880"/>
      <c r="H227" s="968" t="s">
        <v>954</v>
      </c>
      <c r="I227" s="969"/>
      <c r="J227" s="969"/>
      <c r="K227" s="980"/>
      <c r="L227" s="995"/>
      <c r="M227" s="996"/>
      <c r="N227" s="997"/>
      <c r="O227" s="1007"/>
      <c r="P227" s="1007"/>
    </row>
    <row r="228" spans="1:16" ht="51" customHeight="1">
      <c r="B228" s="809" t="s">
        <v>620</v>
      </c>
      <c r="C228" s="879" t="s">
        <v>1246</v>
      </c>
      <c r="D228" s="879"/>
      <c r="E228" s="879"/>
      <c r="F228" s="879"/>
      <c r="G228" s="880"/>
      <c r="H228" s="968" t="s">
        <v>969</v>
      </c>
      <c r="I228" s="969"/>
      <c r="J228" s="969"/>
      <c r="K228" s="980"/>
      <c r="L228" s="995"/>
      <c r="M228" s="996"/>
      <c r="N228" s="997"/>
      <c r="O228" s="246"/>
      <c r="P228" s="247"/>
    </row>
    <row r="229" spans="1:16" ht="21" customHeight="1">
      <c r="B229" s="803" t="s">
        <v>622</v>
      </c>
      <c r="C229" s="875" t="s">
        <v>1247</v>
      </c>
      <c r="D229" s="875"/>
      <c r="E229" s="875"/>
      <c r="F229" s="875"/>
      <c r="G229" s="990"/>
      <c r="H229" s="968" t="s">
        <v>954</v>
      </c>
      <c r="I229" s="969"/>
      <c r="J229" s="969"/>
      <c r="K229" s="980"/>
      <c r="L229" s="995"/>
      <c r="M229" s="996"/>
      <c r="N229" s="997"/>
      <c r="O229" s="1003"/>
      <c r="P229" s="1003"/>
    </row>
    <row r="230" spans="1:16" ht="21.75" customHeight="1">
      <c r="B230" s="10" t="s">
        <v>216</v>
      </c>
      <c r="C230" s="879" t="s">
        <v>1248</v>
      </c>
      <c r="D230" s="879"/>
      <c r="E230" s="879"/>
      <c r="F230" s="879"/>
      <c r="G230" s="880"/>
      <c r="H230" s="968" t="s">
        <v>954</v>
      </c>
      <c r="I230" s="969"/>
      <c r="J230" s="969"/>
      <c r="K230" s="980"/>
      <c r="L230" s="995"/>
      <c r="M230" s="996"/>
      <c r="N230" s="997"/>
      <c r="O230" s="1004"/>
      <c r="P230" s="1004"/>
    </row>
    <row r="231" spans="1:16" ht="21.7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18.75" customHeight="1" thickBot="1">
      <c r="B232" s="845" t="s">
        <v>1250</v>
      </c>
      <c r="C232" s="846"/>
      <c r="D232" s="846"/>
      <c r="E232" s="846"/>
      <c r="F232" s="846"/>
      <c r="G232" s="846"/>
      <c r="H232" s="846"/>
      <c r="I232" s="846"/>
      <c r="J232" s="846"/>
      <c r="K232" s="848"/>
      <c r="L232" s="846"/>
      <c r="M232" s="846"/>
      <c r="N232" s="846"/>
      <c r="O232" s="846"/>
      <c r="P232" s="847"/>
    </row>
    <row r="233" spans="1:16" ht="39" customHeight="1">
      <c r="B233" s="760" t="s">
        <v>627</v>
      </c>
      <c r="C233" s="978" t="s">
        <v>1251</v>
      </c>
      <c r="D233" s="978"/>
      <c r="E233" s="978"/>
      <c r="F233" s="978"/>
      <c r="G233" s="978"/>
      <c r="H233" s="968" t="s">
        <v>969</v>
      </c>
      <c r="I233" s="969"/>
      <c r="J233" s="969"/>
      <c r="K233" s="979" t="s">
        <v>1041</v>
      </c>
      <c r="L233" s="982"/>
      <c r="M233" s="983"/>
      <c r="N233" s="984"/>
      <c r="O233" s="985"/>
      <c r="P233" s="985"/>
    </row>
    <row r="234" spans="1:16" ht="39" customHeight="1">
      <c r="B234" s="10" t="s">
        <v>216</v>
      </c>
      <c r="C234" s="879" t="s">
        <v>1252</v>
      </c>
      <c r="D234" s="879"/>
      <c r="E234" s="879"/>
      <c r="F234" s="879"/>
      <c r="G234" s="880"/>
      <c r="H234" s="986" t="s">
        <v>60</v>
      </c>
      <c r="I234" s="987"/>
      <c r="J234" s="988"/>
      <c r="K234" s="980"/>
      <c r="L234" s="973"/>
      <c r="M234" s="974"/>
      <c r="N234" s="975"/>
      <c r="O234" s="976"/>
      <c r="P234" s="976"/>
    </row>
    <row r="235" spans="1:16" ht="33" customHeight="1">
      <c r="B235" s="760" t="s">
        <v>630</v>
      </c>
      <c r="C235" s="989" t="s">
        <v>1253</v>
      </c>
      <c r="D235" s="875"/>
      <c r="E235" s="875"/>
      <c r="F235" s="875"/>
      <c r="G235" s="990"/>
      <c r="H235" s="968" t="s">
        <v>969</v>
      </c>
      <c r="I235" s="969"/>
      <c r="J235" s="969"/>
      <c r="K235" s="980"/>
      <c r="L235" s="970"/>
      <c r="M235" s="971"/>
      <c r="N235" s="972"/>
      <c r="O235" s="960"/>
      <c r="P235" s="960"/>
    </row>
    <row r="236" spans="1:16" ht="40.5" customHeight="1">
      <c r="B236" s="325" t="s">
        <v>216</v>
      </c>
      <c r="C236" s="879" t="s">
        <v>1252</v>
      </c>
      <c r="D236" s="879"/>
      <c r="E236" s="879"/>
      <c r="F236" s="879"/>
      <c r="G236" s="880"/>
      <c r="H236" s="957" t="s">
        <v>60</v>
      </c>
      <c r="I236" s="958"/>
      <c r="J236" s="977"/>
      <c r="K236" s="981"/>
      <c r="L236" s="973"/>
      <c r="M236" s="974"/>
      <c r="N236" s="975"/>
      <c r="O236" s="976"/>
      <c r="P236" s="976"/>
    </row>
    <row r="237" spans="1:16" ht="39.75" customHeight="1">
      <c r="B237" s="759" t="s">
        <v>632</v>
      </c>
      <c r="C237" s="921" t="s">
        <v>1254</v>
      </c>
      <c r="D237" s="921"/>
      <c r="E237" s="921"/>
      <c r="F237" s="921"/>
      <c r="G237" s="956"/>
      <c r="H237" s="1099" t="s">
        <v>1255</v>
      </c>
      <c r="I237" s="1100"/>
      <c r="J237" s="1100"/>
      <c r="K237" s="1100"/>
      <c r="L237" s="1100"/>
      <c r="M237" s="1100"/>
      <c r="N237" s="1417"/>
      <c r="O237" s="761"/>
      <c r="P237" s="761"/>
    </row>
    <row r="238" spans="1:16" ht="102.75" customHeight="1">
      <c r="A238" s="11"/>
      <c r="B238" s="720" t="s">
        <v>634</v>
      </c>
      <c r="C238" s="921" t="s">
        <v>1256</v>
      </c>
      <c r="D238" s="921"/>
      <c r="E238" s="921"/>
      <c r="F238" s="921"/>
      <c r="G238" s="956"/>
      <c r="H238" s="160" t="s">
        <v>969</v>
      </c>
      <c r="I238" s="753" t="s">
        <v>1041</v>
      </c>
      <c r="J238" s="958"/>
      <c r="K238" s="958"/>
      <c r="L238" s="958"/>
      <c r="M238" s="958"/>
      <c r="N238" s="959"/>
      <c r="O238" s="960"/>
      <c r="P238" s="960"/>
    </row>
    <row r="239" spans="1:16" ht="48.75" customHeight="1" thickBot="1">
      <c r="A239" s="11"/>
      <c r="B239" s="326"/>
      <c r="C239" s="962" t="s">
        <v>1257</v>
      </c>
      <c r="D239" s="963"/>
      <c r="E239" s="963"/>
      <c r="F239" s="963"/>
      <c r="G239" s="963"/>
      <c r="H239" s="964" t="s">
        <v>60</v>
      </c>
      <c r="I239" s="965"/>
      <c r="J239" s="964"/>
      <c r="K239" s="964"/>
      <c r="L239" s="964"/>
      <c r="M239" s="966"/>
      <c r="N239" s="967"/>
      <c r="O239" s="961"/>
      <c r="P239" s="961"/>
    </row>
    <row r="240" spans="1:16" ht="15.75" thickTop="1"/>
    <row r="241" spans="2:16" ht="26.25">
      <c r="B241" s="955" t="s">
        <v>1258</v>
      </c>
      <c r="C241" s="955"/>
      <c r="D241" s="955"/>
      <c r="E241" s="955"/>
      <c r="F241" s="955"/>
      <c r="G241" s="955"/>
      <c r="H241" s="955"/>
      <c r="I241" s="955"/>
      <c r="J241" s="955"/>
      <c r="K241" s="955"/>
      <c r="L241" s="955"/>
      <c r="M241" s="955"/>
      <c r="N241" s="955"/>
      <c r="O241" s="327"/>
      <c r="P241"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8"/>
    <mergeCell ref="C197:G197"/>
    <mergeCell ref="C198:E198"/>
    <mergeCell ref="F198:G198"/>
    <mergeCell ref="C199:G199"/>
    <mergeCell ref="C210:G210"/>
    <mergeCell ref="C211:N211"/>
    <mergeCell ref="C212:G212"/>
    <mergeCell ref="N212:N213"/>
    <mergeCell ref="C213:G213"/>
    <mergeCell ref="C214:G214"/>
    <mergeCell ref="C205:G205"/>
    <mergeCell ref="N205:N206"/>
    <mergeCell ref="C206:G206"/>
    <mergeCell ref="C207:G207"/>
    <mergeCell ref="C208:G208"/>
    <mergeCell ref="C209:G209"/>
    <mergeCell ref="C215:G215"/>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1:N241"/>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H130">
    <cfRule type="expression" dxfId="5721" priority="214">
      <formula>$H$134="Don't know"</formula>
    </cfRule>
    <cfRule type="expression" dxfId="5720" priority="215">
      <formula>$H$134="no"</formula>
    </cfRule>
  </conditionalFormatting>
  <conditionalFormatting sqref="H132">
    <cfRule type="expression" dxfId="5719" priority="212">
      <formula>$H$138="Don't know"</formula>
    </cfRule>
    <cfRule type="expression" dxfId="5718" priority="213">
      <formula>$H$138="No"</formula>
    </cfRule>
  </conditionalFormatting>
  <conditionalFormatting sqref="H134">
    <cfRule type="expression" dxfId="5717" priority="210">
      <formula>$H$141="Don't know"</formula>
    </cfRule>
    <cfRule type="expression" dxfId="5716" priority="211">
      <formula>$H$141="No"</formula>
    </cfRule>
  </conditionalFormatting>
  <conditionalFormatting sqref="H122:H124 K122">
    <cfRule type="expression" dxfId="5715" priority="208">
      <formula>$N$128="Don't know"</formula>
    </cfRule>
    <cfRule type="expression" dxfId="5714" priority="209">
      <formula>$N$128="No"</formula>
    </cfRule>
  </conditionalFormatting>
  <conditionalFormatting sqref="L157:M159">
    <cfRule type="expression" dxfId="5713" priority="204">
      <formula>$F$163="Don't know"</formula>
    </cfRule>
    <cfRule type="expression" dxfId="5712" priority="207">
      <formula>$F$163="No"</formula>
    </cfRule>
  </conditionalFormatting>
  <conditionalFormatting sqref="L158:M158">
    <cfRule type="expression" dxfId="5711" priority="203">
      <formula>$F$164="Don't know"</formula>
    </cfRule>
    <cfRule type="expression" dxfId="5710" priority="206">
      <formula>$F$164="No"</formula>
    </cfRule>
  </conditionalFormatting>
  <conditionalFormatting sqref="L159:M159">
    <cfRule type="expression" dxfId="5709" priority="202">
      <formula>$F$171="Don't know"</formula>
    </cfRule>
    <cfRule type="expression" dxfId="5708" priority="205">
      <formula>$F$171="No"</formula>
    </cfRule>
  </conditionalFormatting>
  <conditionalFormatting sqref="H11:N11">
    <cfRule type="expression" dxfId="5707" priority="199">
      <formula>$F$17="Not applicable"</formula>
    </cfRule>
    <cfRule type="expression" dxfId="5706" priority="200">
      <formula>$F$17="Don't know"</formula>
    </cfRule>
    <cfRule type="expression" dxfId="5705" priority="201">
      <formula>$F$17="No"</formula>
    </cfRule>
  </conditionalFormatting>
  <conditionalFormatting sqref="H12:N19">
    <cfRule type="expression" dxfId="5704" priority="196">
      <formula>$F12="Not applicable"</formula>
    </cfRule>
    <cfRule type="expression" dxfId="5703" priority="197">
      <formula>$F12="Don't know"</formula>
    </cfRule>
    <cfRule type="expression" dxfId="5702" priority="198">
      <formula>$F12="No"</formula>
    </cfRule>
  </conditionalFormatting>
  <conditionalFormatting sqref="H11:N19 N20 F9:N9 F11:F19">
    <cfRule type="expression" dxfId="5701" priority="195">
      <formula>$N$14="Don't know"</formula>
    </cfRule>
  </conditionalFormatting>
  <conditionalFormatting sqref="H11:N19 N20 F9:N9 F11:F19">
    <cfRule type="expression" dxfId="5700" priority="194">
      <formula>$N$14="Not applicable"</formula>
    </cfRule>
  </conditionalFormatting>
  <conditionalFormatting sqref="H11:N19 N20 F9:N9 F11:F19">
    <cfRule type="expression" dxfId="5699" priority="193">
      <formula>$N$14="No"</formula>
    </cfRule>
  </conditionalFormatting>
  <conditionalFormatting sqref="L153:M155">
    <cfRule type="expression" dxfId="5698" priority="191">
      <formula>$F$163="Don't know"</formula>
    </cfRule>
    <cfRule type="expression" dxfId="5697" priority="192">
      <formula>$F$163="No"</formula>
    </cfRule>
  </conditionalFormatting>
  <conditionalFormatting sqref="L154:M154">
    <cfRule type="expression" dxfId="5696" priority="189">
      <formula>$F$163="Don't know"</formula>
    </cfRule>
    <cfRule type="expression" dxfId="5695" priority="190">
      <formula>$F$163="No"</formula>
    </cfRule>
  </conditionalFormatting>
  <conditionalFormatting sqref="L155:M155">
    <cfRule type="expression" dxfId="5694" priority="187">
      <formula>$F$163="Don't know"</formula>
    </cfRule>
    <cfRule type="expression" dxfId="5693" priority="188">
      <formula>$F$163="No"</formula>
    </cfRule>
  </conditionalFormatting>
  <conditionalFormatting sqref="L21:L22">
    <cfRule type="expression" dxfId="5692" priority="184">
      <formula>$N$14="No"</formula>
    </cfRule>
  </conditionalFormatting>
  <conditionalFormatting sqref="L21:L22">
    <cfRule type="expression" dxfId="5691" priority="186">
      <formula>$N$14="Don't know"</formula>
    </cfRule>
  </conditionalFormatting>
  <conditionalFormatting sqref="L21:L22">
    <cfRule type="expression" dxfId="5690" priority="185">
      <formula>$N$14="Not applicable"</formula>
    </cfRule>
  </conditionalFormatting>
  <conditionalFormatting sqref="I23:J23 H25 G61:H62 F68:J68 F70:J70 H87:N87 H90 H196:I197 H201:I203 H205:I210 H212:I214 H27:H29 L8 F11:F19 L21:L22 F23 F69 G101:L113 F75:J76 H199:I199 F79:J79 F77:F78 J40:K43">
    <cfRule type="containsBlanks" dxfId="5689" priority="183">
      <formula>LEN(TRIM(F8))=0</formula>
    </cfRule>
  </conditionalFormatting>
  <conditionalFormatting sqref="F9:N9">
    <cfRule type="containsBlanks" dxfId="5688" priority="182">
      <formula>LEN(TRIM(F9))=0</formula>
    </cfRule>
  </conditionalFormatting>
  <conditionalFormatting sqref="O10 O58 O74 O25 J33:K35 J37:K38 J45:K51 J53:K55">
    <cfRule type="containsBlanks" dxfId="5687" priority="181">
      <formula>LEN(TRIM(J10))=0</formula>
    </cfRule>
  </conditionalFormatting>
  <conditionalFormatting sqref="I61:J62">
    <cfRule type="containsBlanks" dxfId="5686" priority="180">
      <formula>LEN(TRIM(I61))=0</formula>
    </cfRule>
  </conditionalFormatting>
  <conditionalFormatting sqref="H85:J85">
    <cfRule type="containsBlanks" dxfId="5685" priority="179">
      <formula>LEN(TRIM(H85))=0</formula>
    </cfRule>
  </conditionalFormatting>
  <conditionalFormatting sqref="I170:L170 F187:N187 N189 K191:N191 G138 H129:H130 H122:H124 K122 H218:H219 H134:H135 H132 K161 H167 H237:H238 L153:N155 L157:N159 F161:F163 K172:K183">
    <cfRule type="containsBlanks" dxfId="5684" priority="178">
      <formula>LEN(TRIM(F122))=0</formula>
    </cfRule>
  </conditionalFormatting>
  <conditionalFormatting sqref="M170:N170">
    <cfRule type="containsBlanks" dxfId="5683" priority="177">
      <formula>LEN(TRIM(M170))=0</formula>
    </cfRule>
  </conditionalFormatting>
  <conditionalFormatting sqref="G120">
    <cfRule type="containsBlanks" dxfId="5682" priority="176">
      <formula>LEN(TRIM(G120))=0</formula>
    </cfRule>
  </conditionalFormatting>
  <conditionalFormatting sqref="J26">
    <cfRule type="containsBlanks" dxfId="5681" priority="174">
      <formula>LEN(TRIM(J26))=0</formula>
    </cfRule>
  </conditionalFormatting>
  <conditionalFormatting sqref="J27">
    <cfRule type="containsBlanks" dxfId="5680" priority="175">
      <formula>LEN(TRIM(J27))=0</formula>
    </cfRule>
  </conditionalFormatting>
  <conditionalFormatting sqref="O169">
    <cfRule type="containsBlanks" dxfId="5679" priority="173">
      <formula>LEN(TRIM(O169))=0</formula>
    </cfRule>
  </conditionalFormatting>
  <conditionalFormatting sqref="J56">
    <cfRule type="containsBlanks" dxfId="5678" priority="172">
      <formula>LEN(TRIM(J56))=0</formula>
    </cfRule>
  </conditionalFormatting>
  <conditionalFormatting sqref="F23">
    <cfRule type="expression" dxfId="5677" priority="171">
      <formula>$N$14="Don't know"</formula>
    </cfRule>
  </conditionalFormatting>
  <conditionalFormatting sqref="F23">
    <cfRule type="expression" dxfId="5676" priority="170">
      <formula>$N$14="Not applicable"</formula>
    </cfRule>
  </conditionalFormatting>
  <conditionalFormatting sqref="F23">
    <cfRule type="expression" dxfId="5675" priority="169">
      <formula>$N$14="No"</formula>
    </cfRule>
  </conditionalFormatting>
  <conditionalFormatting sqref="L20">
    <cfRule type="containsBlanks" dxfId="5674" priority="165">
      <formula>LEN(TRIM(L20))=0</formula>
    </cfRule>
    <cfRule type="expression" dxfId="5673" priority="168">
      <formula>$M$14="Don't know"</formula>
    </cfRule>
  </conditionalFormatting>
  <conditionalFormatting sqref="L20">
    <cfRule type="expression" dxfId="5672" priority="167">
      <formula>$M$14="Not applicable"</formula>
    </cfRule>
  </conditionalFormatting>
  <conditionalFormatting sqref="L20">
    <cfRule type="expression" dxfId="5671" priority="166">
      <formula>$M$14="No"</formula>
    </cfRule>
  </conditionalFormatting>
  <conditionalFormatting sqref="L21">
    <cfRule type="expression" dxfId="5670" priority="164">
      <formula>$N$14="Don't know"</formula>
    </cfRule>
  </conditionalFormatting>
  <conditionalFormatting sqref="L21">
    <cfRule type="expression" dxfId="5669" priority="163">
      <formula>$N$14="Not applicable"</formula>
    </cfRule>
  </conditionalFormatting>
  <conditionalFormatting sqref="L21">
    <cfRule type="expression" dxfId="5668" priority="162">
      <formula>$N$14="No"</formula>
    </cfRule>
  </conditionalFormatting>
  <conditionalFormatting sqref="L22">
    <cfRule type="expression" dxfId="5667" priority="161">
      <formula>$N$14="Don't know"</formula>
    </cfRule>
  </conditionalFormatting>
  <conditionalFormatting sqref="L22">
    <cfRule type="expression" dxfId="5666" priority="160">
      <formula>$N$14="Not applicable"</formula>
    </cfRule>
  </conditionalFormatting>
  <conditionalFormatting sqref="L22">
    <cfRule type="expression" dxfId="5665" priority="159">
      <formula>$N$14="No"</formula>
    </cfRule>
  </conditionalFormatting>
  <conditionalFormatting sqref="L8">
    <cfRule type="expression" dxfId="5664" priority="158">
      <formula>$N$14="Don't know"</formula>
    </cfRule>
  </conditionalFormatting>
  <conditionalFormatting sqref="L8">
    <cfRule type="expression" dxfId="5663" priority="157">
      <formula>$N$14="Not applicable"</formula>
    </cfRule>
  </conditionalFormatting>
  <conditionalFormatting sqref="L8">
    <cfRule type="expression" dxfId="5662" priority="156">
      <formula>$N$14="No"</formula>
    </cfRule>
  </conditionalFormatting>
  <conditionalFormatting sqref="N65">
    <cfRule type="containsBlanks" dxfId="5661" priority="155">
      <formula>LEN(TRIM(N65))=0</formula>
    </cfRule>
  </conditionalFormatting>
  <conditionalFormatting sqref="H86:J86">
    <cfRule type="containsBlanks" dxfId="5660" priority="154">
      <formula>LEN(TRIM(H86))=0</formula>
    </cfRule>
  </conditionalFormatting>
  <conditionalFormatting sqref="K186">
    <cfRule type="containsBlanks" dxfId="5659" priority="143">
      <formula>LEN(TRIM(K186))=0</formula>
    </cfRule>
  </conditionalFormatting>
  <conditionalFormatting sqref="L158:M158">
    <cfRule type="expression" dxfId="5658" priority="152">
      <formula>$F$163="Don't know"</formula>
    </cfRule>
    <cfRule type="expression" dxfId="5657" priority="153">
      <formula>$F$163="No"</formula>
    </cfRule>
  </conditionalFormatting>
  <conditionalFormatting sqref="L159:M159">
    <cfRule type="expression" dxfId="5656" priority="150">
      <formula>$F$163="Don't know"</formula>
    </cfRule>
    <cfRule type="expression" dxfId="5655" priority="151">
      <formula>$F$163="No"</formula>
    </cfRule>
  </conditionalFormatting>
  <conditionalFormatting sqref="L153:M155">
    <cfRule type="expression" dxfId="5654" priority="148">
      <formula>$F$163="Don't know"</formula>
    </cfRule>
    <cfRule type="expression" dxfId="5653" priority="149">
      <formula>$F$163="No"</formula>
    </cfRule>
  </conditionalFormatting>
  <conditionalFormatting sqref="L154:M154">
    <cfRule type="expression" dxfId="5652" priority="146">
      <formula>$F$163="Don't know"</formula>
    </cfRule>
    <cfRule type="expression" dxfId="5651" priority="147">
      <formula>$F$163="No"</formula>
    </cfRule>
  </conditionalFormatting>
  <conditionalFormatting sqref="L155:M155">
    <cfRule type="expression" dxfId="5650" priority="144">
      <formula>$F$163="Don't know"</formula>
    </cfRule>
    <cfRule type="expression" dxfId="5649" priority="145">
      <formula>$F$163="No"</formula>
    </cfRule>
  </conditionalFormatting>
  <conditionalFormatting sqref="O8">
    <cfRule type="containsBlanks" dxfId="5648" priority="142">
      <formula>LEN(TRIM(O8))=0</formula>
    </cfRule>
  </conditionalFormatting>
  <conditionalFormatting sqref="O65">
    <cfRule type="containsBlanks" dxfId="5647" priority="141">
      <formula>LEN(TRIM(O65))=0</formula>
    </cfRule>
  </conditionalFormatting>
  <conditionalFormatting sqref="O189:O190">
    <cfRule type="containsBlanks" dxfId="5646" priority="140">
      <formula>LEN(TRIM(O189))=0</formula>
    </cfRule>
  </conditionalFormatting>
  <conditionalFormatting sqref="L154:M154">
    <cfRule type="expression" dxfId="5645" priority="138">
      <formula>$F$163="Don't know"</formula>
    </cfRule>
    <cfRule type="expression" dxfId="5644" priority="139">
      <formula>$F$163="No"</formula>
    </cfRule>
  </conditionalFormatting>
  <conditionalFormatting sqref="L154:M154">
    <cfRule type="expression" dxfId="5643" priority="136">
      <formula>$F$163="Don't know"</formula>
    </cfRule>
    <cfRule type="expression" dxfId="5642" priority="137">
      <formula>$F$163="No"</formula>
    </cfRule>
  </conditionalFormatting>
  <conditionalFormatting sqref="L155:M155">
    <cfRule type="expression" dxfId="5641" priority="134">
      <formula>$F$163="Don't know"</formula>
    </cfRule>
    <cfRule type="expression" dxfId="5640" priority="135">
      <formula>$F$163="No"</formula>
    </cfRule>
  </conditionalFormatting>
  <conditionalFormatting sqref="L155:M155">
    <cfRule type="expression" dxfId="5639" priority="132">
      <formula>$F$163="Don't know"</formula>
    </cfRule>
    <cfRule type="expression" dxfId="5638" priority="133">
      <formula>$F$163="No"</formula>
    </cfRule>
  </conditionalFormatting>
  <conditionalFormatting sqref="L157:M159">
    <cfRule type="expression" dxfId="5637" priority="130">
      <formula>$F$163="Don't know"</formula>
    </cfRule>
    <cfRule type="expression" dxfId="5636" priority="131">
      <formula>$F$163="No"</formula>
    </cfRule>
  </conditionalFormatting>
  <conditionalFormatting sqref="L157:M159">
    <cfRule type="expression" dxfId="5635" priority="128">
      <formula>$F$163="Don't know"</formula>
    </cfRule>
    <cfRule type="expression" dxfId="5634" priority="129">
      <formula>$F$163="No"</formula>
    </cfRule>
  </conditionalFormatting>
  <conditionalFormatting sqref="L158:M158">
    <cfRule type="expression" dxfId="5633" priority="126">
      <formula>$F$163="Don't know"</formula>
    </cfRule>
    <cfRule type="expression" dxfId="5632" priority="127">
      <formula>$F$163="No"</formula>
    </cfRule>
  </conditionalFormatting>
  <conditionalFormatting sqref="L158:M158">
    <cfRule type="expression" dxfId="5631" priority="124">
      <formula>$F$163="Don't know"</formula>
    </cfRule>
    <cfRule type="expression" dxfId="5630" priority="125">
      <formula>$F$163="No"</formula>
    </cfRule>
  </conditionalFormatting>
  <conditionalFormatting sqref="L159:M159">
    <cfRule type="expression" dxfId="5629" priority="122">
      <formula>$F$163="Don't know"</formula>
    </cfRule>
    <cfRule type="expression" dxfId="5628" priority="123">
      <formula>$F$163="No"</formula>
    </cfRule>
  </conditionalFormatting>
  <conditionalFormatting sqref="L159:M159">
    <cfRule type="expression" dxfId="5627" priority="120">
      <formula>$F$163="Don't know"</formula>
    </cfRule>
    <cfRule type="expression" dxfId="5626" priority="121">
      <formula>$F$163="No"</formula>
    </cfRule>
  </conditionalFormatting>
  <conditionalFormatting sqref="F11">
    <cfRule type="expression" dxfId="5625" priority="119">
      <formula>$N$14="Don't know"</formula>
    </cfRule>
  </conditionalFormatting>
  <conditionalFormatting sqref="F11">
    <cfRule type="expression" dxfId="5624" priority="118">
      <formula>$N$14="Not applicable"</formula>
    </cfRule>
  </conditionalFormatting>
  <conditionalFormatting sqref="F11">
    <cfRule type="expression" dxfId="5623" priority="117">
      <formula>$N$14="No"</formula>
    </cfRule>
  </conditionalFormatting>
  <conditionalFormatting sqref="F12">
    <cfRule type="expression" dxfId="5622" priority="116">
      <formula>$N$14="Don't know"</formula>
    </cfRule>
  </conditionalFormatting>
  <conditionalFormatting sqref="F12">
    <cfRule type="expression" dxfId="5621" priority="115">
      <formula>$N$14="Not applicable"</formula>
    </cfRule>
  </conditionalFormatting>
  <conditionalFormatting sqref="F12">
    <cfRule type="expression" dxfId="5620" priority="114">
      <formula>$N$14="No"</formula>
    </cfRule>
  </conditionalFormatting>
  <conditionalFormatting sqref="F13">
    <cfRule type="expression" dxfId="5619" priority="113">
      <formula>$N$14="Don't know"</formula>
    </cfRule>
  </conditionalFormatting>
  <conditionalFormatting sqref="F13">
    <cfRule type="expression" dxfId="5618" priority="112">
      <formula>$N$14="Not applicable"</formula>
    </cfRule>
  </conditionalFormatting>
  <conditionalFormatting sqref="F13">
    <cfRule type="expression" dxfId="5617" priority="111">
      <formula>$N$14="No"</formula>
    </cfRule>
  </conditionalFormatting>
  <conditionalFormatting sqref="F14">
    <cfRule type="expression" dxfId="5616" priority="110">
      <formula>$N$14="Don't know"</formula>
    </cfRule>
  </conditionalFormatting>
  <conditionalFormatting sqref="F14">
    <cfRule type="expression" dxfId="5615" priority="109">
      <formula>$N$14="Not applicable"</formula>
    </cfRule>
  </conditionalFormatting>
  <conditionalFormatting sqref="F14">
    <cfRule type="expression" dxfId="5614" priority="108">
      <formula>$N$14="No"</formula>
    </cfRule>
  </conditionalFormatting>
  <conditionalFormatting sqref="F15">
    <cfRule type="expression" dxfId="5613" priority="107">
      <formula>$N$14="Don't know"</formula>
    </cfRule>
  </conditionalFormatting>
  <conditionalFormatting sqref="F15">
    <cfRule type="expression" dxfId="5612" priority="106">
      <formula>$N$14="Not applicable"</formula>
    </cfRule>
  </conditionalFormatting>
  <conditionalFormatting sqref="F15">
    <cfRule type="expression" dxfId="5611" priority="105">
      <formula>$N$14="No"</formula>
    </cfRule>
  </conditionalFormatting>
  <conditionalFormatting sqref="F16">
    <cfRule type="expression" dxfId="5610" priority="104">
      <formula>$N$14="Don't know"</formula>
    </cfRule>
  </conditionalFormatting>
  <conditionalFormatting sqref="F16">
    <cfRule type="expression" dxfId="5609" priority="103">
      <formula>$N$14="Not applicable"</formula>
    </cfRule>
  </conditionalFormatting>
  <conditionalFormatting sqref="F16">
    <cfRule type="expression" dxfId="5608" priority="102">
      <formula>$N$14="No"</formula>
    </cfRule>
  </conditionalFormatting>
  <conditionalFormatting sqref="F17">
    <cfRule type="expression" dxfId="5607" priority="101">
      <formula>$N$14="Don't know"</formula>
    </cfRule>
  </conditionalFormatting>
  <conditionalFormatting sqref="F17">
    <cfRule type="expression" dxfId="5606" priority="100">
      <formula>$N$14="Not applicable"</formula>
    </cfRule>
  </conditionalFormatting>
  <conditionalFormatting sqref="F17">
    <cfRule type="expression" dxfId="5605" priority="99">
      <formula>$N$14="No"</formula>
    </cfRule>
  </conditionalFormatting>
  <conditionalFormatting sqref="F18">
    <cfRule type="expression" dxfId="5604" priority="98">
      <formula>$N$14="Don't know"</formula>
    </cfRule>
  </conditionalFormatting>
  <conditionalFormatting sqref="F18">
    <cfRule type="expression" dxfId="5603" priority="97">
      <formula>$N$14="Not applicable"</formula>
    </cfRule>
  </conditionalFormatting>
  <conditionalFormatting sqref="F18">
    <cfRule type="expression" dxfId="5602" priority="96">
      <formula>$N$14="No"</formula>
    </cfRule>
  </conditionalFormatting>
  <conditionalFormatting sqref="F19">
    <cfRule type="expression" dxfId="5601" priority="95">
      <formula>$N$14="Don't know"</formula>
    </cfRule>
  </conditionalFormatting>
  <conditionalFormatting sqref="F19">
    <cfRule type="expression" dxfId="5600" priority="94">
      <formula>$N$14="Not applicable"</formula>
    </cfRule>
  </conditionalFormatting>
  <conditionalFormatting sqref="F19">
    <cfRule type="expression" dxfId="5599" priority="93">
      <formula>$N$14="No"</formula>
    </cfRule>
  </conditionalFormatting>
  <conditionalFormatting sqref="L21">
    <cfRule type="expression" dxfId="5598" priority="92">
      <formula>$N$14="Don't know"</formula>
    </cfRule>
  </conditionalFormatting>
  <conditionalFormatting sqref="L21">
    <cfRule type="expression" dxfId="5597" priority="91">
      <formula>$N$14="Not applicable"</formula>
    </cfRule>
  </conditionalFormatting>
  <conditionalFormatting sqref="L21">
    <cfRule type="expression" dxfId="5596" priority="90">
      <formula>$N$14="No"</formula>
    </cfRule>
  </conditionalFormatting>
  <conditionalFormatting sqref="L21">
    <cfRule type="expression" dxfId="5595" priority="89">
      <formula>$N$14="Don't know"</formula>
    </cfRule>
  </conditionalFormatting>
  <conditionalFormatting sqref="L21">
    <cfRule type="expression" dxfId="5594" priority="88">
      <formula>$N$14="Not applicable"</formula>
    </cfRule>
  </conditionalFormatting>
  <conditionalFormatting sqref="L21">
    <cfRule type="expression" dxfId="5593" priority="87">
      <formula>$N$14="No"</formula>
    </cfRule>
  </conditionalFormatting>
  <conditionalFormatting sqref="L22">
    <cfRule type="expression" dxfId="5592" priority="86">
      <formula>$N$14="Don't know"</formula>
    </cfRule>
  </conditionalFormatting>
  <conditionalFormatting sqref="L22">
    <cfRule type="expression" dxfId="5591" priority="85">
      <formula>$N$14="Not applicable"</formula>
    </cfRule>
  </conditionalFormatting>
  <conditionalFormatting sqref="L22">
    <cfRule type="expression" dxfId="5590" priority="84">
      <formula>$N$14="No"</formula>
    </cfRule>
  </conditionalFormatting>
  <conditionalFormatting sqref="L22">
    <cfRule type="expression" dxfId="5589" priority="83">
      <formula>$N$14="Don't know"</formula>
    </cfRule>
  </conditionalFormatting>
  <conditionalFormatting sqref="L22">
    <cfRule type="expression" dxfId="5588" priority="82">
      <formula>$N$14="Not applicable"</formula>
    </cfRule>
  </conditionalFormatting>
  <conditionalFormatting sqref="L22">
    <cfRule type="expression" dxfId="5587" priority="81">
      <formula>$N$14="No"</formula>
    </cfRule>
  </conditionalFormatting>
  <conditionalFormatting sqref="F23">
    <cfRule type="expression" dxfId="5586" priority="80">
      <formula>$N$14="Don't know"</formula>
    </cfRule>
  </conditionalFormatting>
  <conditionalFormatting sqref="F23">
    <cfRule type="expression" dxfId="5585" priority="79">
      <formula>$N$14="Not applicable"</formula>
    </cfRule>
  </conditionalFormatting>
  <conditionalFormatting sqref="F23">
    <cfRule type="expression" dxfId="5584" priority="78">
      <formula>$N$14="No"</formula>
    </cfRule>
  </conditionalFormatting>
  <conditionalFormatting sqref="F23">
    <cfRule type="expression" dxfId="5583" priority="77">
      <formula>$N$14="Don't know"</formula>
    </cfRule>
  </conditionalFormatting>
  <conditionalFormatting sqref="F23">
    <cfRule type="expression" dxfId="5582" priority="76">
      <formula>$N$14="Not applicable"</formula>
    </cfRule>
  </conditionalFormatting>
  <conditionalFormatting sqref="F23">
    <cfRule type="expression" dxfId="5581" priority="75">
      <formula>$N$14="No"</formula>
    </cfRule>
  </conditionalFormatting>
  <conditionalFormatting sqref="J25">
    <cfRule type="containsBlanks" dxfId="5580" priority="74">
      <formula>LEN(TRIM(J25))=0</formula>
    </cfRule>
  </conditionalFormatting>
  <conditionalFormatting sqref="J58">
    <cfRule type="containsBlanks" dxfId="5579" priority="73">
      <formula>LEN(TRIM(J58))=0</formula>
    </cfRule>
  </conditionalFormatting>
  <conditionalFormatting sqref="F68">
    <cfRule type="expression" dxfId="5578" priority="70">
      <formula>$N$14="No"</formula>
    </cfRule>
  </conditionalFormatting>
  <conditionalFormatting sqref="F68">
    <cfRule type="expression" dxfId="5577" priority="72">
      <formula>$N$14="Don't know"</formula>
    </cfRule>
  </conditionalFormatting>
  <conditionalFormatting sqref="F68">
    <cfRule type="expression" dxfId="5576" priority="71">
      <formula>$N$14="Not applicable"</formula>
    </cfRule>
  </conditionalFormatting>
  <conditionalFormatting sqref="F68">
    <cfRule type="expression" dxfId="5575" priority="69">
      <formula>$N$14="Don't know"</formula>
    </cfRule>
  </conditionalFormatting>
  <conditionalFormatting sqref="F68">
    <cfRule type="expression" dxfId="5574" priority="68">
      <formula>$N$14="Not applicable"</formula>
    </cfRule>
  </conditionalFormatting>
  <conditionalFormatting sqref="F68">
    <cfRule type="expression" dxfId="5573" priority="67">
      <formula>$N$14="No"</formula>
    </cfRule>
  </conditionalFormatting>
  <conditionalFormatting sqref="F68">
    <cfRule type="expression" dxfId="5572" priority="66">
      <formula>$N$14="Don't know"</formula>
    </cfRule>
  </conditionalFormatting>
  <conditionalFormatting sqref="F68">
    <cfRule type="expression" dxfId="5571" priority="65">
      <formula>$N$14="Not applicable"</formula>
    </cfRule>
  </conditionalFormatting>
  <conditionalFormatting sqref="F68">
    <cfRule type="expression" dxfId="5570" priority="64">
      <formula>$N$14="No"</formula>
    </cfRule>
  </conditionalFormatting>
  <conditionalFormatting sqref="F68">
    <cfRule type="expression" dxfId="5569" priority="63">
      <formula>$N$14="Don't know"</formula>
    </cfRule>
  </conditionalFormatting>
  <conditionalFormatting sqref="F68">
    <cfRule type="expression" dxfId="5568" priority="62">
      <formula>$N$14="Not applicable"</formula>
    </cfRule>
  </conditionalFormatting>
  <conditionalFormatting sqref="F68">
    <cfRule type="expression" dxfId="5567" priority="61">
      <formula>$N$14="No"</formula>
    </cfRule>
  </conditionalFormatting>
  <conditionalFormatting sqref="F70">
    <cfRule type="expression" dxfId="5566" priority="58">
      <formula>$N$14="No"</formula>
    </cfRule>
  </conditionalFormatting>
  <conditionalFormatting sqref="F70">
    <cfRule type="expression" dxfId="5565" priority="60">
      <formula>$N$14="Don't know"</formula>
    </cfRule>
  </conditionalFormatting>
  <conditionalFormatting sqref="F70">
    <cfRule type="expression" dxfId="5564" priority="59">
      <formula>$N$14="Not applicable"</formula>
    </cfRule>
  </conditionalFormatting>
  <conditionalFormatting sqref="F70">
    <cfRule type="expression" dxfId="5563" priority="57">
      <formula>$N$14="Don't know"</formula>
    </cfRule>
  </conditionalFormatting>
  <conditionalFormatting sqref="F70">
    <cfRule type="expression" dxfId="5562" priority="56">
      <formula>$N$14="Not applicable"</formula>
    </cfRule>
  </conditionalFormatting>
  <conditionalFormatting sqref="F70">
    <cfRule type="expression" dxfId="5561" priority="55">
      <formula>$N$14="No"</formula>
    </cfRule>
  </conditionalFormatting>
  <conditionalFormatting sqref="F70">
    <cfRule type="expression" dxfId="5560" priority="54">
      <formula>$N$14="Don't know"</formula>
    </cfRule>
  </conditionalFormatting>
  <conditionalFormatting sqref="F70">
    <cfRule type="expression" dxfId="5559" priority="53">
      <formula>$N$14="Not applicable"</formula>
    </cfRule>
  </conditionalFormatting>
  <conditionalFormatting sqref="F70">
    <cfRule type="expression" dxfId="5558" priority="52">
      <formula>$N$14="No"</formula>
    </cfRule>
  </conditionalFormatting>
  <conditionalFormatting sqref="F70">
    <cfRule type="expression" dxfId="5557" priority="51">
      <formula>$N$14="Don't know"</formula>
    </cfRule>
  </conditionalFormatting>
  <conditionalFormatting sqref="F70">
    <cfRule type="expression" dxfId="5556" priority="50">
      <formula>$N$14="Not applicable"</formula>
    </cfRule>
  </conditionalFormatting>
  <conditionalFormatting sqref="F70">
    <cfRule type="expression" dxfId="5555" priority="49">
      <formula>$N$14="No"</formula>
    </cfRule>
  </conditionalFormatting>
  <conditionalFormatting sqref="H126">
    <cfRule type="expression" dxfId="5554" priority="47">
      <formula>$N$128="Don't know"</formula>
    </cfRule>
    <cfRule type="expression" dxfId="5553" priority="48">
      <formula>$N$128="No"</formula>
    </cfRule>
  </conditionalFormatting>
  <conditionalFormatting sqref="H126">
    <cfRule type="containsBlanks" dxfId="5552" priority="46">
      <formula>LEN(TRIM(H126))=0</formula>
    </cfRule>
  </conditionalFormatting>
  <conditionalFormatting sqref="H127">
    <cfRule type="expression" dxfId="5551" priority="44">
      <formula>$N$128="Don't know"</formula>
    </cfRule>
    <cfRule type="expression" dxfId="5550" priority="45">
      <formula>$N$128="No"</formula>
    </cfRule>
  </conditionalFormatting>
  <conditionalFormatting sqref="H127">
    <cfRule type="containsBlanks" dxfId="5549" priority="43">
      <formula>LEN(TRIM(H127))=0</formula>
    </cfRule>
  </conditionalFormatting>
  <conditionalFormatting sqref="H128">
    <cfRule type="expression" dxfId="5548" priority="41">
      <formula>$N$128="Don't know"</formula>
    </cfRule>
    <cfRule type="expression" dxfId="5547" priority="42">
      <formula>$N$128="No"</formula>
    </cfRule>
  </conditionalFormatting>
  <conditionalFormatting sqref="H128">
    <cfRule type="containsBlanks" dxfId="5546" priority="40">
      <formula>LEN(TRIM(H128))=0</formula>
    </cfRule>
  </conditionalFormatting>
  <conditionalFormatting sqref="H131">
    <cfRule type="expression" dxfId="5545" priority="38">
      <formula>$N$128="Don't know"</formula>
    </cfRule>
    <cfRule type="expression" dxfId="5544" priority="39">
      <formula>$N$128="No"</formula>
    </cfRule>
  </conditionalFormatting>
  <conditionalFormatting sqref="H131">
    <cfRule type="containsBlanks" dxfId="5543" priority="37">
      <formula>LEN(TRIM(H131))=0</formula>
    </cfRule>
  </conditionalFormatting>
  <conditionalFormatting sqref="H133">
    <cfRule type="expression" dxfId="5542" priority="35">
      <formula>$N$128="Don't know"</formula>
    </cfRule>
    <cfRule type="expression" dxfId="5541" priority="36">
      <formula>$N$128="No"</formula>
    </cfRule>
  </conditionalFormatting>
  <conditionalFormatting sqref="H133">
    <cfRule type="containsBlanks" dxfId="5540" priority="34">
      <formula>LEN(TRIM(H133))=0</formula>
    </cfRule>
  </conditionalFormatting>
  <conditionalFormatting sqref="G139">
    <cfRule type="containsBlanks" dxfId="5539" priority="33">
      <formula>LEN(TRIM(G139))=0</formula>
    </cfRule>
  </conditionalFormatting>
  <conditionalFormatting sqref="G140">
    <cfRule type="containsBlanks" dxfId="5538" priority="32">
      <formula>LEN(TRIM(G140))=0</formula>
    </cfRule>
  </conditionalFormatting>
  <conditionalFormatting sqref="G141">
    <cfRule type="containsBlanks" dxfId="5537" priority="31">
      <formula>LEN(TRIM(G141))=0</formula>
    </cfRule>
  </conditionalFormatting>
  <conditionalFormatting sqref="G142">
    <cfRule type="containsBlanks" dxfId="5536" priority="30">
      <formula>LEN(TRIM(G142))=0</formula>
    </cfRule>
  </conditionalFormatting>
  <conditionalFormatting sqref="G143:G150">
    <cfRule type="containsBlanks" dxfId="5535" priority="29">
      <formula>LEN(TRIM(G143))=0</formula>
    </cfRule>
  </conditionalFormatting>
  <conditionalFormatting sqref="J138:J150">
    <cfRule type="containsBlanks" dxfId="5534" priority="28">
      <formula>LEN(TRIM(J138))=0</formula>
    </cfRule>
  </conditionalFormatting>
  <conditionalFormatting sqref="F153:F155">
    <cfRule type="containsBlanks" dxfId="5533" priority="27">
      <formula>LEN(TRIM(F153))=0</formula>
    </cfRule>
  </conditionalFormatting>
  <conditionalFormatting sqref="F157:F159">
    <cfRule type="containsBlanks" dxfId="5532" priority="26">
      <formula>LEN(TRIM(F157))=0</formula>
    </cfRule>
  </conditionalFormatting>
  <conditionalFormatting sqref="L157:M159">
    <cfRule type="expression" dxfId="5531" priority="24">
      <formula>$F$163="Don't know"</formula>
    </cfRule>
    <cfRule type="expression" dxfId="5530" priority="25">
      <formula>$F$163="No"</formula>
    </cfRule>
  </conditionalFormatting>
  <conditionalFormatting sqref="L157:M159">
    <cfRule type="expression" dxfId="5529" priority="22">
      <formula>$F$163="Don't know"</formula>
    </cfRule>
    <cfRule type="expression" dxfId="5528" priority="23">
      <formula>$F$163="No"</formula>
    </cfRule>
  </conditionalFormatting>
  <conditionalFormatting sqref="H221">
    <cfRule type="containsBlanks" dxfId="5527" priority="20">
      <formula>LEN(TRIM(H221))=0</formula>
    </cfRule>
  </conditionalFormatting>
  <conditionalFormatting sqref="H222">
    <cfRule type="containsBlanks" dxfId="5526" priority="19">
      <formula>LEN(TRIM(H222))=0</formula>
    </cfRule>
  </conditionalFormatting>
  <conditionalFormatting sqref="H224">
    <cfRule type="containsBlanks" dxfId="5525" priority="18">
      <formula>LEN(TRIM(H224))=0</formula>
    </cfRule>
  </conditionalFormatting>
  <conditionalFormatting sqref="H225">
    <cfRule type="containsBlanks" dxfId="5524" priority="17">
      <formula>LEN(TRIM(H225))=0</formula>
    </cfRule>
  </conditionalFormatting>
  <conditionalFormatting sqref="H226">
    <cfRule type="containsBlanks" dxfId="5523" priority="16">
      <formula>LEN(TRIM(H226))=0</formula>
    </cfRule>
  </conditionalFormatting>
  <conditionalFormatting sqref="H227">
    <cfRule type="containsBlanks" dxfId="5522" priority="15">
      <formula>LEN(TRIM(H227))=0</formula>
    </cfRule>
  </conditionalFormatting>
  <conditionalFormatting sqref="H228">
    <cfRule type="containsBlanks" dxfId="5521" priority="14">
      <formula>LEN(TRIM(H228))=0</formula>
    </cfRule>
  </conditionalFormatting>
  <conditionalFormatting sqref="H229">
    <cfRule type="containsBlanks" dxfId="5520" priority="13">
      <formula>LEN(TRIM(H229))=0</formula>
    </cfRule>
  </conditionalFormatting>
  <conditionalFormatting sqref="H230">
    <cfRule type="containsBlanks" dxfId="5519" priority="12">
      <formula>LEN(TRIM(H230))=0</formula>
    </cfRule>
  </conditionalFormatting>
  <conditionalFormatting sqref="H231">
    <cfRule type="containsBlanks" dxfId="5518" priority="11">
      <formula>LEN(TRIM(H231))=0</formula>
    </cfRule>
  </conditionalFormatting>
  <conditionalFormatting sqref="H233">
    <cfRule type="containsBlanks" dxfId="5517" priority="10">
      <formula>LEN(TRIM(H233))=0</formula>
    </cfRule>
  </conditionalFormatting>
  <conditionalFormatting sqref="H235">
    <cfRule type="containsBlanks" dxfId="5516" priority="9">
      <formula>LEN(TRIM(H235))=0</formula>
    </cfRule>
  </conditionalFormatting>
  <conditionalFormatting sqref="H198:I198">
    <cfRule type="containsBlanks" dxfId="5515" priority="8">
      <formula>LEN(TRIM(H198))=0</formula>
    </cfRule>
  </conditionalFormatting>
  <conditionalFormatting sqref="K197:L197">
    <cfRule type="containsBlanks" dxfId="5514" priority="7">
      <formula>LEN(TRIM(K197))=0</formula>
    </cfRule>
  </conditionalFormatting>
  <conditionalFormatting sqref="K198:L198">
    <cfRule type="containsBlanks" dxfId="5513" priority="6">
      <formula>LEN(TRIM(K198))=0</formula>
    </cfRule>
  </conditionalFormatting>
  <conditionalFormatting sqref="K196:L196">
    <cfRule type="containsBlanks" dxfId="5512" priority="5">
      <formula>LEN(TRIM(K196))=0</formula>
    </cfRule>
  </conditionalFormatting>
  <conditionalFormatting sqref="K199:L199">
    <cfRule type="containsBlanks" dxfId="5511" priority="4">
      <formula>LEN(TRIM(K199))=0</formula>
    </cfRule>
  </conditionalFormatting>
  <conditionalFormatting sqref="K201:L203">
    <cfRule type="containsBlanks" dxfId="5510" priority="3">
      <formula>LEN(TRIM(K201))=0</formula>
    </cfRule>
  </conditionalFormatting>
  <conditionalFormatting sqref="K205:L210">
    <cfRule type="containsBlanks" dxfId="5509" priority="2">
      <formula>LEN(TRIM(K205))=0</formula>
    </cfRule>
  </conditionalFormatting>
  <conditionalFormatting sqref="K212:L214">
    <cfRule type="containsBlanks" dxfId="5508" priority="1">
      <formula>LEN(TRIM(K212))=0</formula>
    </cfRule>
  </conditionalFormatting>
  <dataValidations count="9">
    <dataValidation type="list" allowBlank="1" showInputMessage="1" showErrorMessage="1" sqref="H238 L8 F11:F19 L21:L22 F23 G115:N117 H124:J124 H126:J127 L153:N155 L157:N159 G101:L113 F161:J163 F165:J165 H167:J167 K191:N191 H219:J219 H221:J222 H224:J231 H233:J233 H235:J235" xr:uid="{60DF719B-1963-4E34-AD7C-B3E92DE3FC26}">
      <formula1>"Oui, Non, Ne sais pas, Ne s'applique pas"</formula1>
    </dataValidation>
    <dataValidation type="list" allowBlank="1" showInputMessage="1" showErrorMessage="1" error="Please choose from the dropdown list." sqref="L20" xr:uid="{D5F558FD-BD68-4432-BF34-3FC816E4A350}">
      <formula1>"0 fois, 1 à 2 fois, 3 à 5 fois, 6 fois ou plus, Ne sais pas"</formula1>
    </dataValidation>
    <dataValidation type="list" allowBlank="1" showInputMessage="1" showErrorMessage="1" sqref="N65" xr:uid="{533958D6-3B1C-44DC-BB85-41C8F247C88F}">
      <formula1>"Yes, No, Don't know"</formula1>
    </dataValidation>
    <dataValidation type="list" allowBlank="1" showErrorMessage="1" error="Please choose from the dropdown list." prompt="Please select from the dropdown list" sqref="H86:J86" xr:uid="{39FA2414-15F0-4BC0-81FF-D7CB7D637575}">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B80DEE32-3DE8-4843-A99E-0495D69B1CA2}">
      <formula1>"Oui, Non, Ne sais pas"</formula1>
    </dataValidation>
    <dataValidation type="date" allowBlank="1" showInputMessage="1" showErrorMessage="1" sqref="H27 J27" xr:uid="{154AE19A-D9DF-45B4-9A3B-9A10355F7165}">
      <formula1>42005</formula1>
      <formula2>43100</formula2>
    </dataValidation>
    <dataValidation type="list" allowBlank="1" showInputMessage="1" showErrorMessage="1" sqref="H25 J25" xr:uid="{A02E23CC-0AC6-470C-A8A2-2DE4CF7EC9C9}">
      <formula1>"janvier, février, mars, avril, mai, juin, juillet, août,septembre, octobre, novembre, décembre"</formula1>
    </dataValidation>
    <dataValidation type="list" allowBlank="1" showInputMessage="1" showErrorMessage="1" sqref="F75:F79" xr:uid="{F5D8B397-C420-4258-B134-0B661270BC8E}">
      <formula1>"En nature, En liquide, Ne sais pas, Ne s'applique pas"</formula1>
    </dataValidation>
    <dataValidation type="list" allowBlank="1" showInputMessage="1" showErrorMessage="1" sqref="H151:I151 G138:I150 J138:L151" xr:uid="{3F58C871-4D10-4553-A7DE-3A620EE53E2B}">
      <formula1>"agent de santé communautaire (ou équivalent), infirmière, infirmière auxiliaire, infirmière sage-femme auxiliaire, sage-femme, responsable clinique, médecin, ne sais pas, ne s’applique pas"</formula1>
    </dataValidation>
  </dataValidations>
  <hyperlinks>
    <hyperlink ref="I1:J1" location="'All Countries - Summary (2017)'!A1" display="Summary Page" xr:uid="{D893EE07-6867-4513-A1D4-FD9426BA253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E3C3-B19D-423C-8A87-DEB04CA4C95E}">
  <sheetPr>
    <tabColor theme="5"/>
  </sheetPr>
  <dimension ref="A1:Q240"/>
  <sheetViews>
    <sheetView showGridLines="0" zoomScaleNormal="100" workbookViewId="0">
      <selection activeCell="B5" sqref="B5:N5"/>
    </sheetView>
  </sheetViews>
  <sheetFormatPr defaultColWidth="9.140625" defaultRowHeight="56.25" customHeight="1"/>
  <cols>
    <col min="1" max="1" width="2.140625" style="382" customWidth="1"/>
    <col min="2" max="2" width="9.140625" style="382"/>
    <col min="3" max="3" width="3.28515625" style="382" customWidth="1"/>
    <col min="4" max="4" width="17.85546875" style="382" customWidth="1"/>
    <col min="5" max="5" width="61" style="382" customWidth="1"/>
    <col min="6" max="6" width="14.7109375" style="382" customWidth="1"/>
    <col min="7" max="7" width="21.85546875" style="382" customWidth="1"/>
    <col min="8" max="8" width="18.28515625" style="382" customWidth="1"/>
    <col min="9" max="9" width="16.42578125" style="382" customWidth="1"/>
    <col min="10" max="10" width="18.140625" style="382" customWidth="1"/>
    <col min="11" max="11" width="21.42578125" style="382" customWidth="1"/>
    <col min="12" max="12" width="18.140625" style="382" customWidth="1"/>
    <col min="13" max="13" width="17" style="382" customWidth="1"/>
    <col min="14" max="14" width="23.7109375" style="382" customWidth="1"/>
    <col min="15" max="15" width="60.28515625" style="382" customWidth="1"/>
    <col min="16" max="16" width="60.42578125" style="382" customWidth="1"/>
    <col min="17" max="16384" width="9.140625" style="382"/>
  </cols>
  <sheetData>
    <row r="1" spans="2:16" ht="56.25" customHeight="1" thickBot="1">
      <c r="F1" s="638"/>
      <c r="G1" s="638"/>
      <c r="H1" s="638"/>
      <c r="I1" s="1371" t="s">
        <v>638</v>
      </c>
      <c r="J1" s="1372"/>
      <c r="K1" s="638"/>
      <c r="L1" s="638"/>
      <c r="M1" s="638"/>
      <c r="N1" s="638"/>
    </row>
    <row r="2" spans="2:16" ht="39" customHeight="1" thickBot="1">
      <c r="B2" s="1" t="s">
        <v>945</v>
      </c>
      <c r="C2" s="2"/>
      <c r="D2" s="2"/>
      <c r="E2" s="2"/>
      <c r="F2" s="3"/>
      <c r="G2" s="4"/>
      <c r="H2" s="3"/>
      <c r="I2" s="3"/>
      <c r="J2" s="3"/>
      <c r="K2" s="235"/>
      <c r="L2" s="235"/>
      <c r="M2" s="235"/>
      <c r="N2" s="236"/>
    </row>
    <row r="3" spans="2:16" ht="56.25" customHeight="1" thickBot="1">
      <c r="B3" s="1"/>
      <c r="C3" s="5"/>
      <c r="D3" s="6" t="s">
        <v>946</v>
      </c>
      <c r="E3" s="7" t="s">
        <v>1259</v>
      </c>
      <c r="F3" s="8"/>
      <c r="G3" s="4"/>
      <c r="H3" s="3"/>
      <c r="I3" s="3"/>
      <c r="J3" s="3"/>
      <c r="K3" s="235"/>
      <c r="L3" s="235"/>
      <c r="M3" s="235"/>
      <c r="N3" s="236"/>
    </row>
    <row r="4" spans="2:16" ht="52.5" customHeight="1">
      <c r="B4" s="933" t="s">
        <v>948</v>
      </c>
      <c r="C4" s="933"/>
      <c r="D4" s="933"/>
      <c r="E4" s="933"/>
      <c r="F4" s="933"/>
      <c r="G4" s="933"/>
      <c r="H4" s="933"/>
      <c r="I4" s="933"/>
      <c r="J4" s="933"/>
      <c r="K4" s="933"/>
      <c r="L4" s="933"/>
      <c r="M4" s="933"/>
      <c r="N4" s="933"/>
    </row>
    <row r="5" spans="2:16" ht="17.25" customHeight="1" thickBot="1">
      <c r="B5" s="1647"/>
      <c r="C5" s="1648"/>
      <c r="D5" s="1648"/>
      <c r="E5" s="1648"/>
      <c r="F5" s="1648"/>
      <c r="G5" s="1648"/>
      <c r="H5" s="1648"/>
      <c r="I5" s="1648"/>
      <c r="J5" s="1648"/>
      <c r="K5" s="1648"/>
      <c r="L5" s="1648"/>
      <c r="M5" s="1648"/>
      <c r="N5" s="1648"/>
    </row>
    <row r="6" spans="2:16" ht="29.25" customHeight="1" thickBot="1">
      <c r="B6" s="1370"/>
      <c r="C6" s="1370"/>
      <c r="D6" s="1370"/>
      <c r="E6" s="1370"/>
      <c r="F6" s="1370"/>
      <c r="G6" s="1370"/>
      <c r="H6" s="1370"/>
      <c r="I6" s="1370"/>
      <c r="J6" s="1370"/>
      <c r="K6" s="1370"/>
      <c r="L6" s="1370"/>
      <c r="M6" s="237"/>
      <c r="N6" s="715"/>
      <c r="O6" s="238" t="s">
        <v>949</v>
      </c>
      <c r="P6" s="239" t="s">
        <v>1260</v>
      </c>
    </row>
    <row r="7" spans="2:16" ht="27" customHeight="1" thickBot="1">
      <c r="B7" s="845" t="s">
        <v>951</v>
      </c>
      <c r="C7" s="846"/>
      <c r="D7" s="846"/>
      <c r="E7" s="846"/>
      <c r="F7" s="846"/>
      <c r="G7" s="846"/>
      <c r="H7" s="846"/>
      <c r="I7" s="846"/>
      <c r="J7" s="846"/>
      <c r="K7" s="846"/>
      <c r="L7" s="846"/>
      <c r="M7" s="846"/>
      <c r="N7" s="846"/>
      <c r="O7" s="846"/>
      <c r="P7" s="847"/>
    </row>
    <row r="8" spans="2:16" ht="56.25" customHeight="1">
      <c r="B8" s="240" t="s">
        <v>1261</v>
      </c>
      <c r="C8" s="1340" t="s">
        <v>953</v>
      </c>
      <c r="D8" s="1340"/>
      <c r="E8" s="1340"/>
      <c r="F8" s="1340"/>
      <c r="G8" s="1340"/>
      <c r="H8" s="1340"/>
      <c r="I8" s="1340"/>
      <c r="J8" s="1340"/>
      <c r="K8" s="1341"/>
      <c r="L8" s="797" t="s">
        <v>954</v>
      </c>
      <c r="M8" s="241" t="s">
        <v>955</v>
      </c>
      <c r="N8" s="763"/>
      <c r="O8" s="1215" t="s">
        <v>1262</v>
      </c>
      <c r="P8" s="1215" t="s">
        <v>1262</v>
      </c>
    </row>
    <row r="9" spans="2:16" ht="33" customHeight="1">
      <c r="B9" s="9" t="s">
        <v>216</v>
      </c>
      <c r="C9" s="879" t="s">
        <v>958</v>
      </c>
      <c r="D9" s="879"/>
      <c r="E9" s="880"/>
      <c r="F9" s="1649" t="s">
        <v>1263</v>
      </c>
      <c r="G9" s="1650"/>
      <c r="H9" s="1650"/>
      <c r="I9" s="1650"/>
      <c r="J9" s="1650"/>
      <c r="K9" s="1650"/>
      <c r="L9" s="1650"/>
      <c r="M9" s="1650"/>
      <c r="N9" s="1650"/>
      <c r="O9" s="1007"/>
      <c r="P9" s="1007"/>
    </row>
    <row r="10" spans="2:16" ht="35.450000000000003" customHeight="1">
      <c r="B10" s="242" t="s">
        <v>354</v>
      </c>
      <c r="C10" s="875" t="s">
        <v>960</v>
      </c>
      <c r="D10" s="875"/>
      <c r="E10" s="990"/>
      <c r="F10" s="243" t="s">
        <v>961</v>
      </c>
      <c r="G10" s="1357"/>
      <c r="H10" s="1357"/>
      <c r="I10" s="1357"/>
      <c r="J10" s="1357"/>
      <c r="K10" s="1357"/>
      <c r="L10" s="1357"/>
      <c r="M10" s="1357"/>
      <c r="N10" s="1358"/>
      <c r="O10" s="1003" t="s">
        <v>1262</v>
      </c>
      <c r="P10" s="1003" t="s">
        <v>1262</v>
      </c>
    </row>
    <row r="11" spans="2:16" ht="56.25" customHeight="1">
      <c r="B11" s="244" t="s">
        <v>216</v>
      </c>
      <c r="C11" s="1011" t="s">
        <v>963</v>
      </c>
      <c r="D11" s="1011"/>
      <c r="E11" s="1369"/>
      <c r="F11" s="797" t="s">
        <v>954</v>
      </c>
      <c r="G11" s="245" t="s">
        <v>964</v>
      </c>
      <c r="H11" s="1073" t="s">
        <v>1264</v>
      </c>
      <c r="I11" s="1074"/>
      <c r="J11" s="1074"/>
      <c r="K11" s="1074"/>
      <c r="L11" s="1074"/>
      <c r="M11" s="1074"/>
      <c r="N11" s="1074"/>
      <c r="O11" s="1004"/>
      <c r="P11" s="1004"/>
    </row>
    <row r="12" spans="2:16" ht="56.25" customHeight="1">
      <c r="B12" s="10" t="s">
        <v>218</v>
      </c>
      <c r="C12" s="879" t="s">
        <v>966</v>
      </c>
      <c r="D12" s="879"/>
      <c r="E12" s="880"/>
      <c r="F12" s="797" t="s">
        <v>954</v>
      </c>
      <c r="G12" s="739" t="s">
        <v>964</v>
      </c>
      <c r="H12" s="1073" t="s">
        <v>1265</v>
      </c>
      <c r="I12" s="1074"/>
      <c r="J12" s="1074"/>
      <c r="K12" s="1074"/>
      <c r="L12" s="1074"/>
      <c r="M12" s="1074"/>
      <c r="N12" s="1074"/>
      <c r="O12" s="1004"/>
      <c r="P12" s="1004"/>
    </row>
    <row r="13" spans="2:16" ht="56.25" customHeight="1">
      <c r="B13" s="10" t="s">
        <v>220</v>
      </c>
      <c r="C13" s="879" t="s">
        <v>968</v>
      </c>
      <c r="D13" s="879"/>
      <c r="E13" s="880"/>
      <c r="F13" s="797" t="s">
        <v>969</v>
      </c>
      <c r="G13" s="739" t="s">
        <v>964</v>
      </c>
      <c r="H13" s="1073"/>
      <c r="I13" s="1074"/>
      <c r="J13" s="1074"/>
      <c r="K13" s="1074"/>
      <c r="L13" s="1074"/>
      <c r="M13" s="1074"/>
      <c r="N13" s="1074"/>
      <c r="O13" s="1004"/>
      <c r="P13" s="1004"/>
    </row>
    <row r="14" spans="2:16" ht="56.25" customHeight="1">
      <c r="B14" s="10" t="s">
        <v>222</v>
      </c>
      <c r="C14" s="879" t="s">
        <v>970</v>
      </c>
      <c r="D14" s="879"/>
      <c r="E14" s="880"/>
      <c r="F14" s="797" t="s">
        <v>954</v>
      </c>
      <c r="G14" s="739" t="s">
        <v>971</v>
      </c>
      <c r="H14" s="1073" t="s">
        <v>1266</v>
      </c>
      <c r="I14" s="1074"/>
      <c r="J14" s="1074"/>
      <c r="K14" s="1074"/>
      <c r="L14" s="1074"/>
      <c r="M14" s="1074"/>
      <c r="N14" s="1074"/>
      <c r="O14" s="1004"/>
      <c r="P14" s="1004"/>
    </row>
    <row r="15" spans="2:16" ht="56.25" customHeight="1">
      <c r="B15" s="10" t="s">
        <v>224</v>
      </c>
      <c r="C15" s="879" t="s">
        <v>972</v>
      </c>
      <c r="D15" s="879"/>
      <c r="E15" s="880"/>
      <c r="F15" s="797" t="s">
        <v>954</v>
      </c>
      <c r="G15" s="739" t="s">
        <v>973</v>
      </c>
      <c r="H15" s="1073" t="s">
        <v>78</v>
      </c>
      <c r="I15" s="1074"/>
      <c r="J15" s="1074"/>
      <c r="K15" s="1074"/>
      <c r="L15" s="1074"/>
      <c r="M15" s="1074"/>
      <c r="N15" s="1074"/>
      <c r="O15" s="1004"/>
      <c r="P15" s="1004"/>
    </row>
    <row r="16" spans="2:16" ht="56.25" customHeight="1">
      <c r="B16" s="10" t="s">
        <v>226</v>
      </c>
      <c r="C16" s="879" t="s">
        <v>975</v>
      </c>
      <c r="D16" s="879"/>
      <c r="E16" s="880"/>
      <c r="F16" s="797" t="s">
        <v>954</v>
      </c>
      <c r="G16" s="739" t="s">
        <v>976</v>
      </c>
      <c r="H16" s="1651" t="s">
        <v>1267</v>
      </c>
      <c r="I16" s="1652"/>
      <c r="J16" s="1652"/>
      <c r="K16" s="1652"/>
      <c r="L16" s="1652"/>
      <c r="M16" s="1652"/>
      <c r="N16" s="1652"/>
      <c r="O16" s="1004"/>
      <c r="P16" s="1004"/>
    </row>
    <row r="17" spans="2:16" ht="56.25" customHeight="1">
      <c r="B17" s="10" t="s">
        <v>228</v>
      </c>
      <c r="C17" s="1011" t="s">
        <v>978</v>
      </c>
      <c r="D17" s="1011"/>
      <c r="E17" s="1011"/>
      <c r="F17" s="797" t="s">
        <v>954</v>
      </c>
      <c r="G17" s="739" t="s">
        <v>979</v>
      </c>
      <c r="H17" s="1073" t="s">
        <v>1268</v>
      </c>
      <c r="I17" s="1074"/>
      <c r="J17" s="1074"/>
      <c r="K17" s="1074"/>
      <c r="L17" s="1074"/>
      <c r="M17" s="1074"/>
      <c r="N17" s="1074"/>
      <c r="O17" s="1004"/>
      <c r="P17" s="1004"/>
    </row>
    <row r="18" spans="2:16" ht="56.25" customHeight="1">
      <c r="B18" s="10" t="s">
        <v>229</v>
      </c>
      <c r="C18" s="1011" t="s">
        <v>981</v>
      </c>
      <c r="D18" s="1011"/>
      <c r="E18" s="1011"/>
      <c r="F18" s="797" t="s">
        <v>954</v>
      </c>
      <c r="G18" s="739" t="s">
        <v>979</v>
      </c>
      <c r="H18" s="1073" t="s">
        <v>1269</v>
      </c>
      <c r="I18" s="1074"/>
      <c r="J18" s="1074"/>
      <c r="K18" s="1074"/>
      <c r="L18" s="1074"/>
      <c r="M18" s="1074"/>
      <c r="N18" s="1074"/>
      <c r="O18" s="1004"/>
      <c r="P18" s="1004"/>
    </row>
    <row r="19" spans="2:16" ht="56.25" customHeight="1">
      <c r="B19" s="10" t="s">
        <v>230</v>
      </c>
      <c r="C19" s="1011" t="s">
        <v>982</v>
      </c>
      <c r="D19" s="1011"/>
      <c r="E19" s="1011"/>
      <c r="F19" s="797" t="s">
        <v>969</v>
      </c>
      <c r="G19" s="739" t="s">
        <v>979</v>
      </c>
      <c r="H19" s="1073" t="s">
        <v>1270</v>
      </c>
      <c r="I19" s="1074"/>
      <c r="J19" s="1074"/>
      <c r="K19" s="1074"/>
      <c r="L19" s="1074"/>
      <c r="M19" s="1074"/>
      <c r="N19" s="1074"/>
      <c r="O19" s="1007"/>
      <c r="P19" s="1007"/>
    </row>
    <row r="20" spans="2:16" ht="56.25" customHeight="1">
      <c r="B20" s="242" t="s">
        <v>370</v>
      </c>
      <c r="C20" s="879" t="s">
        <v>984</v>
      </c>
      <c r="D20" s="879"/>
      <c r="E20" s="879"/>
      <c r="F20" s="879"/>
      <c r="G20" s="879"/>
      <c r="H20" s="879"/>
      <c r="I20" s="879"/>
      <c r="J20" s="879"/>
      <c r="K20" s="879"/>
      <c r="L20" s="744" t="s">
        <v>985</v>
      </c>
      <c r="M20" s="1359" t="s">
        <v>1271</v>
      </c>
      <c r="N20" s="1362" t="s">
        <v>1272</v>
      </c>
      <c r="O20" s="246" t="s">
        <v>1262</v>
      </c>
      <c r="P20" s="247" t="s">
        <v>1262</v>
      </c>
    </row>
    <row r="21" spans="2:16" ht="56.25" customHeight="1">
      <c r="B21" s="242" t="s">
        <v>373</v>
      </c>
      <c r="C21" s="879" t="s">
        <v>1273</v>
      </c>
      <c r="D21" s="879"/>
      <c r="E21" s="879"/>
      <c r="F21" s="879"/>
      <c r="G21" s="879"/>
      <c r="H21" s="879"/>
      <c r="I21" s="879"/>
      <c r="J21" s="879"/>
      <c r="K21" s="879"/>
      <c r="L21" s="795" t="s">
        <v>954</v>
      </c>
      <c r="M21" s="1360"/>
      <c r="N21" s="1363"/>
      <c r="O21" s="246" t="s">
        <v>1262</v>
      </c>
      <c r="P21" s="247" t="s">
        <v>1262</v>
      </c>
    </row>
    <row r="22" spans="2:16" ht="56.25" customHeight="1">
      <c r="B22" s="248" t="s">
        <v>216</v>
      </c>
      <c r="C22" s="879" t="s">
        <v>988</v>
      </c>
      <c r="D22" s="879"/>
      <c r="E22" s="879"/>
      <c r="F22" s="879"/>
      <c r="G22" s="879"/>
      <c r="H22" s="879"/>
      <c r="I22" s="879"/>
      <c r="J22" s="879"/>
      <c r="K22" s="879"/>
      <c r="L22" s="797" t="s">
        <v>954</v>
      </c>
      <c r="M22" s="1360"/>
      <c r="N22" s="1363"/>
      <c r="O22" s="246" t="s">
        <v>1262</v>
      </c>
      <c r="P22" s="247" t="s">
        <v>1262</v>
      </c>
    </row>
    <row r="23" spans="2:16" ht="56.25" customHeight="1" thickBot="1">
      <c r="B23" s="249" t="s">
        <v>376</v>
      </c>
      <c r="C23" s="913" t="s">
        <v>989</v>
      </c>
      <c r="D23" s="913"/>
      <c r="E23" s="1006"/>
      <c r="F23" s="797" t="s">
        <v>954</v>
      </c>
      <c r="G23" s="1365" t="s">
        <v>990</v>
      </c>
      <c r="H23" s="1366"/>
      <c r="I23" s="1367" t="s">
        <v>1274</v>
      </c>
      <c r="J23" s="1368"/>
      <c r="K23" s="250" t="s">
        <v>991</v>
      </c>
      <c r="L23" s="251" t="s">
        <v>1275</v>
      </c>
      <c r="M23" s="1361"/>
      <c r="N23" s="1364"/>
      <c r="O23" s="252" t="s">
        <v>1276</v>
      </c>
      <c r="P23" s="253" t="s">
        <v>1276</v>
      </c>
    </row>
    <row r="24" spans="2:16" ht="34.15" customHeight="1" thickBot="1">
      <c r="B24" s="845" t="s">
        <v>993</v>
      </c>
      <c r="C24" s="846"/>
      <c r="D24" s="846"/>
      <c r="E24" s="846"/>
      <c r="F24" s="846"/>
      <c r="G24" s="846"/>
      <c r="H24" s="846"/>
      <c r="I24" s="846"/>
      <c r="J24" s="846"/>
      <c r="K24" s="846"/>
      <c r="L24" s="846"/>
      <c r="M24" s="846"/>
      <c r="N24" s="846"/>
      <c r="O24" s="846"/>
      <c r="P24" s="847"/>
    </row>
    <row r="25" spans="2:16" ht="30.6" customHeight="1">
      <c r="B25" s="254" t="s">
        <v>380</v>
      </c>
      <c r="C25" s="1340" t="s">
        <v>994</v>
      </c>
      <c r="D25" s="1340"/>
      <c r="E25" s="1340"/>
      <c r="F25" s="1341"/>
      <c r="G25" s="255" t="s">
        <v>995</v>
      </c>
      <c r="H25" s="256" t="s">
        <v>996</v>
      </c>
      <c r="I25" s="257" t="s">
        <v>997</v>
      </c>
      <c r="J25" s="256" t="s">
        <v>998</v>
      </c>
      <c r="K25" s="1342" t="s">
        <v>999</v>
      </c>
      <c r="L25" s="1636"/>
      <c r="M25" s="1637"/>
      <c r="N25" s="1638"/>
      <c r="O25" s="258" t="s">
        <v>1277</v>
      </c>
      <c r="P25" s="738" t="s">
        <v>1277</v>
      </c>
    </row>
    <row r="26" spans="2:16" ht="84.75" customHeight="1">
      <c r="B26" s="242" t="s">
        <v>385</v>
      </c>
      <c r="C26" s="879" t="s">
        <v>1278</v>
      </c>
      <c r="D26" s="879"/>
      <c r="E26" s="879"/>
      <c r="F26" s="879"/>
      <c r="G26" s="879"/>
      <c r="H26" s="879"/>
      <c r="I26" s="880"/>
      <c r="J26" s="383">
        <v>5616062.5</v>
      </c>
      <c r="K26" s="1343"/>
      <c r="L26" s="1639"/>
      <c r="M26" s="1640"/>
      <c r="N26" s="1641"/>
      <c r="O26" s="810" t="s">
        <v>1279</v>
      </c>
      <c r="P26" s="247" t="s">
        <v>1279</v>
      </c>
    </row>
    <row r="27" spans="2:16" ht="37.9" customHeight="1">
      <c r="B27" s="242" t="s">
        <v>387</v>
      </c>
      <c r="C27" s="879" t="s">
        <v>1003</v>
      </c>
      <c r="D27" s="879"/>
      <c r="E27" s="879"/>
      <c r="F27" s="880"/>
      <c r="G27" s="259" t="s">
        <v>1004</v>
      </c>
      <c r="H27" s="260">
        <v>42370</v>
      </c>
      <c r="I27" s="259" t="s">
        <v>1005</v>
      </c>
      <c r="J27" s="260">
        <v>42705</v>
      </c>
      <c r="K27" s="1343"/>
      <c r="L27" s="1639"/>
      <c r="M27" s="1640"/>
      <c r="N27" s="1641"/>
      <c r="O27" s="810" t="s">
        <v>1279</v>
      </c>
      <c r="P27" s="247" t="s">
        <v>1279</v>
      </c>
    </row>
    <row r="28" spans="2:16" ht="37.9" customHeight="1">
      <c r="B28" s="262" t="s">
        <v>216</v>
      </c>
      <c r="C28" s="875" t="s">
        <v>1006</v>
      </c>
      <c r="D28" s="875"/>
      <c r="E28" s="875"/>
      <c r="F28" s="875"/>
      <c r="G28" s="990"/>
      <c r="H28" s="1354" t="s">
        <v>1280</v>
      </c>
      <c r="I28" s="1355"/>
      <c r="J28" s="1356"/>
      <c r="K28" s="1343"/>
      <c r="L28" s="1639"/>
      <c r="M28" s="1640"/>
      <c r="N28" s="1641"/>
      <c r="O28" s="810" t="s">
        <v>1279</v>
      </c>
      <c r="P28" s="247" t="s">
        <v>1279</v>
      </c>
    </row>
    <row r="29" spans="2:16" ht="37.9" customHeight="1">
      <c r="B29" s="262" t="s">
        <v>218</v>
      </c>
      <c r="C29" s="875" t="s">
        <v>1008</v>
      </c>
      <c r="D29" s="875"/>
      <c r="E29" s="875"/>
      <c r="F29" s="875"/>
      <c r="G29" s="990"/>
      <c r="H29" s="1645" t="s">
        <v>1281</v>
      </c>
      <c r="I29" s="1186"/>
      <c r="J29" s="1646"/>
      <c r="K29" s="1344"/>
      <c r="L29" s="1642"/>
      <c r="M29" s="1643"/>
      <c r="N29" s="1644"/>
      <c r="O29" s="810" t="s">
        <v>1282</v>
      </c>
      <c r="P29" s="247" t="s">
        <v>1282</v>
      </c>
    </row>
    <row r="30" spans="2:16" ht="48.6" customHeight="1">
      <c r="B30" s="262" t="s">
        <v>220</v>
      </c>
      <c r="C30" s="879" t="s">
        <v>1010</v>
      </c>
      <c r="D30" s="879"/>
      <c r="E30" s="879"/>
      <c r="F30" s="879"/>
      <c r="G30" s="879"/>
      <c r="H30" s="879"/>
      <c r="I30" s="879"/>
      <c r="J30" s="879"/>
      <c r="K30" s="879"/>
      <c r="L30" s="879"/>
      <c r="M30" s="879"/>
      <c r="N30" s="885"/>
      <c r="O30" s="1325" t="s">
        <v>1283</v>
      </c>
      <c r="P30" s="1325" t="s">
        <v>1283</v>
      </c>
    </row>
    <row r="31" spans="2:16" ht="36.6" customHeight="1">
      <c r="B31" s="1327" t="s">
        <v>1011</v>
      </c>
      <c r="C31" s="1328"/>
      <c r="D31" s="1328"/>
      <c r="E31" s="1328"/>
      <c r="F31" s="1328"/>
      <c r="G31" s="1328"/>
      <c r="H31" s="1328"/>
      <c r="I31" s="1329"/>
      <c r="J31" s="739" t="s">
        <v>1012</v>
      </c>
      <c r="K31" s="739" t="s">
        <v>1013</v>
      </c>
      <c r="L31" s="1330" t="s">
        <v>1014</v>
      </c>
      <c r="M31" s="1331"/>
      <c r="N31" s="1332"/>
      <c r="O31" s="1326"/>
      <c r="P31" s="1326"/>
    </row>
    <row r="32" spans="2:16" ht="23.45" customHeight="1">
      <c r="B32" s="248" t="s">
        <v>230</v>
      </c>
      <c r="C32" s="1307" t="s">
        <v>1015</v>
      </c>
      <c r="D32" s="1307"/>
      <c r="E32" s="1307"/>
      <c r="F32" s="1307"/>
      <c r="G32" s="1307"/>
      <c r="H32" s="1307"/>
      <c r="I32" s="1307"/>
      <c r="J32" s="1307"/>
      <c r="K32" s="1307"/>
      <c r="L32" s="1307"/>
      <c r="M32" s="1307"/>
      <c r="N32" s="1333"/>
      <c r="O32" s="1334"/>
      <c r="P32" s="1334"/>
    </row>
    <row r="33" spans="2:16" ht="19.899999999999999" customHeight="1">
      <c r="B33" s="248"/>
      <c r="C33" s="1317" t="s">
        <v>1284</v>
      </c>
      <c r="D33" s="1317"/>
      <c r="E33" s="1317"/>
      <c r="F33" s="1317"/>
      <c r="G33" s="1317"/>
      <c r="H33" s="1317"/>
      <c r="I33" s="1318"/>
      <c r="J33" s="332">
        <v>1644400</v>
      </c>
      <c r="K33" s="335">
        <v>1855118</v>
      </c>
      <c r="L33" s="1580">
        <f>ABS(J33-K33)/J33</f>
        <v>0.12814278764290926</v>
      </c>
      <c r="M33" s="1581"/>
      <c r="N33" s="1582"/>
      <c r="O33" s="1335"/>
      <c r="P33" s="1335"/>
    </row>
    <row r="34" spans="2:16" ht="21" customHeight="1">
      <c r="B34" s="248"/>
      <c r="C34" s="1317" t="s">
        <v>1017</v>
      </c>
      <c r="D34" s="1317"/>
      <c r="E34" s="1317"/>
      <c r="F34" s="1317"/>
      <c r="G34" s="1317"/>
      <c r="H34" s="1317"/>
      <c r="I34" s="1318"/>
      <c r="J34" s="332" t="s">
        <v>60</v>
      </c>
      <c r="K34" s="332" t="s">
        <v>60</v>
      </c>
      <c r="L34" s="1627" t="s">
        <v>60</v>
      </c>
      <c r="M34" s="1628"/>
      <c r="N34" s="1629"/>
      <c r="O34" s="1335"/>
      <c r="P34" s="1335"/>
    </row>
    <row r="35" spans="2:16" ht="25.15" customHeight="1">
      <c r="B35" s="248"/>
      <c r="C35" s="1317" t="s">
        <v>1018</v>
      </c>
      <c r="D35" s="1317"/>
      <c r="E35" s="1317"/>
      <c r="F35" s="197" t="s">
        <v>1019</v>
      </c>
      <c r="G35" s="1337"/>
      <c r="H35" s="1338"/>
      <c r="I35" s="1339"/>
      <c r="J35" s="332" t="s">
        <v>60</v>
      </c>
      <c r="K35" s="332" t="s">
        <v>60</v>
      </c>
      <c r="L35" s="1627" t="s">
        <v>60</v>
      </c>
      <c r="M35" s="1628"/>
      <c r="N35" s="1629"/>
      <c r="O35" s="1335"/>
      <c r="P35" s="1335"/>
    </row>
    <row r="36" spans="2:16" ht="21" customHeight="1">
      <c r="B36" s="248" t="s">
        <v>401</v>
      </c>
      <c r="C36" s="875" t="s">
        <v>1020</v>
      </c>
      <c r="D36" s="875"/>
      <c r="E36" s="875"/>
      <c r="F36" s="875"/>
      <c r="G36" s="875"/>
      <c r="H36" s="875"/>
      <c r="I36" s="875"/>
      <c r="J36" s="875"/>
      <c r="K36" s="875"/>
      <c r="L36" s="875"/>
      <c r="M36" s="875"/>
      <c r="N36" s="876"/>
      <c r="O36" s="1335"/>
      <c r="P36" s="1335"/>
    </row>
    <row r="37" spans="2:16" ht="19.149999999999999" customHeight="1">
      <c r="B37" s="248"/>
      <c r="C37" s="1317" t="s">
        <v>838</v>
      </c>
      <c r="D37" s="1317"/>
      <c r="E37" s="1317"/>
      <c r="F37" s="1317"/>
      <c r="G37" s="1317"/>
      <c r="H37" s="1317"/>
      <c r="I37" s="1318"/>
      <c r="J37" s="332">
        <v>83500</v>
      </c>
      <c r="K37" s="335">
        <v>84407</v>
      </c>
      <c r="L37" s="1630">
        <f>ABS(J37-K37)/J37</f>
        <v>1.0862275449101797E-2</v>
      </c>
      <c r="M37" s="1631"/>
      <c r="N37" s="1632"/>
      <c r="O37" s="1335"/>
      <c r="P37" s="1335"/>
    </row>
    <row r="38" spans="2:16" ht="24.6" customHeight="1">
      <c r="B38" s="248"/>
      <c r="C38" s="1317" t="s">
        <v>1021</v>
      </c>
      <c r="D38" s="1317"/>
      <c r="E38" s="1317"/>
      <c r="F38" s="197" t="s">
        <v>1019</v>
      </c>
      <c r="G38" s="1337"/>
      <c r="H38" s="1338"/>
      <c r="I38" s="1339"/>
      <c r="J38" s="332" t="s">
        <v>60</v>
      </c>
      <c r="K38" s="332" t="s">
        <v>60</v>
      </c>
      <c r="L38" s="1633" t="s">
        <v>60</v>
      </c>
      <c r="M38" s="1634"/>
      <c r="N38" s="1635"/>
      <c r="O38" s="1335"/>
      <c r="P38" s="1335"/>
    </row>
    <row r="39" spans="2:16" ht="22.9" customHeight="1">
      <c r="B39" s="248" t="s">
        <v>404</v>
      </c>
      <c r="C39" s="875" t="s">
        <v>1022</v>
      </c>
      <c r="D39" s="875"/>
      <c r="E39" s="875"/>
      <c r="F39" s="875"/>
      <c r="G39" s="875"/>
      <c r="H39" s="875"/>
      <c r="I39" s="875"/>
      <c r="J39" s="875"/>
      <c r="K39" s="875"/>
      <c r="L39" s="875"/>
      <c r="M39" s="875"/>
      <c r="N39" s="876"/>
      <c r="O39" s="1335"/>
      <c r="P39" s="1335"/>
    </row>
    <row r="40" spans="2:16" ht="23.45" customHeight="1">
      <c r="B40" s="248"/>
      <c r="C40" s="1317" t="s">
        <v>1023</v>
      </c>
      <c r="D40" s="1317"/>
      <c r="E40" s="1317"/>
      <c r="F40" s="1317"/>
      <c r="G40" s="1317"/>
      <c r="H40" s="1317"/>
      <c r="I40" s="1318"/>
      <c r="J40" s="332" t="s">
        <v>60</v>
      </c>
      <c r="K40" s="332" t="s">
        <v>60</v>
      </c>
      <c r="L40" s="1627" t="s">
        <v>60</v>
      </c>
      <c r="M40" s="1628"/>
      <c r="N40" s="1629"/>
      <c r="O40" s="1335"/>
      <c r="P40" s="1335"/>
    </row>
    <row r="41" spans="2:16" ht="23.45" customHeight="1">
      <c r="B41" s="248"/>
      <c r="C41" s="1317" t="s">
        <v>1285</v>
      </c>
      <c r="D41" s="1317"/>
      <c r="E41" s="1317"/>
      <c r="F41" s="1317"/>
      <c r="G41" s="1317"/>
      <c r="H41" s="1317"/>
      <c r="I41" s="1318"/>
      <c r="J41" s="332">
        <v>941200</v>
      </c>
      <c r="K41" s="335">
        <v>865541</v>
      </c>
      <c r="L41" s="1580">
        <f t="shared" ref="L41" si="0">ABS(J41-K41)/J41</f>
        <v>8.0385677858053547E-2</v>
      </c>
      <c r="M41" s="1581"/>
      <c r="N41" s="1582"/>
      <c r="O41" s="1335"/>
      <c r="P41" s="1335"/>
    </row>
    <row r="42" spans="2:16" ht="23.45" customHeight="1">
      <c r="B42" s="248"/>
      <c r="C42" s="1317" t="s">
        <v>1025</v>
      </c>
      <c r="D42" s="1317"/>
      <c r="E42" s="1317"/>
      <c r="F42" s="1317"/>
      <c r="G42" s="1317"/>
      <c r="H42" s="1317"/>
      <c r="I42" s="1318"/>
      <c r="J42" s="332" t="s">
        <v>60</v>
      </c>
      <c r="K42" s="332" t="s">
        <v>60</v>
      </c>
      <c r="L42" s="1627" t="s">
        <v>60</v>
      </c>
      <c r="M42" s="1628"/>
      <c r="N42" s="1629"/>
      <c r="O42" s="1335"/>
      <c r="P42" s="1335"/>
    </row>
    <row r="43" spans="2:16" ht="23.45" customHeight="1">
      <c r="B43" s="248"/>
      <c r="C43" s="1317" t="s">
        <v>1026</v>
      </c>
      <c r="D43" s="1317"/>
      <c r="E43" s="1317"/>
      <c r="F43" s="197" t="s">
        <v>1027</v>
      </c>
      <c r="G43" s="1337"/>
      <c r="H43" s="1338"/>
      <c r="I43" s="1339"/>
      <c r="J43" s="332" t="s">
        <v>60</v>
      </c>
      <c r="K43" s="332" t="s">
        <v>60</v>
      </c>
      <c r="L43" s="1627" t="s">
        <v>60</v>
      </c>
      <c r="M43" s="1628"/>
      <c r="N43" s="1629"/>
      <c r="O43" s="1335"/>
      <c r="P43" s="1335"/>
    </row>
    <row r="44" spans="2:16" ht="23.45" customHeight="1">
      <c r="B44" s="248" t="s">
        <v>409</v>
      </c>
      <c r="C44" s="875" t="s">
        <v>1028</v>
      </c>
      <c r="D44" s="875"/>
      <c r="E44" s="875"/>
      <c r="F44" s="875"/>
      <c r="G44" s="875"/>
      <c r="H44" s="875"/>
      <c r="I44" s="875"/>
      <c r="J44" s="875"/>
      <c r="K44" s="875"/>
      <c r="L44" s="875"/>
      <c r="M44" s="875"/>
      <c r="N44" s="876"/>
      <c r="O44" s="1335"/>
      <c r="P44" s="1335"/>
    </row>
    <row r="45" spans="2:16" ht="23.45" customHeight="1">
      <c r="B45" s="248"/>
      <c r="C45" s="1317" t="s">
        <v>1029</v>
      </c>
      <c r="D45" s="1317"/>
      <c r="E45" s="1317"/>
      <c r="F45" s="1317"/>
      <c r="G45" s="1317"/>
      <c r="H45" s="1317"/>
      <c r="I45" s="1318"/>
      <c r="J45" s="332">
        <v>286600</v>
      </c>
      <c r="K45" s="335">
        <v>338797</v>
      </c>
      <c r="L45" s="1580">
        <f t="shared" ref="L45:L55" si="1">ABS(J45-K45)/J45</f>
        <v>0.18212491277041173</v>
      </c>
      <c r="M45" s="1581"/>
      <c r="N45" s="1582"/>
      <c r="O45" s="1335"/>
      <c r="P45" s="1335"/>
    </row>
    <row r="46" spans="2:16" ht="23.45" customHeight="1">
      <c r="B46" s="248"/>
      <c r="C46" s="1317" t="s">
        <v>1030</v>
      </c>
      <c r="D46" s="1317"/>
      <c r="E46" s="1317"/>
      <c r="F46" s="1317"/>
      <c r="G46" s="1317"/>
      <c r="H46" s="1317"/>
      <c r="I46" s="1318"/>
      <c r="J46" s="332" t="s">
        <v>60</v>
      </c>
      <c r="K46" s="332" t="s">
        <v>60</v>
      </c>
      <c r="L46" s="1627" t="s">
        <v>60</v>
      </c>
      <c r="M46" s="1628"/>
      <c r="N46" s="1629"/>
      <c r="O46" s="1335"/>
      <c r="P46" s="1335"/>
    </row>
    <row r="47" spans="2:16" ht="23.45" customHeight="1">
      <c r="B47" s="248"/>
      <c r="C47" s="1317" t="s">
        <v>1031</v>
      </c>
      <c r="D47" s="1317"/>
      <c r="E47" s="1317"/>
      <c r="F47" s="197" t="s">
        <v>1027</v>
      </c>
      <c r="G47" s="1067"/>
      <c r="H47" s="1068"/>
      <c r="I47" s="1069"/>
      <c r="J47" s="332" t="s">
        <v>60</v>
      </c>
      <c r="K47" s="332" t="s">
        <v>60</v>
      </c>
      <c r="L47" s="1627" t="s">
        <v>60</v>
      </c>
      <c r="M47" s="1628"/>
      <c r="N47" s="1629"/>
      <c r="O47" s="1335"/>
      <c r="P47" s="1335"/>
    </row>
    <row r="48" spans="2:16" ht="23.45" customHeight="1">
      <c r="B48" s="248" t="s">
        <v>413</v>
      </c>
      <c r="C48" s="1317" t="s">
        <v>1032</v>
      </c>
      <c r="D48" s="1317"/>
      <c r="E48" s="1317"/>
      <c r="F48" s="1317"/>
      <c r="G48" s="1317"/>
      <c r="H48" s="1317"/>
      <c r="I48" s="1318"/>
      <c r="J48" s="332">
        <v>30100</v>
      </c>
      <c r="K48" s="335">
        <v>27114</v>
      </c>
      <c r="L48" s="1580">
        <f t="shared" si="1"/>
        <v>9.9202657807308969E-2</v>
      </c>
      <c r="M48" s="1581"/>
      <c r="N48" s="1582"/>
      <c r="O48" s="1335"/>
      <c r="P48" s="1335"/>
    </row>
    <row r="49" spans="2:17" ht="23.45" customHeight="1">
      <c r="B49" s="248" t="s">
        <v>415</v>
      </c>
      <c r="C49" s="1317" t="s">
        <v>1033</v>
      </c>
      <c r="D49" s="1317"/>
      <c r="E49" s="1317"/>
      <c r="F49" s="1317"/>
      <c r="G49" s="1317"/>
      <c r="H49" s="1317"/>
      <c r="I49" s="1318"/>
      <c r="J49" s="332" t="s">
        <v>60</v>
      </c>
      <c r="K49" s="332" t="s">
        <v>60</v>
      </c>
      <c r="L49" s="1627" t="s">
        <v>60</v>
      </c>
      <c r="M49" s="1628"/>
      <c r="N49" s="1629"/>
      <c r="O49" s="1335"/>
      <c r="P49" s="1335"/>
    </row>
    <row r="50" spans="2:17" ht="23.45" customHeight="1">
      <c r="B50" s="248" t="s">
        <v>417</v>
      </c>
      <c r="C50" s="1317" t="s">
        <v>1034</v>
      </c>
      <c r="D50" s="1317"/>
      <c r="E50" s="1317"/>
      <c r="F50" s="1317"/>
      <c r="G50" s="1317"/>
      <c r="H50" s="1317"/>
      <c r="I50" s="1318"/>
      <c r="J50" s="332">
        <v>8864400</v>
      </c>
      <c r="K50" s="335">
        <v>10117882</v>
      </c>
      <c r="L50" s="1580">
        <f t="shared" si="1"/>
        <v>0.14140629935472226</v>
      </c>
      <c r="M50" s="1581"/>
      <c r="N50" s="1582"/>
      <c r="O50" s="1335"/>
      <c r="P50" s="1335"/>
    </row>
    <row r="51" spans="2:17" ht="23.45" customHeight="1">
      <c r="B51" s="248" t="s">
        <v>418</v>
      </c>
      <c r="C51" s="1317" t="s">
        <v>1035</v>
      </c>
      <c r="D51" s="1317"/>
      <c r="E51" s="1317"/>
      <c r="F51" s="1317"/>
      <c r="G51" s="1317"/>
      <c r="H51" s="1317"/>
      <c r="I51" s="1318"/>
      <c r="J51" s="332">
        <v>14300</v>
      </c>
      <c r="K51" s="335">
        <v>19725</v>
      </c>
      <c r="L51" s="1580">
        <f t="shared" si="1"/>
        <v>0.37937062937062938</v>
      </c>
      <c r="M51" s="1581"/>
      <c r="N51" s="1582"/>
      <c r="O51" s="1335"/>
      <c r="P51" s="1335"/>
    </row>
    <row r="52" spans="2:17" ht="23.45" customHeight="1">
      <c r="B52" s="248" t="s">
        <v>419</v>
      </c>
      <c r="C52" s="875" t="s">
        <v>1036</v>
      </c>
      <c r="D52" s="875"/>
      <c r="E52" s="875"/>
      <c r="F52" s="875"/>
      <c r="G52" s="875"/>
      <c r="H52" s="875"/>
      <c r="I52" s="875"/>
      <c r="J52" s="875"/>
      <c r="K52" s="875"/>
      <c r="L52" s="875"/>
      <c r="M52" s="875"/>
      <c r="N52" s="876"/>
      <c r="O52" s="1335"/>
      <c r="P52" s="1335"/>
    </row>
    <row r="53" spans="2:17" ht="23.45" customHeight="1">
      <c r="B53" s="248"/>
      <c r="C53" s="1317" t="s">
        <v>1037</v>
      </c>
      <c r="D53" s="1317"/>
      <c r="E53" s="1317"/>
      <c r="F53" s="1317"/>
      <c r="G53" s="1317"/>
      <c r="H53" s="1317"/>
      <c r="I53" s="1318"/>
      <c r="J53" s="332">
        <v>1100</v>
      </c>
      <c r="K53" s="335">
        <v>694</v>
      </c>
      <c r="L53" s="1580">
        <f t="shared" si="1"/>
        <v>0.36909090909090908</v>
      </c>
      <c r="M53" s="1581"/>
      <c r="N53" s="1582"/>
      <c r="O53" s="1335"/>
      <c r="P53" s="1335"/>
    </row>
    <row r="54" spans="2:17" ht="23.45" customHeight="1">
      <c r="B54" s="248"/>
      <c r="C54" s="1317" t="s">
        <v>1038</v>
      </c>
      <c r="D54" s="1317"/>
      <c r="E54" s="1317"/>
      <c r="F54" s="1317"/>
      <c r="G54" s="1317"/>
      <c r="H54" s="1317"/>
      <c r="I54" s="1318"/>
      <c r="J54" s="332" t="s">
        <v>60</v>
      </c>
      <c r="K54" s="332" t="s">
        <v>60</v>
      </c>
      <c r="L54" s="1627" t="s">
        <v>60</v>
      </c>
      <c r="M54" s="1628"/>
      <c r="N54" s="1629"/>
      <c r="O54" s="1335"/>
      <c r="P54" s="1335"/>
    </row>
    <row r="55" spans="2:17" ht="23.45" customHeight="1">
      <c r="B55" s="248" t="s">
        <v>420</v>
      </c>
      <c r="C55" s="1317" t="s">
        <v>1039</v>
      </c>
      <c r="D55" s="1317"/>
      <c r="E55" s="1317"/>
      <c r="F55" s="1317"/>
      <c r="G55" s="1317"/>
      <c r="H55" s="1317"/>
      <c r="I55" s="1318"/>
      <c r="J55" s="332">
        <v>1500</v>
      </c>
      <c r="K55" s="335">
        <v>1802</v>
      </c>
      <c r="L55" s="1580">
        <f t="shared" si="1"/>
        <v>0.20133333333333334</v>
      </c>
      <c r="M55" s="1581"/>
      <c r="N55" s="1582"/>
      <c r="O55" s="1336"/>
      <c r="P55" s="1336"/>
    </row>
    <row r="56" spans="2:17" ht="27" customHeight="1" thickBot="1">
      <c r="B56" s="265" t="s">
        <v>422</v>
      </c>
      <c r="C56" s="1309" t="s">
        <v>1286</v>
      </c>
      <c r="D56" s="1309"/>
      <c r="E56" s="1309"/>
      <c r="F56" s="1309"/>
      <c r="G56" s="1309"/>
      <c r="H56" s="1309"/>
      <c r="I56" s="1309"/>
      <c r="J56" s="1310" t="s">
        <v>954</v>
      </c>
      <c r="K56" s="1311"/>
      <c r="L56" s="266" t="s">
        <v>1041</v>
      </c>
      <c r="M56" s="1312"/>
      <c r="N56" s="1313"/>
      <c r="O56" s="253" t="s">
        <v>1287</v>
      </c>
      <c r="P56" s="253" t="s">
        <v>1287</v>
      </c>
    </row>
    <row r="57" spans="2:17" ht="39" customHeight="1">
      <c r="B57" s="1314" t="s">
        <v>1043</v>
      </c>
      <c r="C57" s="1315"/>
      <c r="D57" s="1315"/>
      <c r="E57" s="1315"/>
      <c r="F57" s="1315"/>
      <c r="G57" s="1315"/>
      <c r="H57" s="1315"/>
      <c r="I57" s="1315"/>
      <c r="J57" s="1315"/>
      <c r="K57" s="1315"/>
      <c r="L57" s="1315"/>
      <c r="M57" s="1315"/>
      <c r="N57" s="1315"/>
      <c r="O57" s="1315"/>
      <c r="P57" s="1316"/>
    </row>
    <row r="58" spans="2:17" ht="79.150000000000006" customHeight="1" thickBot="1">
      <c r="B58" s="267" t="s">
        <v>426</v>
      </c>
      <c r="C58" s="1152" t="s">
        <v>1044</v>
      </c>
      <c r="D58" s="1152"/>
      <c r="E58" s="1152"/>
      <c r="F58" s="1152"/>
      <c r="G58" s="1152"/>
      <c r="H58" s="1152"/>
      <c r="I58" s="1152"/>
      <c r="J58" s="1310" t="s">
        <v>954</v>
      </c>
      <c r="K58" s="1311"/>
      <c r="L58" s="266" t="s">
        <v>1041</v>
      </c>
      <c r="M58" s="1312"/>
      <c r="N58" s="1313"/>
      <c r="O58" s="268" t="s">
        <v>1288</v>
      </c>
      <c r="P58" s="732" t="s">
        <v>1288</v>
      </c>
    </row>
    <row r="59" spans="2:17" ht="42" customHeight="1">
      <c r="B59" s="1299" t="s">
        <v>1046</v>
      </c>
      <c r="C59" s="1300"/>
      <c r="D59" s="1300"/>
      <c r="E59" s="1300"/>
      <c r="F59" s="1300"/>
      <c r="G59" s="1300"/>
      <c r="H59" s="1300"/>
      <c r="I59" s="1300"/>
      <c r="J59" s="1300"/>
      <c r="K59" s="1300"/>
      <c r="L59" s="1300"/>
      <c r="M59" s="1300"/>
      <c r="N59" s="1300"/>
      <c r="O59" s="1300"/>
      <c r="P59" s="1301"/>
    </row>
    <row r="60" spans="2:17" ht="40.9" customHeight="1">
      <c r="B60" s="269" t="s">
        <v>429</v>
      </c>
      <c r="C60" s="1302" t="s">
        <v>1047</v>
      </c>
      <c r="D60" s="1302"/>
      <c r="E60" s="1302"/>
      <c r="F60" s="1303"/>
      <c r="G60" s="270" t="s">
        <v>1048</v>
      </c>
      <c r="H60" s="271" t="s">
        <v>1049</v>
      </c>
      <c r="I60" s="1240" t="s">
        <v>1289</v>
      </c>
      <c r="J60" s="1281"/>
      <c r="K60" s="1240" t="s">
        <v>999</v>
      </c>
      <c r="L60" s="1241"/>
      <c r="M60" s="1241"/>
      <c r="N60" s="1242"/>
      <c r="O60" s="1304"/>
      <c r="P60" s="1304"/>
    </row>
    <row r="61" spans="2:17" ht="45" customHeight="1">
      <c r="B61" s="262" t="s">
        <v>216</v>
      </c>
      <c r="C61" s="1307" t="s">
        <v>1051</v>
      </c>
      <c r="D61" s="1307"/>
      <c r="E61" s="1307"/>
      <c r="F61" s="1308"/>
      <c r="G61" s="337">
        <v>573770</v>
      </c>
      <c r="H61" s="273" t="s">
        <v>1290</v>
      </c>
      <c r="I61" s="1209" t="s">
        <v>1291</v>
      </c>
      <c r="J61" s="1210"/>
      <c r="K61" s="1275"/>
      <c r="L61" s="1276"/>
      <c r="M61" s="1276"/>
      <c r="N61" s="1277"/>
      <c r="O61" s="1305"/>
      <c r="P61" s="1305"/>
    </row>
    <row r="62" spans="2:17" ht="45" customHeight="1">
      <c r="B62" s="262" t="s">
        <v>218</v>
      </c>
      <c r="C62" s="1307" t="s">
        <v>1053</v>
      </c>
      <c r="D62" s="1307"/>
      <c r="E62" s="1307"/>
      <c r="F62" s="1308"/>
      <c r="G62" s="337">
        <v>6493362</v>
      </c>
      <c r="H62" s="273" t="s">
        <v>1290</v>
      </c>
      <c r="I62" s="1209" t="s">
        <v>1292</v>
      </c>
      <c r="J62" s="1210"/>
      <c r="K62" s="1275"/>
      <c r="L62" s="1276"/>
      <c r="M62" s="1276"/>
      <c r="N62" s="1277"/>
      <c r="O62" s="1305"/>
      <c r="P62" s="1305"/>
    </row>
    <row r="63" spans="2:17" ht="45" customHeight="1" thickBot="1">
      <c r="B63" s="248" t="s">
        <v>220</v>
      </c>
      <c r="C63" s="921" t="s">
        <v>1293</v>
      </c>
      <c r="D63" s="921"/>
      <c r="E63" s="921"/>
      <c r="F63" s="956"/>
      <c r="G63" s="384">
        <f>G61+G62</f>
        <v>7067132</v>
      </c>
      <c r="H63" s="275"/>
      <c r="I63" s="1264"/>
      <c r="J63" s="1265"/>
      <c r="K63" s="1264"/>
      <c r="L63" s="1266"/>
      <c r="M63" s="1266"/>
      <c r="N63" s="1267"/>
      <c r="O63" s="1306"/>
      <c r="P63" s="1306"/>
      <c r="Q63" s="385"/>
    </row>
    <row r="64" spans="2:17" ht="56.25" customHeight="1">
      <c r="B64" s="1296" t="s">
        <v>1294</v>
      </c>
      <c r="C64" s="1297"/>
      <c r="D64" s="1297"/>
      <c r="E64" s="1297"/>
      <c r="F64" s="1297"/>
      <c r="G64" s="1297"/>
      <c r="H64" s="1297"/>
      <c r="I64" s="1297"/>
      <c r="J64" s="1297"/>
      <c r="K64" s="1297"/>
      <c r="L64" s="1297"/>
      <c r="M64" s="1297"/>
      <c r="N64" s="1297"/>
      <c r="O64" s="1297"/>
      <c r="P64" s="1298"/>
    </row>
    <row r="65" spans="2:16" ht="56.25" customHeight="1" thickBot="1">
      <c r="B65" s="276" t="s">
        <v>438</v>
      </c>
      <c r="C65" s="1284" t="s">
        <v>1295</v>
      </c>
      <c r="D65" s="1284"/>
      <c r="E65" s="1284"/>
      <c r="F65" s="1284"/>
      <c r="G65" s="1284"/>
      <c r="H65" s="1284"/>
      <c r="I65" s="1284"/>
      <c r="J65" s="1284"/>
      <c r="K65" s="1284"/>
      <c r="L65" s="1284"/>
      <c r="M65" s="1285"/>
      <c r="N65" s="277" t="s">
        <v>49</v>
      </c>
      <c r="O65" s="268" t="s">
        <v>1296</v>
      </c>
      <c r="P65" s="732" t="s">
        <v>1296</v>
      </c>
    </row>
    <row r="66" spans="2:16" ht="40.9" customHeight="1">
      <c r="B66" s="1286" t="s">
        <v>1058</v>
      </c>
      <c r="C66" s="1287"/>
      <c r="D66" s="1287"/>
      <c r="E66" s="1287"/>
      <c r="F66" s="1287"/>
      <c r="G66" s="1287"/>
      <c r="H66" s="1287"/>
      <c r="I66" s="1287"/>
      <c r="J66" s="1287"/>
      <c r="K66" s="1287"/>
      <c r="L66" s="1287"/>
      <c r="M66" s="1287"/>
      <c r="N66" s="1287"/>
      <c r="O66" s="1287"/>
      <c r="P66" s="1288"/>
    </row>
    <row r="67" spans="2:16" ht="63" customHeight="1">
      <c r="B67" s="254" t="s">
        <v>441</v>
      </c>
      <c r="C67" s="864" t="s">
        <v>1059</v>
      </c>
      <c r="D67" s="864"/>
      <c r="E67" s="1289"/>
      <c r="F67" s="271" t="s">
        <v>1297</v>
      </c>
      <c r="G67" s="1240" t="s">
        <v>1061</v>
      </c>
      <c r="H67" s="1281"/>
      <c r="I67" s="1240" t="s">
        <v>1062</v>
      </c>
      <c r="J67" s="1281"/>
      <c r="K67" s="1240" t="s">
        <v>999</v>
      </c>
      <c r="L67" s="1241"/>
      <c r="M67" s="1241"/>
      <c r="N67" s="1242"/>
      <c r="O67" s="1183"/>
      <c r="P67" s="1183"/>
    </row>
    <row r="68" spans="2:16" ht="44.45" customHeight="1">
      <c r="B68" s="262" t="s">
        <v>216</v>
      </c>
      <c r="C68" s="1290" t="s">
        <v>1298</v>
      </c>
      <c r="D68" s="1290"/>
      <c r="E68" s="1291"/>
      <c r="F68" s="797" t="s">
        <v>954</v>
      </c>
      <c r="G68" s="1251">
        <v>573770</v>
      </c>
      <c r="H68" s="1252"/>
      <c r="I68" s="1209" t="s">
        <v>842</v>
      </c>
      <c r="J68" s="1210"/>
      <c r="K68" s="1275"/>
      <c r="L68" s="1276"/>
      <c r="M68" s="1276"/>
      <c r="N68" s="1277"/>
      <c r="O68" s="1184"/>
      <c r="P68" s="1184"/>
    </row>
    <row r="69" spans="2:16" ht="45.6" customHeight="1">
      <c r="B69" s="278"/>
      <c r="C69" s="1290" t="s">
        <v>1064</v>
      </c>
      <c r="D69" s="1290"/>
      <c r="E69" s="1291"/>
      <c r="F69" s="1096" t="s">
        <v>1299</v>
      </c>
      <c r="G69" s="1097"/>
      <c r="H69" s="1097"/>
      <c r="I69" s="1097"/>
      <c r="J69" s="1097"/>
      <c r="K69" s="1275"/>
      <c r="L69" s="1276"/>
      <c r="M69" s="1276"/>
      <c r="N69" s="1277"/>
      <c r="O69" s="1184"/>
      <c r="P69" s="1184"/>
    </row>
    <row r="70" spans="2:16" ht="67.150000000000006" customHeight="1">
      <c r="B70" s="262" t="s">
        <v>218</v>
      </c>
      <c r="C70" s="1290" t="s">
        <v>1300</v>
      </c>
      <c r="D70" s="1290"/>
      <c r="E70" s="1291"/>
      <c r="F70" s="797" t="s">
        <v>1094</v>
      </c>
      <c r="G70" s="1251">
        <v>0</v>
      </c>
      <c r="H70" s="1252"/>
      <c r="I70" s="1209" t="s">
        <v>60</v>
      </c>
      <c r="J70" s="1210"/>
      <c r="K70" s="1275"/>
      <c r="L70" s="1276"/>
      <c r="M70" s="1276"/>
      <c r="N70" s="1277"/>
      <c r="O70" s="1184"/>
      <c r="P70" s="1184"/>
    </row>
    <row r="71" spans="2:16" ht="39" customHeight="1">
      <c r="B71" s="278"/>
      <c r="C71" s="1290" t="s">
        <v>1067</v>
      </c>
      <c r="D71" s="1290"/>
      <c r="E71" s="1291"/>
      <c r="F71" s="1096" t="s">
        <v>60</v>
      </c>
      <c r="G71" s="1097"/>
      <c r="H71" s="1097"/>
      <c r="I71" s="1097"/>
      <c r="J71" s="1097"/>
      <c r="K71" s="1275"/>
      <c r="L71" s="1276"/>
      <c r="M71" s="1276"/>
      <c r="N71" s="1277"/>
      <c r="O71" s="1184"/>
      <c r="P71" s="1184"/>
    </row>
    <row r="72" spans="2:16" ht="50.45" customHeight="1" thickBot="1">
      <c r="B72" s="279" t="s">
        <v>220</v>
      </c>
      <c r="C72" s="1292" t="s">
        <v>1301</v>
      </c>
      <c r="D72" s="1292"/>
      <c r="E72" s="1293"/>
      <c r="F72" s="280"/>
      <c r="G72" s="1625">
        <f>G68+G70</f>
        <v>573770</v>
      </c>
      <c r="H72" s="1626"/>
      <c r="I72" s="1264"/>
      <c r="J72" s="1265"/>
      <c r="K72" s="1264"/>
      <c r="L72" s="1266"/>
      <c r="M72" s="1266"/>
      <c r="N72" s="1267"/>
      <c r="O72" s="1200"/>
      <c r="P72" s="1200"/>
    </row>
    <row r="73" spans="2:16" ht="56.25" customHeight="1">
      <c r="B73" s="1278" t="s">
        <v>1302</v>
      </c>
      <c r="C73" s="1279"/>
      <c r="D73" s="1279"/>
      <c r="E73" s="1279"/>
      <c r="F73" s="1279"/>
      <c r="G73" s="1279"/>
      <c r="H73" s="1279"/>
      <c r="I73" s="1279"/>
      <c r="J73" s="1279"/>
      <c r="K73" s="1279"/>
      <c r="L73" s="1279"/>
      <c r="M73" s="1279"/>
      <c r="N73" s="1279"/>
      <c r="O73" s="1279"/>
      <c r="P73" s="1280"/>
    </row>
    <row r="74" spans="2:16" ht="37.9" customHeight="1">
      <c r="B74" s="254" t="s">
        <v>452</v>
      </c>
      <c r="C74" s="864" t="s">
        <v>1070</v>
      </c>
      <c r="D74" s="978"/>
      <c r="E74" s="1088"/>
      <c r="F74" s="281" t="s">
        <v>1071</v>
      </c>
      <c r="G74" s="1241" t="s">
        <v>1072</v>
      </c>
      <c r="H74" s="1281"/>
      <c r="I74" s="1240" t="s">
        <v>1073</v>
      </c>
      <c r="J74" s="1281"/>
      <c r="K74" s="1240" t="s">
        <v>1074</v>
      </c>
      <c r="L74" s="1241"/>
      <c r="M74" s="1241"/>
      <c r="N74" s="1242"/>
      <c r="O74" s="246" t="s">
        <v>1303</v>
      </c>
      <c r="P74" s="247" t="s">
        <v>1303</v>
      </c>
    </row>
    <row r="75" spans="2:16" s="386" customFormat="1" ht="37.9" customHeight="1">
      <c r="B75" s="262" t="s">
        <v>216</v>
      </c>
      <c r="C75" s="875" t="s">
        <v>118</v>
      </c>
      <c r="D75" s="875"/>
      <c r="E75" s="990"/>
      <c r="F75" s="746" t="s">
        <v>1076</v>
      </c>
      <c r="G75" s="1251">
        <v>714000</v>
      </c>
      <c r="H75" s="1252"/>
      <c r="I75" s="1443" t="s">
        <v>1304</v>
      </c>
      <c r="J75" s="1444"/>
      <c r="K75" s="1211" t="s">
        <v>118</v>
      </c>
      <c r="L75" s="1212"/>
      <c r="M75" s="1212"/>
      <c r="N75" s="1213"/>
      <c r="O75" s="1183"/>
      <c r="P75" s="1183"/>
    </row>
    <row r="76" spans="2:16" s="386" customFormat="1" ht="51" customHeight="1">
      <c r="B76" s="262" t="s">
        <v>218</v>
      </c>
      <c r="C76" s="875" t="s">
        <v>972</v>
      </c>
      <c r="D76" s="875"/>
      <c r="E76" s="990"/>
      <c r="F76" s="746" t="s">
        <v>1076</v>
      </c>
      <c r="G76" s="1441">
        <v>4033261</v>
      </c>
      <c r="H76" s="1442"/>
      <c r="I76" s="1443" t="s">
        <v>1304</v>
      </c>
      <c r="J76" s="1444"/>
      <c r="K76" s="1575" t="s">
        <v>1305</v>
      </c>
      <c r="L76" s="1576"/>
      <c r="M76" s="1576"/>
      <c r="N76" s="1577"/>
      <c r="O76" s="1184"/>
      <c r="P76" s="1184"/>
    </row>
    <row r="77" spans="2:16" s="386" customFormat="1" ht="30.6" customHeight="1">
      <c r="B77" s="262" t="s">
        <v>220</v>
      </c>
      <c r="C77" s="875" t="s">
        <v>1079</v>
      </c>
      <c r="D77" s="875"/>
      <c r="E77" s="990"/>
      <c r="F77" s="746" t="s">
        <v>1080</v>
      </c>
      <c r="G77" s="1251" t="s">
        <v>60</v>
      </c>
      <c r="H77" s="1252" t="s">
        <v>60</v>
      </c>
      <c r="I77" s="1251" t="s">
        <v>60</v>
      </c>
      <c r="J77" s="1252" t="s">
        <v>60</v>
      </c>
      <c r="K77" s="1211" t="s">
        <v>60</v>
      </c>
      <c r="L77" s="1212"/>
      <c r="M77" s="1212"/>
      <c r="N77" s="1213"/>
      <c r="O77" s="1184"/>
      <c r="P77" s="1184"/>
    </row>
    <row r="78" spans="2:16" s="386" customFormat="1" ht="30.6" customHeight="1">
      <c r="B78" s="262" t="s">
        <v>222</v>
      </c>
      <c r="C78" s="875" t="s">
        <v>1081</v>
      </c>
      <c r="D78" s="875"/>
      <c r="E78" s="990"/>
      <c r="F78" s="746" t="s">
        <v>1076</v>
      </c>
      <c r="G78" s="1251">
        <f>578210+720795</f>
        <v>1299005</v>
      </c>
      <c r="H78" s="1252"/>
      <c r="I78" s="1624">
        <v>42582</v>
      </c>
      <c r="J78" s="1210"/>
      <c r="K78" s="1251" t="s">
        <v>1306</v>
      </c>
      <c r="L78" s="1282"/>
      <c r="M78" s="1282"/>
      <c r="N78" s="1283"/>
      <c r="O78" s="1184"/>
      <c r="P78" s="1184"/>
    </row>
    <row r="79" spans="2:16" s="386" customFormat="1" ht="30.6" customHeight="1">
      <c r="B79" s="262" t="s">
        <v>224</v>
      </c>
      <c r="C79" s="875" t="s">
        <v>1082</v>
      </c>
      <c r="D79" s="875"/>
      <c r="E79" s="990"/>
      <c r="F79" s="746" t="s">
        <v>1080</v>
      </c>
      <c r="G79" s="1251" t="s">
        <v>60</v>
      </c>
      <c r="H79" s="1252" t="s">
        <v>60</v>
      </c>
      <c r="I79" s="1251" t="s">
        <v>60</v>
      </c>
      <c r="J79" s="1252" t="s">
        <v>60</v>
      </c>
      <c r="K79" s="1211" t="s">
        <v>60</v>
      </c>
      <c r="L79" s="1212"/>
      <c r="M79" s="1212"/>
      <c r="N79" s="1213"/>
      <c r="O79" s="1184"/>
      <c r="P79" s="1184"/>
    </row>
    <row r="80" spans="2:16" ht="56.25" customHeight="1" thickBot="1">
      <c r="B80" s="248" t="s">
        <v>226</v>
      </c>
      <c r="C80" s="921" t="s">
        <v>1307</v>
      </c>
      <c r="D80" s="921"/>
      <c r="E80" s="956"/>
      <c r="F80" s="283"/>
      <c r="G80" s="1622">
        <f>G75+G76+G78</f>
        <v>6046266</v>
      </c>
      <c r="H80" s="1623"/>
      <c r="I80" s="1264"/>
      <c r="J80" s="1265"/>
      <c r="K80" s="1264"/>
      <c r="L80" s="1266"/>
      <c r="M80" s="1266"/>
      <c r="N80" s="1267"/>
      <c r="O80" s="1200"/>
      <c r="P80" s="1200"/>
    </row>
    <row r="81" spans="1:16" ht="56.25" customHeight="1">
      <c r="A81" s="387"/>
      <c r="B81" s="1268" t="s">
        <v>1084</v>
      </c>
      <c r="C81" s="1269"/>
      <c r="D81" s="1269"/>
      <c r="E81" s="1269"/>
      <c r="F81" s="1269"/>
      <c r="G81" s="1269"/>
      <c r="H81" s="1269"/>
      <c r="I81" s="1269"/>
      <c r="J81" s="1269"/>
      <c r="K81" s="1269"/>
      <c r="L81" s="1269"/>
      <c r="M81" s="1269"/>
      <c r="N81" s="1269"/>
      <c r="O81" s="1269"/>
      <c r="P81" s="1270"/>
    </row>
    <row r="82" spans="1:16" ht="75.599999999999994" customHeight="1">
      <c r="B82" s="284" t="s">
        <v>460</v>
      </c>
      <c r="C82" s="1271" t="s">
        <v>1308</v>
      </c>
      <c r="D82" s="1271"/>
      <c r="E82" s="1271"/>
      <c r="F82" s="1271"/>
      <c r="G82" s="1272"/>
      <c r="H82" s="1619">
        <f>G72/(G72+G80)</f>
        <v>8.667173411141571E-2</v>
      </c>
      <c r="I82" s="1620"/>
      <c r="J82" s="1621"/>
      <c r="K82" s="1273" t="s">
        <v>1086</v>
      </c>
      <c r="L82" s="1274"/>
      <c r="M82" s="1274"/>
      <c r="N82" s="1274"/>
      <c r="O82" s="246" t="s">
        <v>1288</v>
      </c>
      <c r="P82" s="247" t="s">
        <v>1288</v>
      </c>
    </row>
    <row r="83" spans="1:16" ht="71.25" customHeight="1">
      <c r="B83" s="285" t="s">
        <v>1309</v>
      </c>
      <c r="C83" s="1253" t="s">
        <v>1088</v>
      </c>
      <c r="D83" s="1253"/>
      <c r="E83" s="1253"/>
      <c r="F83" s="1253"/>
      <c r="G83" s="1254"/>
      <c r="H83" s="1619">
        <f>G68/G72</f>
        <v>1</v>
      </c>
      <c r="I83" s="1620"/>
      <c r="J83" s="1621"/>
      <c r="K83" s="1258" t="s">
        <v>1089</v>
      </c>
      <c r="L83" s="1259"/>
      <c r="M83" s="1259"/>
      <c r="N83" s="1259"/>
      <c r="O83" s="246" t="s">
        <v>1303</v>
      </c>
      <c r="P83" s="247" t="s">
        <v>1303</v>
      </c>
    </row>
    <row r="84" spans="1:16" ht="81" customHeight="1">
      <c r="B84" s="286" t="s">
        <v>466</v>
      </c>
      <c r="C84" s="879" t="s">
        <v>1310</v>
      </c>
      <c r="D84" s="879"/>
      <c r="E84" s="1260"/>
      <c r="F84" s="1260"/>
      <c r="G84" s="1261"/>
      <c r="H84" s="1619">
        <f>(G72+G80)/J26</f>
        <v>1.178768220617203</v>
      </c>
      <c r="I84" s="1620"/>
      <c r="J84" s="1621"/>
      <c r="K84" s="1258" t="s">
        <v>955</v>
      </c>
      <c r="L84" s="1259"/>
      <c r="M84" s="1259"/>
      <c r="N84" s="1259"/>
      <c r="O84" s="246"/>
      <c r="P84" s="247"/>
    </row>
    <row r="85" spans="1:16" ht="33" customHeight="1">
      <c r="B85" s="287" t="s">
        <v>469</v>
      </c>
      <c r="C85" s="1247" t="s">
        <v>1093</v>
      </c>
      <c r="D85" s="1247"/>
      <c r="E85" s="1247"/>
      <c r="F85" s="1247"/>
      <c r="G85" s="1248"/>
      <c r="H85" s="1132" t="s">
        <v>969</v>
      </c>
      <c r="I85" s="1134"/>
      <c r="J85" s="1133"/>
      <c r="K85" s="1249" t="s">
        <v>955</v>
      </c>
      <c r="L85" s="1250"/>
      <c r="M85" s="1250"/>
      <c r="N85" s="1250"/>
      <c r="O85" s="246" t="s">
        <v>1092</v>
      </c>
      <c r="P85" s="247" t="s">
        <v>1092</v>
      </c>
    </row>
    <row r="86" spans="1:16" ht="33" customHeight="1">
      <c r="B86" s="242" t="s">
        <v>471</v>
      </c>
      <c r="C86" s="879" t="s">
        <v>1095</v>
      </c>
      <c r="D86" s="879"/>
      <c r="E86" s="879"/>
      <c r="F86" s="879"/>
      <c r="G86" s="880"/>
      <c r="H86" s="1096" t="s">
        <v>1311</v>
      </c>
      <c r="I86" s="1097"/>
      <c r="J86" s="1097"/>
      <c r="K86" s="1249" t="s">
        <v>1312</v>
      </c>
      <c r="L86" s="1250"/>
      <c r="M86" s="1250"/>
      <c r="N86" s="1250"/>
      <c r="O86" s="1003" t="s">
        <v>1313</v>
      </c>
      <c r="P86" s="1003" t="s">
        <v>1313</v>
      </c>
    </row>
    <row r="87" spans="1:16" ht="21" customHeight="1">
      <c r="B87" s="10" t="s">
        <v>216</v>
      </c>
      <c r="C87" s="879" t="s">
        <v>1097</v>
      </c>
      <c r="D87" s="879"/>
      <c r="E87" s="879"/>
      <c r="F87" s="879"/>
      <c r="G87" s="879"/>
      <c r="H87" s="1073" t="s">
        <v>1314</v>
      </c>
      <c r="I87" s="1074"/>
      <c r="J87" s="1074"/>
      <c r="K87" s="1074"/>
      <c r="L87" s="1074"/>
      <c r="M87" s="1074"/>
      <c r="N87" s="1074"/>
      <c r="O87" s="1007"/>
      <c r="P87" s="1007"/>
    </row>
    <row r="88" spans="1:16" ht="21" customHeight="1">
      <c r="B88" s="249" t="s">
        <v>474</v>
      </c>
      <c r="C88" s="913" t="s">
        <v>1099</v>
      </c>
      <c r="D88" s="913"/>
      <c r="E88" s="1006"/>
      <c r="F88" s="1084"/>
      <c r="G88" s="1085"/>
      <c r="H88" s="1085"/>
      <c r="I88" s="1085"/>
      <c r="J88" s="1085"/>
      <c r="K88" s="1085"/>
      <c r="L88" s="1085"/>
      <c r="M88" s="1085"/>
      <c r="N88" s="1085"/>
      <c r="O88" s="1245"/>
      <c r="P88" s="1246"/>
    </row>
    <row r="89" spans="1:16" ht="44.45" customHeight="1">
      <c r="B89" s="1223" t="s">
        <v>1315</v>
      </c>
      <c r="C89" s="1224"/>
      <c r="D89" s="1224"/>
      <c r="E89" s="1224"/>
      <c r="F89" s="1224"/>
      <c r="G89" s="1224"/>
      <c r="H89" s="1224"/>
      <c r="I89" s="1224"/>
      <c r="J89" s="1224"/>
      <c r="K89" s="1224"/>
      <c r="L89" s="1224"/>
      <c r="M89" s="1224"/>
      <c r="N89" s="1224"/>
      <c r="O89" s="1224"/>
      <c r="P89" s="1225"/>
    </row>
    <row r="90" spans="1:16" ht="34.15" customHeight="1">
      <c r="B90" s="242" t="s">
        <v>477</v>
      </c>
      <c r="C90" s="879" t="s">
        <v>1101</v>
      </c>
      <c r="D90" s="879"/>
      <c r="E90" s="879"/>
      <c r="F90" s="879"/>
      <c r="G90" s="880"/>
      <c r="H90" s="289" t="s">
        <v>954</v>
      </c>
      <c r="I90" s="1226" t="s">
        <v>1041</v>
      </c>
      <c r="J90" s="1227"/>
      <c r="K90" s="1606" t="s">
        <v>1316</v>
      </c>
      <c r="L90" s="1607"/>
      <c r="M90" s="1607"/>
      <c r="N90" s="1608"/>
      <c r="O90" s="246" t="s">
        <v>1288</v>
      </c>
      <c r="P90" s="247" t="s">
        <v>1288</v>
      </c>
    </row>
    <row r="91" spans="1:16" ht="26.45" customHeight="1">
      <c r="B91" s="1228" t="s">
        <v>1103</v>
      </c>
      <c r="C91" s="1229"/>
      <c r="D91" s="1229"/>
      <c r="E91" s="1230"/>
      <c r="F91" s="1237" t="s">
        <v>1317</v>
      </c>
      <c r="G91" s="1238"/>
      <c r="H91" s="1239"/>
      <c r="I91" s="1240" t="s">
        <v>1105</v>
      </c>
      <c r="J91" s="1241"/>
      <c r="K91" s="1240" t="s">
        <v>999</v>
      </c>
      <c r="L91" s="1241"/>
      <c r="M91" s="1241"/>
      <c r="N91" s="1242"/>
      <c r="O91" s="1183"/>
      <c r="P91" s="1183"/>
    </row>
    <row r="92" spans="1:16" ht="26.45" customHeight="1">
      <c r="B92" s="1231"/>
      <c r="C92" s="1232"/>
      <c r="D92" s="1232"/>
      <c r="E92" s="1233"/>
      <c r="F92" s="1614" t="s">
        <v>1299</v>
      </c>
      <c r="G92" s="1615"/>
      <c r="H92" s="1616"/>
      <c r="I92" s="1617">
        <v>573770</v>
      </c>
      <c r="J92" s="1618"/>
      <c r="K92" s="1606" t="s">
        <v>1318</v>
      </c>
      <c r="L92" s="1607"/>
      <c r="M92" s="1607"/>
      <c r="N92" s="1608"/>
      <c r="O92" s="1184"/>
      <c r="P92" s="1184"/>
    </row>
    <row r="93" spans="1:16" ht="19.899999999999999" customHeight="1">
      <c r="B93" s="1231"/>
      <c r="C93" s="1232"/>
      <c r="D93" s="1232"/>
      <c r="E93" s="1233"/>
      <c r="F93" s="2746"/>
      <c r="G93" s="2747"/>
      <c r="H93" s="2748"/>
      <c r="I93" s="1609"/>
      <c r="J93" s="1610"/>
      <c r="K93" s="1611"/>
      <c r="L93" s="1612"/>
      <c r="M93" s="1612"/>
      <c r="N93" s="1613"/>
      <c r="O93" s="1184"/>
      <c r="P93" s="1184"/>
    </row>
    <row r="94" spans="1:16" ht="19.899999999999999" customHeight="1">
      <c r="B94" s="1231"/>
      <c r="C94" s="1232"/>
      <c r="D94" s="1232"/>
      <c r="E94" s="1233"/>
      <c r="F94" s="2746"/>
      <c r="G94" s="2747"/>
      <c r="H94" s="2748"/>
      <c r="I94" s="1609"/>
      <c r="J94" s="1610"/>
      <c r="K94" s="1611"/>
      <c r="L94" s="1612"/>
      <c r="M94" s="1612"/>
      <c r="N94" s="1613"/>
      <c r="O94" s="1184"/>
      <c r="P94" s="1184"/>
    </row>
    <row r="95" spans="1:16" ht="19.899999999999999" customHeight="1">
      <c r="B95" s="1231"/>
      <c r="C95" s="1232"/>
      <c r="D95" s="1232"/>
      <c r="E95" s="1233"/>
      <c r="F95" s="2749"/>
      <c r="G95" s="2747"/>
      <c r="H95" s="2748"/>
      <c r="I95" s="1609"/>
      <c r="J95" s="1610"/>
      <c r="K95" s="1611"/>
      <c r="L95" s="1612"/>
      <c r="M95" s="1612"/>
      <c r="N95" s="1613"/>
      <c r="O95" s="1184"/>
      <c r="P95" s="1184"/>
    </row>
    <row r="96" spans="1:16" ht="19.899999999999999" customHeight="1" thickBot="1">
      <c r="B96" s="1234"/>
      <c r="C96" s="1235"/>
      <c r="D96" s="1235"/>
      <c r="E96" s="1236"/>
      <c r="F96" s="1206"/>
      <c r="G96" s="1604"/>
      <c r="H96" s="1605"/>
      <c r="I96" s="1209"/>
      <c r="J96" s="1210"/>
      <c r="K96" s="1211"/>
      <c r="L96" s="1212"/>
      <c r="M96" s="1212"/>
      <c r="N96" s="1213"/>
      <c r="O96" s="1200"/>
      <c r="P96" s="1200"/>
    </row>
    <row r="97" spans="2:16" ht="43.15" customHeight="1" thickBot="1">
      <c r="B97" s="845" t="s">
        <v>1107</v>
      </c>
      <c r="C97" s="846"/>
      <c r="D97" s="846"/>
      <c r="E97" s="846"/>
      <c r="F97" s="846"/>
      <c r="G97" s="846"/>
      <c r="H97" s="846"/>
      <c r="I97" s="846"/>
      <c r="J97" s="846"/>
      <c r="K97" s="846"/>
      <c r="L97" s="846"/>
      <c r="M97" s="846"/>
      <c r="N97" s="846"/>
      <c r="O97" s="846"/>
      <c r="P97" s="847"/>
    </row>
    <row r="98" spans="2:16" ht="40.15" customHeight="1">
      <c r="B98" s="290" t="s">
        <v>482</v>
      </c>
      <c r="C98" s="1214" t="s">
        <v>1108</v>
      </c>
      <c r="D98" s="1214"/>
      <c r="E98" s="1214"/>
      <c r="F98" s="1214"/>
      <c r="G98" s="1214"/>
      <c r="H98" s="1214"/>
      <c r="I98" s="1214"/>
      <c r="J98" s="1214"/>
      <c r="K98" s="1214"/>
      <c r="L98" s="1214"/>
      <c r="M98" s="1214"/>
      <c r="N98" s="1214"/>
      <c r="O98" s="1215" t="s">
        <v>1319</v>
      </c>
      <c r="P98" s="1215" t="s">
        <v>1319</v>
      </c>
    </row>
    <row r="99" spans="2:16" ht="27.6" customHeight="1">
      <c r="B99" s="1216" t="s">
        <v>1109</v>
      </c>
      <c r="C99" s="1217"/>
      <c r="D99" s="1217"/>
      <c r="E99" s="1217"/>
      <c r="F99" s="1218"/>
      <c r="G99" s="1222" t="s">
        <v>1110</v>
      </c>
      <c r="H99" s="1222"/>
      <c r="I99" s="1222"/>
      <c r="J99" s="1222"/>
      <c r="K99" s="1222"/>
      <c r="L99" s="1202"/>
      <c r="M99" s="1202"/>
      <c r="N99" s="1202"/>
      <c r="O99" s="1004"/>
      <c r="P99" s="1004"/>
    </row>
    <row r="100" spans="2:16" ht="31.15" customHeight="1">
      <c r="B100" s="1219"/>
      <c r="C100" s="1220"/>
      <c r="D100" s="1220"/>
      <c r="E100" s="1220"/>
      <c r="F100" s="1221"/>
      <c r="G100" s="1202" t="s">
        <v>1111</v>
      </c>
      <c r="H100" s="1203"/>
      <c r="I100" s="1202" t="s">
        <v>1112</v>
      </c>
      <c r="J100" s="1203"/>
      <c r="K100" s="749" t="s">
        <v>1113</v>
      </c>
      <c r="L100" s="1204" t="s">
        <v>1114</v>
      </c>
      <c r="M100" s="1204"/>
      <c r="N100" s="1205"/>
      <c r="O100" s="1007"/>
      <c r="P100" s="1007"/>
    </row>
    <row r="101" spans="2:16" ht="64.150000000000006" customHeight="1">
      <c r="B101" s="291" t="s">
        <v>216</v>
      </c>
      <c r="C101" s="1065" t="s">
        <v>1115</v>
      </c>
      <c r="D101" s="1065"/>
      <c r="E101" s="1065"/>
      <c r="F101" s="1066"/>
      <c r="G101" s="1032" t="s">
        <v>954</v>
      </c>
      <c r="H101" s="1199"/>
      <c r="I101" s="1032" t="s">
        <v>954</v>
      </c>
      <c r="J101" s="1199"/>
      <c r="K101" s="745" t="s">
        <v>954</v>
      </c>
      <c r="L101" s="1032" t="s">
        <v>954</v>
      </c>
      <c r="M101" s="1033"/>
      <c r="N101" s="1116"/>
      <c r="O101" s="1183"/>
      <c r="P101" s="1183"/>
    </row>
    <row r="102" spans="2:16" ht="56.25" customHeight="1">
      <c r="B102" s="291" t="s">
        <v>218</v>
      </c>
      <c r="C102" s="1065" t="s">
        <v>1116</v>
      </c>
      <c r="D102" s="1065"/>
      <c r="E102" s="1065"/>
      <c r="F102" s="1066"/>
      <c r="G102" s="1032" t="s">
        <v>954</v>
      </c>
      <c r="H102" s="1199"/>
      <c r="I102" s="1032" t="s">
        <v>954</v>
      </c>
      <c r="J102" s="1199"/>
      <c r="K102" s="745" t="s">
        <v>954</v>
      </c>
      <c r="L102" s="1032" t="s">
        <v>969</v>
      </c>
      <c r="M102" s="1033"/>
      <c r="N102" s="1116"/>
      <c r="O102" s="1184"/>
      <c r="P102" s="1184"/>
    </row>
    <row r="103" spans="2:16" ht="56.25" customHeight="1">
      <c r="B103" s="291" t="s">
        <v>490</v>
      </c>
      <c r="C103" s="1065" t="s">
        <v>1117</v>
      </c>
      <c r="D103" s="1065"/>
      <c r="E103" s="1065"/>
      <c r="F103" s="1066"/>
      <c r="G103" s="1032" t="s">
        <v>954</v>
      </c>
      <c r="H103" s="1199"/>
      <c r="I103" s="1032" t="s">
        <v>954</v>
      </c>
      <c r="J103" s="1199"/>
      <c r="K103" s="745" t="s">
        <v>954</v>
      </c>
      <c r="L103" s="1032" t="s">
        <v>969</v>
      </c>
      <c r="M103" s="1033"/>
      <c r="N103" s="1116"/>
      <c r="O103" s="1184"/>
      <c r="P103" s="1184"/>
    </row>
    <row r="104" spans="2:16" ht="45" customHeight="1">
      <c r="B104" s="291" t="s">
        <v>492</v>
      </c>
      <c r="C104" s="1065" t="s">
        <v>1118</v>
      </c>
      <c r="D104" s="1065"/>
      <c r="E104" s="1065"/>
      <c r="F104" s="1066"/>
      <c r="G104" s="1032" t="s">
        <v>954</v>
      </c>
      <c r="H104" s="1199"/>
      <c r="I104" s="1032" t="s">
        <v>954</v>
      </c>
      <c r="J104" s="1199"/>
      <c r="K104" s="745" t="s">
        <v>954</v>
      </c>
      <c r="L104" s="1032" t="s">
        <v>969</v>
      </c>
      <c r="M104" s="1033"/>
      <c r="N104" s="1116"/>
      <c r="O104" s="1184"/>
      <c r="P104" s="1184"/>
    </row>
    <row r="105" spans="2:16" ht="43.9" customHeight="1">
      <c r="B105" s="291" t="s">
        <v>494</v>
      </c>
      <c r="C105" s="1065" t="s">
        <v>1119</v>
      </c>
      <c r="D105" s="1065"/>
      <c r="E105" s="1065"/>
      <c r="F105" s="1066"/>
      <c r="G105" s="1032" t="s">
        <v>954</v>
      </c>
      <c r="H105" s="1199"/>
      <c r="I105" s="1032" t="s">
        <v>954</v>
      </c>
      <c r="J105" s="1199"/>
      <c r="K105" s="745" t="s">
        <v>954</v>
      </c>
      <c r="L105" s="1032" t="s">
        <v>969</v>
      </c>
      <c r="M105" s="1033"/>
      <c r="N105" s="1116"/>
      <c r="O105" s="1184"/>
      <c r="P105" s="1184"/>
    </row>
    <row r="106" spans="2:16" ht="43.9" customHeight="1">
      <c r="B106" s="291" t="s">
        <v>226</v>
      </c>
      <c r="C106" s="1065" t="s">
        <v>1034</v>
      </c>
      <c r="D106" s="1065"/>
      <c r="E106" s="1065"/>
      <c r="F106" s="1066"/>
      <c r="G106" s="1032" t="s">
        <v>954</v>
      </c>
      <c r="H106" s="1199"/>
      <c r="I106" s="1032" t="s">
        <v>954</v>
      </c>
      <c r="J106" s="1199"/>
      <c r="K106" s="745" t="s">
        <v>954</v>
      </c>
      <c r="L106" s="1032" t="s">
        <v>954</v>
      </c>
      <c r="M106" s="1033"/>
      <c r="N106" s="1116"/>
      <c r="O106" s="1184"/>
      <c r="P106" s="1184"/>
    </row>
    <row r="107" spans="2:16" ht="43.9" customHeight="1">
      <c r="B107" s="291" t="s">
        <v>228</v>
      </c>
      <c r="C107" s="1065" t="s">
        <v>1035</v>
      </c>
      <c r="D107" s="1065"/>
      <c r="E107" s="1065"/>
      <c r="F107" s="1066"/>
      <c r="G107" s="1032" t="s">
        <v>954</v>
      </c>
      <c r="H107" s="1199"/>
      <c r="I107" s="1032" t="s">
        <v>954</v>
      </c>
      <c r="J107" s="1199"/>
      <c r="K107" s="745" t="s">
        <v>954</v>
      </c>
      <c r="L107" s="1032" t="s">
        <v>954</v>
      </c>
      <c r="M107" s="1033"/>
      <c r="N107" s="1116"/>
      <c r="O107" s="1184"/>
      <c r="P107" s="1184"/>
    </row>
    <row r="108" spans="2:16" ht="43.9" customHeight="1">
      <c r="B108" s="291" t="s">
        <v>229</v>
      </c>
      <c r="C108" s="1065" t="s">
        <v>1120</v>
      </c>
      <c r="D108" s="1065"/>
      <c r="E108" s="1065"/>
      <c r="F108" s="1066"/>
      <c r="G108" s="1032" t="s">
        <v>954</v>
      </c>
      <c r="H108" s="1199"/>
      <c r="I108" s="1032" t="s">
        <v>954</v>
      </c>
      <c r="J108" s="1199"/>
      <c r="K108" s="745" t="s">
        <v>954</v>
      </c>
      <c r="L108" s="1032" t="s">
        <v>969</v>
      </c>
      <c r="M108" s="1033"/>
      <c r="N108" s="1116"/>
      <c r="O108" s="1184"/>
      <c r="P108" s="1184"/>
    </row>
    <row r="109" spans="2:16" ht="43.9" customHeight="1">
      <c r="B109" s="291" t="s">
        <v>230</v>
      </c>
      <c r="C109" s="1065" t="s">
        <v>1121</v>
      </c>
      <c r="D109" s="1065"/>
      <c r="E109" s="1065"/>
      <c r="F109" s="1066"/>
      <c r="G109" s="1032" t="s">
        <v>954</v>
      </c>
      <c r="H109" s="1199"/>
      <c r="I109" s="1032" t="s">
        <v>954</v>
      </c>
      <c r="J109" s="1199"/>
      <c r="K109" s="745" t="s">
        <v>954</v>
      </c>
      <c r="L109" s="1032" t="s">
        <v>969</v>
      </c>
      <c r="M109" s="1033"/>
      <c r="N109" s="1116"/>
      <c r="O109" s="1184"/>
      <c r="P109" s="1184"/>
    </row>
    <row r="110" spans="2:16" ht="43.9" customHeight="1">
      <c r="B110" s="291" t="s">
        <v>231</v>
      </c>
      <c r="C110" s="1065" t="s">
        <v>1122</v>
      </c>
      <c r="D110" s="1065"/>
      <c r="E110" s="1065"/>
      <c r="F110" s="1066"/>
      <c r="G110" s="1032" t="s">
        <v>954</v>
      </c>
      <c r="H110" s="1199"/>
      <c r="I110" s="1032" t="s">
        <v>954</v>
      </c>
      <c r="J110" s="1199"/>
      <c r="K110" s="745" t="s">
        <v>954</v>
      </c>
      <c r="L110" s="1032" t="s">
        <v>969</v>
      </c>
      <c r="M110" s="1033"/>
      <c r="N110" s="1116"/>
      <c r="O110" s="1184"/>
      <c r="P110" s="1184"/>
    </row>
    <row r="111" spans="2:16" ht="43.9" customHeight="1">
      <c r="B111" s="291" t="s">
        <v>233</v>
      </c>
      <c r="C111" s="1065" t="s">
        <v>1123</v>
      </c>
      <c r="D111" s="1065"/>
      <c r="E111" s="1065"/>
      <c r="F111" s="1066"/>
      <c r="G111" s="1032" t="s">
        <v>969</v>
      </c>
      <c r="H111" s="1199"/>
      <c r="I111" s="1032" t="s">
        <v>969</v>
      </c>
      <c r="J111" s="1199"/>
      <c r="K111" s="745" t="s">
        <v>969</v>
      </c>
      <c r="L111" s="1032" t="s">
        <v>969</v>
      </c>
      <c r="M111" s="1033"/>
      <c r="N111" s="1116"/>
      <c r="O111" s="1184"/>
      <c r="P111" s="1184"/>
    </row>
    <row r="112" spans="2:16" ht="43.9" customHeight="1">
      <c r="B112" s="291" t="s">
        <v>500</v>
      </c>
      <c r="C112" s="1065" t="s">
        <v>1124</v>
      </c>
      <c r="D112" s="1065"/>
      <c r="E112" s="1065"/>
      <c r="F112" s="1066"/>
      <c r="G112" s="1032" t="s">
        <v>969</v>
      </c>
      <c r="H112" s="1199"/>
      <c r="I112" s="1032" t="s">
        <v>969</v>
      </c>
      <c r="J112" s="1199"/>
      <c r="K112" s="745" t="s">
        <v>969</v>
      </c>
      <c r="L112" s="1032" t="s">
        <v>969</v>
      </c>
      <c r="M112" s="1033"/>
      <c r="N112" s="1116"/>
      <c r="O112" s="1184"/>
      <c r="P112" s="1184"/>
    </row>
    <row r="113" spans="2:16" ht="43.9" customHeight="1">
      <c r="B113" s="291" t="s">
        <v>236</v>
      </c>
      <c r="C113" s="1065" t="s">
        <v>1125</v>
      </c>
      <c r="D113" s="1065"/>
      <c r="E113" s="1065"/>
      <c r="F113" s="1066"/>
      <c r="G113" s="1032" t="s">
        <v>969</v>
      </c>
      <c r="H113" s="1199"/>
      <c r="I113" s="1032" t="s">
        <v>954</v>
      </c>
      <c r="J113" s="1199"/>
      <c r="K113" s="745" t="s">
        <v>954</v>
      </c>
      <c r="L113" s="1032" t="s">
        <v>969</v>
      </c>
      <c r="M113" s="1033"/>
      <c r="N113" s="1116"/>
      <c r="O113" s="1184"/>
      <c r="P113" s="1184"/>
    </row>
    <row r="114" spans="2:16" ht="40.15" customHeight="1">
      <c r="B114" s="292" t="s">
        <v>503</v>
      </c>
      <c r="C114" s="1065" t="s">
        <v>1126</v>
      </c>
      <c r="D114" s="1065"/>
      <c r="E114" s="1065"/>
      <c r="F114" s="1065"/>
      <c r="G114" s="1065"/>
      <c r="H114" s="1065"/>
      <c r="I114" s="1065"/>
      <c r="J114" s="1065"/>
      <c r="K114" s="1065"/>
      <c r="L114" s="1065"/>
      <c r="M114" s="1065"/>
      <c r="N114" s="1201"/>
      <c r="O114" s="1184"/>
      <c r="P114" s="1184"/>
    </row>
    <row r="115" spans="2:16" ht="40.15" customHeight="1">
      <c r="B115" s="292" t="s">
        <v>230</v>
      </c>
      <c r="C115" s="1197" t="s">
        <v>1127</v>
      </c>
      <c r="D115" s="1197"/>
      <c r="E115" s="1198"/>
      <c r="F115" s="1198"/>
      <c r="G115" s="1032"/>
      <c r="H115" s="1199"/>
      <c r="I115" s="1032"/>
      <c r="J115" s="1199"/>
      <c r="K115" s="745"/>
      <c r="L115" s="1032"/>
      <c r="M115" s="1033"/>
      <c r="N115" s="1116"/>
      <c r="O115" s="1184"/>
      <c r="P115" s="1184"/>
    </row>
    <row r="116" spans="2:16" ht="40.15" customHeight="1">
      <c r="B116" s="292" t="s">
        <v>401</v>
      </c>
      <c r="C116" s="1197" t="s">
        <v>1127</v>
      </c>
      <c r="D116" s="1197"/>
      <c r="E116" s="1198"/>
      <c r="F116" s="1198"/>
      <c r="G116" s="1032"/>
      <c r="H116" s="1199"/>
      <c r="I116" s="1032"/>
      <c r="J116" s="1199"/>
      <c r="K116" s="745"/>
      <c r="L116" s="1032"/>
      <c r="M116" s="1033"/>
      <c r="N116" s="1116"/>
      <c r="O116" s="1184"/>
      <c r="P116" s="1184"/>
    </row>
    <row r="117" spans="2:16" ht="40.15" customHeight="1">
      <c r="B117" s="292" t="s">
        <v>404</v>
      </c>
      <c r="C117" s="1197" t="s">
        <v>1127</v>
      </c>
      <c r="D117" s="1197"/>
      <c r="E117" s="1198"/>
      <c r="F117" s="1198"/>
      <c r="G117" s="1032"/>
      <c r="H117" s="1199"/>
      <c r="I117" s="1032"/>
      <c r="J117" s="1199"/>
      <c r="K117" s="745"/>
      <c r="L117" s="1032"/>
      <c r="M117" s="1033"/>
      <c r="N117" s="1116"/>
      <c r="O117" s="1184"/>
      <c r="P117" s="1184"/>
    </row>
    <row r="118" spans="2:16" ht="40.15" customHeight="1" thickBot="1">
      <c r="B118" s="1190" t="s">
        <v>1128</v>
      </c>
      <c r="C118" s="913"/>
      <c r="D118" s="913"/>
      <c r="E118" s="913"/>
      <c r="F118" s="1006"/>
      <c r="G118" s="971" t="s">
        <v>1320</v>
      </c>
      <c r="H118" s="971"/>
      <c r="I118" s="971"/>
      <c r="J118" s="971"/>
      <c r="K118" s="971"/>
      <c r="L118" s="971"/>
      <c r="M118" s="971"/>
      <c r="N118" s="971"/>
      <c r="O118" s="1200"/>
      <c r="P118" s="1200"/>
    </row>
    <row r="119" spans="2:16" ht="42" customHeight="1" thickBot="1">
      <c r="B119" s="842" t="s">
        <v>1130</v>
      </c>
      <c r="C119" s="843"/>
      <c r="D119" s="843"/>
      <c r="E119" s="843"/>
      <c r="F119" s="843"/>
      <c r="G119" s="843"/>
      <c r="H119" s="843"/>
      <c r="I119" s="843"/>
      <c r="J119" s="843"/>
      <c r="K119" s="843"/>
      <c r="L119" s="843"/>
      <c r="M119" s="843"/>
      <c r="N119" s="843"/>
      <c r="O119" s="843"/>
      <c r="P119" s="844"/>
    </row>
    <row r="120" spans="2:16" ht="52.9" customHeight="1">
      <c r="B120" s="254" t="s">
        <v>507</v>
      </c>
      <c r="C120" s="1191" t="s">
        <v>1131</v>
      </c>
      <c r="D120" s="1191"/>
      <c r="E120" s="1191"/>
      <c r="F120" s="1191"/>
      <c r="G120" s="763" t="s">
        <v>954</v>
      </c>
      <c r="H120" s="1192" t="s">
        <v>1132</v>
      </c>
      <c r="I120" s="1193"/>
      <c r="J120" s="1194" t="s">
        <v>1321</v>
      </c>
      <c r="K120" s="1195"/>
      <c r="L120" s="1195"/>
      <c r="M120" s="1195"/>
      <c r="N120" s="1196"/>
      <c r="O120" s="293" t="s">
        <v>1322</v>
      </c>
      <c r="P120" s="734" t="s">
        <v>1322</v>
      </c>
    </row>
    <row r="121" spans="2:16" ht="31.15" customHeight="1">
      <c r="B121" s="1176" t="s">
        <v>1134</v>
      </c>
      <c r="C121" s="1177"/>
      <c r="D121" s="1177"/>
      <c r="E121" s="1177"/>
      <c r="F121" s="1177"/>
      <c r="G121" s="1177"/>
      <c r="H121" s="1177"/>
      <c r="I121" s="1177"/>
      <c r="J121" s="1177"/>
      <c r="K121" s="1177"/>
      <c r="L121" s="1177"/>
      <c r="M121" s="1177"/>
      <c r="N121" s="1177"/>
      <c r="O121" s="1177"/>
      <c r="P121" s="1178"/>
    </row>
    <row r="122" spans="2:16" ht="42.6" customHeight="1">
      <c r="B122" s="10" t="s">
        <v>511</v>
      </c>
      <c r="C122" s="879" t="s">
        <v>1135</v>
      </c>
      <c r="D122" s="879"/>
      <c r="E122" s="879"/>
      <c r="F122" s="879"/>
      <c r="G122" s="879"/>
      <c r="H122" s="968" t="s">
        <v>1323</v>
      </c>
      <c r="I122" s="969"/>
      <c r="J122" s="969"/>
      <c r="K122" s="1179" t="s">
        <v>1041</v>
      </c>
      <c r="L122" s="971"/>
      <c r="M122" s="971"/>
      <c r="N122" s="972"/>
      <c r="O122" s="1183"/>
      <c r="P122" s="1183"/>
    </row>
    <row r="123" spans="2:16" ht="42.6" customHeight="1">
      <c r="B123" s="10" t="s">
        <v>218</v>
      </c>
      <c r="C123" s="879" t="s">
        <v>1137</v>
      </c>
      <c r="D123" s="879"/>
      <c r="E123" s="879"/>
      <c r="F123" s="879"/>
      <c r="G123" s="879"/>
      <c r="H123" s="968" t="s">
        <v>1324</v>
      </c>
      <c r="I123" s="969"/>
      <c r="J123" s="969"/>
      <c r="K123" s="1179"/>
      <c r="L123" s="1181"/>
      <c r="M123" s="1181"/>
      <c r="N123" s="1182"/>
      <c r="O123" s="1184"/>
      <c r="P123" s="1184"/>
    </row>
    <row r="124" spans="2:16" ht="42.6" customHeight="1">
      <c r="B124" s="10" t="s">
        <v>220</v>
      </c>
      <c r="C124" s="879" t="s">
        <v>1138</v>
      </c>
      <c r="D124" s="879"/>
      <c r="E124" s="879"/>
      <c r="F124" s="879"/>
      <c r="G124" s="879"/>
      <c r="H124" s="968" t="s">
        <v>954</v>
      </c>
      <c r="I124" s="969"/>
      <c r="J124" s="969"/>
      <c r="K124" s="1179"/>
      <c r="L124" s="974"/>
      <c r="M124" s="974"/>
      <c r="N124" s="975"/>
      <c r="O124" s="1184"/>
      <c r="P124" s="1184"/>
    </row>
    <row r="125" spans="2:16" ht="42.6" customHeight="1">
      <c r="B125" s="10" t="s">
        <v>222</v>
      </c>
      <c r="C125" s="879" t="s">
        <v>1139</v>
      </c>
      <c r="D125" s="879"/>
      <c r="E125" s="879"/>
      <c r="F125" s="879"/>
      <c r="G125" s="879"/>
      <c r="H125" s="879"/>
      <c r="I125" s="879"/>
      <c r="J125" s="879"/>
      <c r="K125" s="1179"/>
      <c r="L125" s="1167" t="s">
        <v>1325</v>
      </c>
      <c r="M125" s="1168"/>
      <c r="N125" s="1169"/>
      <c r="O125" s="1184"/>
      <c r="P125" s="1184"/>
    </row>
    <row r="126" spans="2:16" ht="42.6" customHeight="1">
      <c r="B126" s="10"/>
      <c r="C126" s="716" t="s">
        <v>230</v>
      </c>
      <c r="D126" s="879" t="s">
        <v>1140</v>
      </c>
      <c r="E126" s="879"/>
      <c r="F126" s="879"/>
      <c r="G126" s="880"/>
      <c r="H126" s="968" t="s">
        <v>954</v>
      </c>
      <c r="I126" s="969"/>
      <c r="J126" s="969"/>
      <c r="K126" s="1179"/>
      <c r="L126" s="1170"/>
      <c r="M126" s="1171"/>
      <c r="N126" s="1172"/>
      <c r="O126" s="1184"/>
      <c r="P126" s="1184"/>
    </row>
    <row r="127" spans="2:16" ht="42.6" customHeight="1">
      <c r="B127" s="10"/>
      <c r="C127" s="716" t="s">
        <v>401</v>
      </c>
      <c r="D127" s="879" t="s">
        <v>1141</v>
      </c>
      <c r="E127" s="879"/>
      <c r="F127" s="879"/>
      <c r="G127" s="880"/>
      <c r="H127" s="968" t="s">
        <v>954</v>
      </c>
      <c r="I127" s="969"/>
      <c r="J127" s="969"/>
      <c r="K127" s="1179"/>
      <c r="L127" s="1173"/>
      <c r="M127" s="1174"/>
      <c r="N127" s="1175"/>
      <c r="O127" s="1185"/>
      <c r="P127" s="1185"/>
    </row>
    <row r="128" spans="2:16" ht="27.6" customHeight="1">
      <c r="B128" s="294" t="s">
        <v>518</v>
      </c>
      <c r="C128" s="879" t="s">
        <v>1142</v>
      </c>
      <c r="D128" s="879"/>
      <c r="E128" s="879"/>
      <c r="F128" s="879"/>
      <c r="G128" s="880"/>
      <c r="H128" s="968" t="s">
        <v>969</v>
      </c>
      <c r="I128" s="969"/>
      <c r="J128" s="969"/>
      <c r="K128" s="1179"/>
      <c r="L128" s="1158"/>
      <c r="M128" s="1159"/>
      <c r="N128" s="1160"/>
      <c r="O128" s="1003" t="s">
        <v>1303</v>
      </c>
      <c r="P128" s="1003" t="s">
        <v>1303</v>
      </c>
    </row>
    <row r="129" spans="1:16" ht="27.6" customHeight="1">
      <c r="B129" s="10" t="s">
        <v>216</v>
      </c>
      <c r="C129" s="879" t="s">
        <v>1143</v>
      </c>
      <c r="D129" s="879"/>
      <c r="E129" s="879"/>
      <c r="F129" s="879"/>
      <c r="G129" s="880"/>
      <c r="H129" s="1032" t="s">
        <v>60</v>
      </c>
      <c r="I129" s="1033"/>
      <c r="J129" s="1033"/>
      <c r="K129" s="1179"/>
      <c r="L129" s="1161"/>
      <c r="M129" s="1162"/>
      <c r="N129" s="1163"/>
      <c r="O129" s="1004"/>
      <c r="P129" s="1004"/>
    </row>
    <row r="130" spans="1:16" ht="27.6" customHeight="1">
      <c r="B130" s="10" t="s">
        <v>218</v>
      </c>
      <c r="C130" s="879" t="s">
        <v>1145</v>
      </c>
      <c r="D130" s="879"/>
      <c r="E130" s="879"/>
      <c r="F130" s="879"/>
      <c r="G130" s="880"/>
      <c r="H130" s="1032" t="s">
        <v>60</v>
      </c>
      <c r="I130" s="1033"/>
      <c r="J130" s="1033"/>
      <c r="K130" s="1179"/>
      <c r="L130" s="1164"/>
      <c r="M130" s="1165"/>
      <c r="N130" s="1166"/>
      <c r="O130" s="1007"/>
      <c r="P130" s="1007"/>
    </row>
    <row r="131" spans="1:16" ht="56.25" customHeight="1">
      <c r="B131" s="294" t="s">
        <v>522</v>
      </c>
      <c r="C131" s="879" t="s">
        <v>1326</v>
      </c>
      <c r="D131" s="879"/>
      <c r="E131" s="879"/>
      <c r="F131" s="879"/>
      <c r="G131" s="879"/>
      <c r="H131" s="968" t="s">
        <v>969</v>
      </c>
      <c r="I131" s="969"/>
      <c r="J131" s="969"/>
      <c r="K131" s="1179"/>
      <c r="L131" s="1186"/>
      <c r="M131" s="1186"/>
      <c r="N131" s="1187"/>
      <c r="O131" s="1003" t="s">
        <v>1327</v>
      </c>
      <c r="P131" s="1003" t="s">
        <v>1327</v>
      </c>
    </row>
    <row r="132" spans="1:16" ht="40.15" customHeight="1">
      <c r="B132" s="10" t="s">
        <v>216</v>
      </c>
      <c r="C132" s="879" t="s">
        <v>1147</v>
      </c>
      <c r="D132" s="879"/>
      <c r="E132" s="879"/>
      <c r="F132" s="879"/>
      <c r="G132" s="880"/>
      <c r="H132" s="1032" t="s">
        <v>60</v>
      </c>
      <c r="I132" s="1033"/>
      <c r="J132" s="1033"/>
      <c r="K132" s="1179"/>
      <c r="L132" s="1188"/>
      <c r="M132" s="1188"/>
      <c r="N132" s="1189"/>
      <c r="O132" s="1007"/>
      <c r="P132" s="1007"/>
    </row>
    <row r="133" spans="1:16" ht="79.5" customHeight="1">
      <c r="B133" s="294" t="s">
        <v>525</v>
      </c>
      <c r="C133" s="879" t="s">
        <v>1328</v>
      </c>
      <c r="D133" s="879"/>
      <c r="E133" s="879"/>
      <c r="F133" s="879"/>
      <c r="G133" s="879"/>
      <c r="H133" s="968" t="s">
        <v>954</v>
      </c>
      <c r="I133" s="969"/>
      <c r="J133" s="969"/>
      <c r="K133" s="1179"/>
      <c r="L133" s="1139"/>
      <c r="M133" s="1139"/>
      <c r="N133" s="1079"/>
      <c r="O133" s="1003" t="s">
        <v>1329</v>
      </c>
      <c r="P133" s="1003" t="s">
        <v>1329</v>
      </c>
    </row>
    <row r="134" spans="1:16" ht="55.9" customHeight="1">
      <c r="A134" s="295"/>
      <c r="B134" s="9" t="s">
        <v>216</v>
      </c>
      <c r="C134" s="913" t="s">
        <v>1147</v>
      </c>
      <c r="D134" s="913"/>
      <c r="E134" s="913"/>
      <c r="F134" s="913"/>
      <c r="G134" s="1006"/>
      <c r="H134" s="968" t="s">
        <v>1330</v>
      </c>
      <c r="I134" s="969"/>
      <c r="J134" s="969"/>
      <c r="K134" s="1179"/>
      <c r="L134" s="1140"/>
      <c r="M134" s="1140"/>
      <c r="N134" s="1083"/>
      <c r="O134" s="1004"/>
      <c r="P134" s="1004"/>
    </row>
    <row r="135" spans="1:16" ht="63.6" customHeight="1" thickBot="1">
      <c r="B135" s="296" t="s">
        <v>527</v>
      </c>
      <c r="C135" s="1152" t="s">
        <v>1151</v>
      </c>
      <c r="D135" s="1152"/>
      <c r="E135" s="1152"/>
      <c r="F135" s="1152"/>
      <c r="G135" s="1153"/>
      <c r="H135" s="968" t="s">
        <v>1331</v>
      </c>
      <c r="I135" s="969"/>
      <c r="J135" s="969"/>
      <c r="K135" s="1180"/>
      <c r="L135" s="1156"/>
      <c r="M135" s="1156"/>
      <c r="N135" s="1157"/>
      <c r="O135" s="1005"/>
      <c r="P135" s="1005"/>
    </row>
    <row r="136" spans="1:16" ht="56.25" customHeight="1">
      <c r="B136" s="1141" t="s">
        <v>1153</v>
      </c>
      <c r="C136" s="1142"/>
      <c r="D136" s="1142"/>
      <c r="E136" s="1142"/>
      <c r="F136" s="1142"/>
      <c r="G136" s="1142"/>
      <c r="H136" s="1142"/>
      <c r="I136" s="1142"/>
      <c r="J136" s="1142"/>
      <c r="K136" s="1143"/>
      <c r="L136" s="1142"/>
      <c r="M136" s="1142"/>
      <c r="N136" s="1142"/>
      <c r="O136" s="1142"/>
      <c r="P136" s="1144"/>
    </row>
    <row r="137" spans="1:16" ht="36" customHeight="1">
      <c r="B137" s="297" t="s">
        <v>530</v>
      </c>
      <c r="C137" s="1145" t="s">
        <v>1154</v>
      </c>
      <c r="D137" s="1145"/>
      <c r="E137" s="1145"/>
      <c r="F137" s="1146"/>
      <c r="G137" s="1147" t="s">
        <v>1155</v>
      </c>
      <c r="H137" s="1148"/>
      <c r="I137" s="1149"/>
      <c r="J137" s="1147" t="s">
        <v>1156</v>
      </c>
      <c r="K137" s="1148"/>
      <c r="L137" s="1149"/>
      <c r="M137" s="1150" t="s">
        <v>999</v>
      </c>
      <c r="N137" s="1151"/>
      <c r="O137" s="1137" t="s">
        <v>1332</v>
      </c>
      <c r="P137" s="1137" t="s">
        <v>1332</v>
      </c>
    </row>
    <row r="138" spans="1:16" ht="62.45" customHeight="1">
      <c r="B138" s="298" t="s">
        <v>511</v>
      </c>
      <c r="C138" s="1065" t="s">
        <v>1115</v>
      </c>
      <c r="D138" s="1065"/>
      <c r="E138" s="1065"/>
      <c r="F138" s="1066"/>
      <c r="G138" s="1132" t="s">
        <v>1157</v>
      </c>
      <c r="H138" s="1134"/>
      <c r="I138" s="1133"/>
      <c r="J138" s="1132" t="s">
        <v>1160</v>
      </c>
      <c r="K138" s="1134"/>
      <c r="L138" s="1133"/>
      <c r="M138" s="1138"/>
      <c r="N138" s="1136"/>
      <c r="O138" s="1043"/>
      <c r="P138" s="1043"/>
    </row>
    <row r="139" spans="1:16" ht="48" customHeight="1">
      <c r="B139" s="298" t="s">
        <v>218</v>
      </c>
      <c r="C139" s="1065" t="s">
        <v>1116</v>
      </c>
      <c r="D139" s="1065"/>
      <c r="E139" s="1065"/>
      <c r="F139" s="1066"/>
      <c r="G139" s="1132" t="s">
        <v>1160</v>
      </c>
      <c r="H139" s="1134"/>
      <c r="I139" s="1133"/>
      <c r="J139" s="1132" t="s">
        <v>1333</v>
      </c>
      <c r="K139" s="1134"/>
      <c r="L139" s="1133"/>
      <c r="M139" s="1138"/>
      <c r="N139" s="1136"/>
      <c r="O139" s="1043"/>
      <c r="P139" s="1043"/>
    </row>
    <row r="140" spans="1:16" ht="61.15" customHeight="1">
      <c r="B140" s="298" t="s">
        <v>220</v>
      </c>
      <c r="C140" s="1065" t="s">
        <v>1117</v>
      </c>
      <c r="D140" s="1065"/>
      <c r="E140" s="1065"/>
      <c r="F140" s="1066"/>
      <c r="G140" s="1132" t="s">
        <v>1333</v>
      </c>
      <c r="H140" s="1134"/>
      <c r="I140" s="1133"/>
      <c r="J140" s="1132" t="s">
        <v>1333</v>
      </c>
      <c r="K140" s="1134"/>
      <c r="L140" s="1133"/>
      <c r="M140" s="1138" t="s">
        <v>1334</v>
      </c>
      <c r="N140" s="1136"/>
      <c r="O140" s="1043"/>
      <c r="P140" s="1043"/>
    </row>
    <row r="141" spans="1:16" ht="34.15" customHeight="1">
      <c r="B141" s="298" t="s">
        <v>222</v>
      </c>
      <c r="C141" s="1065" t="s">
        <v>1159</v>
      </c>
      <c r="D141" s="1065"/>
      <c r="E141" s="1065"/>
      <c r="F141" s="1066"/>
      <c r="G141" s="1132" t="s">
        <v>1160</v>
      </c>
      <c r="H141" s="1134"/>
      <c r="I141" s="1133"/>
      <c r="J141" s="1132" t="s">
        <v>1333</v>
      </c>
      <c r="K141" s="1134"/>
      <c r="L141" s="1133"/>
      <c r="M141" s="1138"/>
      <c r="N141" s="1136"/>
      <c r="O141" s="1043"/>
      <c r="P141" s="1043"/>
    </row>
    <row r="142" spans="1:16" ht="35.450000000000003" customHeight="1">
      <c r="B142" s="298" t="s">
        <v>224</v>
      </c>
      <c r="C142" s="1065" t="s">
        <v>1161</v>
      </c>
      <c r="D142" s="1065"/>
      <c r="E142" s="1065"/>
      <c r="F142" s="1066"/>
      <c r="G142" s="1132" t="s">
        <v>1160</v>
      </c>
      <c r="H142" s="1134"/>
      <c r="I142" s="1133"/>
      <c r="J142" s="1132" t="s">
        <v>1333</v>
      </c>
      <c r="K142" s="1134"/>
      <c r="L142" s="1133"/>
      <c r="M142" s="1138"/>
      <c r="N142" s="1136"/>
      <c r="O142" s="1043"/>
      <c r="P142" s="1043"/>
    </row>
    <row r="143" spans="1:16" ht="36" customHeight="1">
      <c r="B143" s="298" t="s">
        <v>226</v>
      </c>
      <c r="C143" s="1065" t="s">
        <v>1034</v>
      </c>
      <c r="D143" s="1065"/>
      <c r="E143" s="1065"/>
      <c r="F143" s="1066"/>
      <c r="G143" s="1132" t="s">
        <v>1157</v>
      </c>
      <c r="H143" s="1134"/>
      <c r="I143" s="1133"/>
      <c r="J143" s="1132" t="s">
        <v>1335</v>
      </c>
      <c r="K143" s="1134"/>
      <c r="L143" s="1133"/>
      <c r="M143" s="1138"/>
      <c r="N143" s="1136"/>
      <c r="O143" s="1043"/>
      <c r="P143" s="1043"/>
    </row>
    <row r="144" spans="1:16" ht="31.15" customHeight="1">
      <c r="B144" s="298" t="s">
        <v>228</v>
      </c>
      <c r="C144" s="1065" t="s">
        <v>1035</v>
      </c>
      <c r="D144" s="1065"/>
      <c r="E144" s="1065"/>
      <c r="F144" s="1066"/>
      <c r="G144" s="1132" t="s">
        <v>1157</v>
      </c>
      <c r="H144" s="1134"/>
      <c r="I144" s="1133"/>
      <c r="J144" s="1132" t="s">
        <v>1335</v>
      </c>
      <c r="K144" s="1134"/>
      <c r="L144" s="1133"/>
      <c r="M144" s="1138"/>
      <c r="N144" s="1136"/>
      <c r="O144" s="1043"/>
      <c r="P144" s="1043"/>
    </row>
    <row r="145" spans="1:16" ht="37.15" customHeight="1">
      <c r="B145" s="298" t="s">
        <v>229</v>
      </c>
      <c r="C145" s="1065" t="s">
        <v>1162</v>
      </c>
      <c r="D145" s="1065"/>
      <c r="E145" s="1065"/>
      <c r="F145" s="1066"/>
      <c r="G145" s="1132" t="s">
        <v>1160</v>
      </c>
      <c r="H145" s="1134"/>
      <c r="I145" s="1133"/>
      <c r="J145" s="1132" t="s">
        <v>1333</v>
      </c>
      <c r="K145" s="1134"/>
      <c r="L145" s="1133"/>
      <c r="M145" s="1135"/>
      <c r="N145" s="1136"/>
      <c r="O145" s="1044"/>
      <c r="P145" s="1044"/>
    </row>
    <row r="146" spans="1:16" ht="33" customHeight="1">
      <c r="B146" s="298" t="s">
        <v>230</v>
      </c>
      <c r="C146" s="1065" t="s">
        <v>1121</v>
      </c>
      <c r="D146" s="1065"/>
      <c r="E146" s="1065"/>
      <c r="F146" s="1066"/>
      <c r="G146" s="1132" t="s">
        <v>1163</v>
      </c>
      <c r="H146" s="1134"/>
      <c r="I146" s="1133"/>
      <c r="J146" s="1132" t="s">
        <v>1163</v>
      </c>
      <c r="K146" s="1134"/>
      <c r="L146" s="1133"/>
      <c r="M146" s="1135"/>
      <c r="N146" s="1136"/>
      <c r="O146" s="1044"/>
      <c r="P146" s="1044"/>
    </row>
    <row r="147" spans="1:16" ht="25.9" customHeight="1">
      <c r="B147" s="299" t="s">
        <v>231</v>
      </c>
      <c r="C147" s="1065" t="s">
        <v>1122</v>
      </c>
      <c r="D147" s="1065"/>
      <c r="E147" s="1065"/>
      <c r="F147" s="1066"/>
      <c r="G147" s="1132" t="s">
        <v>1163</v>
      </c>
      <c r="H147" s="1134"/>
      <c r="I147" s="1133"/>
      <c r="J147" s="1132" t="s">
        <v>1163</v>
      </c>
      <c r="K147" s="1134"/>
      <c r="L147" s="1133"/>
      <c r="M147" s="1135"/>
      <c r="N147" s="1136"/>
      <c r="O147" s="1044"/>
      <c r="P147" s="1044"/>
    </row>
    <row r="148" spans="1:16" ht="23.45" customHeight="1">
      <c r="B148" s="299" t="s">
        <v>233</v>
      </c>
      <c r="C148" s="1065" t="s">
        <v>1123</v>
      </c>
      <c r="D148" s="1065"/>
      <c r="E148" s="1065"/>
      <c r="F148" s="1066"/>
      <c r="G148" s="1132" t="s">
        <v>1336</v>
      </c>
      <c r="H148" s="1134"/>
      <c r="I148" s="1133"/>
      <c r="J148" s="1132" t="s">
        <v>1336</v>
      </c>
      <c r="K148" s="1134"/>
      <c r="L148" s="1133"/>
      <c r="M148" s="1135"/>
      <c r="N148" s="1136"/>
      <c r="O148" s="1044"/>
      <c r="P148" s="1044"/>
    </row>
    <row r="149" spans="1:16" ht="37.9" customHeight="1">
      <c r="B149" s="299" t="s">
        <v>500</v>
      </c>
      <c r="C149" s="1065" t="s">
        <v>1124</v>
      </c>
      <c r="D149" s="1065"/>
      <c r="E149" s="1065"/>
      <c r="F149" s="1066"/>
      <c r="G149" s="1132" t="s">
        <v>1336</v>
      </c>
      <c r="H149" s="1134"/>
      <c r="I149" s="1133"/>
      <c r="J149" s="1132" t="s">
        <v>1336</v>
      </c>
      <c r="K149" s="1134"/>
      <c r="L149" s="1133"/>
      <c r="M149" s="1135"/>
      <c r="N149" s="1136"/>
      <c r="O149" s="1044"/>
      <c r="P149" s="1044"/>
    </row>
    <row r="150" spans="1:16" ht="24" customHeight="1">
      <c r="B150" s="299" t="s">
        <v>236</v>
      </c>
      <c r="C150" s="1065" t="s">
        <v>1167</v>
      </c>
      <c r="D150" s="1065"/>
      <c r="E150" s="1065"/>
      <c r="F150" s="1066"/>
      <c r="G150" s="1132" t="s">
        <v>1157</v>
      </c>
      <c r="H150" s="1134"/>
      <c r="I150" s="1133"/>
      <c r="J150" s="1132" t="s">
        <v>1336</v>
      </c>
      <c r="K150" s="1134"/>
      <c r="L150" s="1133"/>
      <c r="M150" s="1135"/>
      <c r="N150" s="1136"/>
      <c r="O150" s="1044"/>
      <c r="P150" s="1044"/>
    </row>
    <row r="151" spans="1:16" ht="48" customHeight="1">
      <c r="B151" s="299" t="s">
        <v>503</v>
      </c>
      <c r="C151" s="1065" t="s">
        <v>1168</v>
      </c>
      <c r="D151" s="1065"/>
      <c r="E151" s="1065"/>
      <c r="F151" s="300" t="s">
        <v>1169</v>
      </c>
      <c r="G151" s="301" t="s">
        <v>1336</v>
      </c>
      <c r="H151" s="1132" t="s">
        <v>1336</v>
      </c>
      <c r="I151" s="1133"/>
      <c r="J151" s="1132" t="s">
        <v>1336</v>
      </c>
      <c r="K151" s="1134"/>
      <c r="L151" s="1133"/>
      <c r="M151" s="1135"/>
      <c r="N151" s="1136"/>
      <c r="O151" s="1044"/>
      <c r="P151" s="1044"/>
    </row>
    <row r="152" spans="1:16" ht="46.15" customHeight="1">
      <c r="A152" s="387"/>
      <c r="B152" s="796" t="s">
        <v>538</v>
      </c>
      <c r="C152" s="879" t="s">
        <v>1170</v>
      </c>
      <c r="D152" s="879"/>
      <c r="E152" s="880"/>
      <c r="F152" s="125" t="s">
        <v>1171</v>
      </c>
      <c r="G152" s="1126" t="s">
        <v>1172</v>
      </c>
      <c r="H152" s="1127"/>
      <c r="I152" s="1127"/>
      <c r="J152" s="1127"/>
      <c r="K152" s="1128"/>
      <c r="L152" s="1129" t="s">
        <v>1173</v>
      </c>
      <c r="M152" s="1130"/>
      <c r="N152" s="1131"/>
      <c r="O152" s="1003" t="s">
        <v>1337</v>
      </c>
      <c r="P152" s="1003" t="s">
        <v>1337</v>
      </c>
    </row>
    <row r="153" spans="1:16" ht="25.9" customHeight="1">
      <c r="A153" s="387"/>
      <c r="B153" s="302" t="s">
        <v>216</v>
      </c>
      <c r="C153" s="879" t="s">
        <v>1174</v>
      </c>
      <c r="D153" s="879"/>
      <c r="E153" s="880"/>
      <c r="F153" s="763" t="s">
        <v>969</v>
      </c>
      <c r="G153" s="1117"/>
      <c r="H153" s="1118"/>
      <c r="I153" s="1118"/>
      <c r="J153" s="1118"/>
      <c r="K153" s="1119"/>
      <c r="L153" s="1032" t="s">
        <v>954</v>
      </c>
      <c r="M153" s="1033"/>
      <c r="N153" s="1116"/>
      <c r="O153" s="1004"/>
      <c r="P153" s="1004"/>
    </row>
    <row r="154" spans="1:16" ht="25.9" customHeight="1">
      <c r="A154" s="387"/>
      <c r="B154" s="721" t="s">
        <v>218</v>
      </c>
      <c r="C154" s="879" t="s">
        <v>1175</v>
      </c>
      <c r="D154" s="879"/>
      <c r="E154" s="880"/>
      <c r="F154" s="763" t="s">
        <v>969</v>
      </c>
      <c r="G154" s="1117"/>
      <c r="H154" s="1118"/>
      <c r="I154" s="1118"/>
      <c r="J154" s="1118"/>
      <c r="K154" s="1119"/>
      <c r="L154" s="1032" t="s">
        <v>954</v>
      </c>
      <c r="M154" s="1033"/>
      <c r="N154" s="1116"/>
      <c r="O154" s="1004"/>
      <c r="P154" s="1004"/>
    </row>
    <row r="155" spans="1:16" ht="25.9" customHeight="1">
      <c r="A155" s="387"/>
      <c r="B155" s="303" t="s">
        <v>220</v>
      </c>
      <c r="C155" s="879" t="s">
        <v>1082</v>
      </c>
      <c r="D155" s="879"/>
      <c r="E155" s="880"/>
      <c r="F155" s="763" t="s">
        <v>969</v>
      </c>
      <c r="G155" s="1120"/>
      <c r="H155" s="1121"/>
      <c r="I155" s="1121"/>
      <c r="J155" s="1121"/>
      <c r="K155" s="1122"/>
      <c r="L155" s="1032" t="s">
        <v>954</v>
      </c>
      <c r="M155" s="1033"/>
      <c r="N155" s="1116"/>
      <c r="O155" s="1007"/>
      <c r="P155" s="1007"/>
    </row>
    <row r="156" spans="1:16" ht="114.6" customHeight="1">
      <c r="A156" s="387"/>
      <c r="B156" s="796" t="s">
        <v>543</v>
      </c>
      <c r="C156" s="879" t="s">
        <v>1176</v>
      </c>
      <c r="D156" s="879"/>
      <c r="E156" s="880"/>
      <c r="F156" s="125" t="s">
        <v>1171</v>
      </c>
      <c r="G156" s="1126" t="s">
        <v>1172</v>
      </c>
      <c r="H156" s="1127"/>
      <c r="I156" s="1127"/>
      <c r="J156" s="1127"/>
      <c r="K156" s="1128"/>
      <c r="L156" s="1129" t="s">
        <v>1177</v>
      </c>
      <c r="M156" s="1130"/>
      <c r="N156" s="1131"/>
      <c r="O156" s="1003" t="s">
        <v>1337</v>
      </c>
      <c r="P156" s="1003" t="s">
        <v>1337</v>
      </c>
    </row>
    <row r="157" spans="1:16" ht="28.9" customHeight="1">
      <c r="B157" s="244" t="s">
        <v>216</v>
      </c>
      <c r="C157" s="1011" t="s">
        <v>1174</v>
      </c>
      <c r="D157" s="1011"/>
      <c r="E157" s="1011"/>
      <c r="F157" s="763" t="s">
        <v>969</v>
      </c>
      <c r="G157" s="1113"/>
      <c r="H157" s="1114"/>
      <c r="I157" s="1114"/>
      <c r="J157" s="1114"/>
      <c r="K157" s="1115"/>
      <c r="L157" s="1032" t="s">
        <v>954</v>
      </c>
      <c r="M157" s="1033"/>
      <c r="N157" s="1116"/>
      <c r="O157" s="1004"/>
      <c r="P157" s="1004"/>
    </row>
    <row r="158" spans="1:16" ht="28.9" customHeight="1">
      <c r="B158" s="10" t="s">
        <v>218</v>
      </c>
      <c r="C158" s="879" t="s">
        <v>1175</v>
      </c>
      <c r="D158" s="879"/>
      <c r="E158" s="879"/>
      <c r="F158" s="763" t="s">
        <v>969</v>
      </c>
      <c r="G158" s="1113"/>
      <c r="H158" s="1114"/>
      <c r="I158" s="1114"/>
      <c r="J158" s="1114"/>
      <c r="K158" s="1115"/>
      <c r="L158" s="1032" t="s">
        <v>954</v>
      </c>
      <c r="M158" s="1033"/>
      <c r="N158" s="1116"/>
      <c r="O158" s="1004"/>
      <c r="P158" s="1004"/>
    </row>
    <row r="159" spans="1:16" ht="28.9" customHeight="1">
      <c r="B159" s="9" t="s">
        <v>220</v>
      </c>
      <c r="C159" s="913" t="s">
        <v>1082</v>
      </c>
      <c r="D159" s="913"/>
      <c r="E159" s="913"/>
      <c r="F159" s="763" t="s">
        <v>969</v>
      </c>
      <c r="G159" s="1123"/>
      <c r="H159" s="1124"/>
      <c r="I159" s="1124"/>
      <c r="J159" s="1124"/>
      <c r="K159" s="1125"/>
      <c r="L159" s="1032" t="s">
        <v>954</v>
      </c>
      <c r="M159" s="1033"/>
      <c r="N159" s="1116"/>
      <c r="O159" s="1007"/>
      <c r="P159" s="1007"/>
    </row>
    <row r="160" spans="1:16" ht="29.45" customHeight="1">
      <c r="B160" s="294" t="s">
        <v>545</v>
      </c>
      <c r="C160" s="879" t="s">
        <v>1178</v>
      </c>
      <c r="D160" s="879"/>
      <c r="E160" s="879"/>
      <c r="F160" s="879"/>
      <c r="G160" s="879"/>
      <c r="H160" s="879"/>
      <c r="I160" s="879"/>
      <c r="J160" s="879"/>
      <c r="K160" s="879"/>
      <c r="L160" s="879"/>
      <c r="M160" s="879"/>
      <c r="N160" s="879"/>
      <c r="O160" s="1003" t="s">
        <v>1338</v>
      </c>
      <c r="P160" s="1003" t="s">
        <v>1338</v>
      </c>
    </row>
    <row r="161" spans="2:17" ht="29.45" customHeight="1">
      <c r="B161" s="10" t="s">
        <v>216</v>
      </c>
      <c r="C161" s="879" t="s">
        <v>1179</v>
      </c>
      <c r="D161" s="879"/>
      <c r="E161" s="880"/>
      <c r="F161" s="1099" t="s">
        <v>954</v>
      </c>
      <c r="G161" s="1100"/>
      <c r="H161" s="1100"/>
      <c r="I161" s="1100"/>
      <c r="J161" s="1101"/>
      <c r="K161" s="1103" t="s">
        <v>1041</v>
      </c>
      <c r="L161" s="1104"/>
      <c r="M161" s="1105"/>
      <c r="N161" s="1106"/>
      <c r="O161" s="1004"/>
      <c r="P161" s="1004"/>
    </row>
    <row r="162" spans="2:17" ht="29.45" customHeight="1">
      <c r="B162" s="10" t="s">
        <v>218</v>
      </c>
      <c r="C162" s="879" t="s">
        <v>1181</v>
      </c>
      <c r="D162" s="879"/>
      <c r="E162" s="880"/>
      <c r="F162" s="1099" t="s">
        <v>954</v>
      </c>
      <c r="G162" s="1100"/>
      <c r="H162" s="1100"/>
      <c r="I162" s="1100"/>
      <c r="J162" s="1101"/>
      <c r="K162" s="1103"/>
      <c r="L162" s="1107"/>
      <c r="M162" s="1108"/>
      <c r="N162" s="1109"/>
      <c r="O162" s="1004"/>
      <c r="P162" s="1004"/>
    </row>
    <row r="163" spans="2:17" ht="38.450000000000003" customHeight="1">
      <c r="B163" s="10" t="s">
        <v>220</v>
      </c>
      <c r="C163" s="879" t="s">
        <v>1182</v>
      </c>
      <c r="D163" s="879"/>
      <c r="E163" s="880"/>
      <c r="F163" s="1099" t="s">
        <v>954</v>
      </c>
      <c r="G163" s="1100"/>
      <c r="H163" s="1100"/>
      <c r="I163" s="1100"/>
      <c r="J163" s="1101"/>
      <c r="K163" s="1103"/>
      <c r="L163" s="1107"/>
      <c r="M163" s="1108"/>
      <c r="N163" s="1109"/>
      <c r="O163" s="1004"/>
      <c r="P163" s="1004"/>
    </row>
    <row r="164" spans="2:17" ht="34.9" customHeight="1">
      <c r="B164" s="294"/>
      <c r="C164" s="879" t="s">
        <v>1183</v>
      </c>
      <c r="D164" s="879"/>
      <c r="E164" s="880"/>
      <c r="F164" s="1096" t="s">
        <v>1339</v>
      </c>
      <c r="G164" s="1097"/>
      <c r="H164" s="1097"/>
      <c r="I164" s="1097"/>
      <c r="J164" s="1098"/>
      <c r="K164" s="1103"/>
      <c r="L164" s="1107"/>
      <c r="M164" s="1108"/>
      <c r="N164" s="1109"/>
      <c r="O164" s="1007"/>
      <c r="P164" s="1007"/>
    </row>
    <row r="165" spans="2:17" ht="33" customHeight="1">
      <c r="B165" s="10" t="s">
        <v>222</v>
      </c>
      <c r="C165" s="879" t="s">
        <v>1185</v>
      </c>
      <c r="D165" s="879"/>
      <c r="E165" s="880"/>
      <c r="F165" s="1378"/>
      <c r="G165" s="1379"/>
      <c r="H165" s="1379"/>
      <c r="I165" s="1379"/>
      <c r="J165" s="1380"/>
      <c r="K165" s="1103"/>
      <c r="L165" s="1107"/>
      <c r="M165" s="1108"/>
      <c r="N165" s="1108"/>
      <c r="O165" s="1003" t="s">
        <v>1276</v>
      </c>
      <c r="P165" s="1003" t="s">
        <v>1276</v>
      </c>
    </row>
    <row r="166" spans="2:17" ht="19.899999999999999" customHeight="1">
      <c r="B166" s="294"/>
      <c r="C166" s="879" t="s">
        <v>1186</v>
      </c>
      <c r="D166" s="879"/>
      <c r="E166" s="880"/>
      <c r="F166" s="1381"/>
      <c r="G166" s="1382"/>
      <c r="H166" s="1382"/>
      <c r="I166" s="1382"/>
      <c r="J166" s="1383"/>
      <c r="K166" s="1103"/>
      <c r="L166" s="1107"/>
      <c r="M166" s="1108"/>
      <c r="N166" s="1108"/>
      <c r="O166" s="1007"/>
      <c r="P166" s="1007"/>
    </row>
    <row r="167" spans="2:17" ht="43.9" customHeight="1">
      <c r="B167" s="269" t="s">
        <v>553</v>
      </c>
      <c r="C167" s="1093" t="s">
        <v>1187</v>
      </c>
      <c r="D167" s="1093"/>
      <c r="E167" s="1093"/>
      <c r="F167" s="1093"/>
      <c r="G167" s="1093"/>
      <c r="H167" s="957" t="s">
        <v>1080</v>
      </c>
      <c r="I167" s="958"/>
      <c r="J167" s="977"/>
      <c r="K167" s="1103"/>
      <c r="L167" s="1107"/>
      <c r="M167" s="1108"/>
      <c r="N167" s="1109"/>
      <c r="O167" s="1004" t="s">
        <v>1276</v>
      </c>
      <c r="P167" s="1004" t="s">
        <v>1276</v>
      </c>
    </row>
    <row r="168" spans="2:17" ht="28.9" customHeight="1">
      <c r="B168" s="9" t="s">
        <v>216</v>
      </c>
      <c r="C168" s="879" t="s">
        <v>1188</v>
      </c>
      <c r="D168" s="879"/>
      <c r="E168" s="879"/>
      <c r="F168" s="879"/>
      <c r="G168" s="879"/>
      <c r="H168" s="1091" t="s">
        <v>60</v>
      </c>
      <c r="I168" s="1094"/>
      <c r="J168" s="1095"/>
      <c r="K168" s="1103"/>
      <c r="L168" s="1110"/>
      <c r="M168" s="1111"/>
      <c r="N168" s="1112"/>
      <c r="O168" s="1007"/>
      <c r="P168" s="1007"/>
    </row>
    <row r="169" spans="2:17" ht="31.15" customHeight="1">
      <c r="B169" s="1086" t="s">
        <v>556</v>
      </c>
      <c r="C169" s="921" t="s">
        <v>1189</v>
      </c>
      <c r="D169" s="921"/>
      <c r="E169" s="921"/>
      <c r="F169" s="921"/>
      <c r="G169" s="921"/>
      <c r="H169" s="956"/>
      <c r="I169" s="305" t="s">
        <v>1190</v>
      </c>
      <c r="J169" s="305" t="s">
        <v>559</v>
      </c>
      <c r="K169" s="305" t="s">
        <v>1191</v>
      </c>
      <c r="L169" s="305" t="s">
        <v>561</v>
      </c>
      <c r="M169" s="1089" t="s">
        <v>1192</v>
      </c>
      <c r="N169" s="1090"/>
      <c r="O169" s="1003" t="s">
        <v>1340</v>
      </c>
      <c r="P169" s="1003" t="s">
        <v>1340</v>
      </c>
      <c r="Q169"/>
    </row>
    <row r="170" spans="2:17" ht="21" customHeight="1">
      <c r="B170" s="1087"/>
      <c r="C170" s="978"/>
      <c r="D170" s="978"/>
      <c r="E170" s="978"/>
      <c r="F170" s="978"/>
      <c r="G170" s="978"/>
      <c r="H170" s="1088"/>
      <c r="I170" s="388">
        <v>0.33600000000000002</v>
      </c>
      <c r="J170" s="388">
        <v>0.16300000000000001</v>
      </c>
      <c r="K170" s="388">
        <v>9.7000000000000003E-2</v>
      </c>
      <c r="L170" s="388">
        <v>8.5999999999999993E-2</v>
      </c>
      <c r="M170" s="1603">
        <v>7.0999999999999994E-2</v>
      </c>
      <c r="N170" s="1092"/>
      <c r="O170" s="1007"/>
      <c r="P170" s="1007"/>
    </row>
    <row r="171" spans="2:17" ht="37.15" customHeight="1">
      <c r="B171" s="294" t="s">
        <v>563</v>
      </c>
      <c r="C171" s="879" t="s">
        <v>1341</v>
      </c>
      <c r="D171" s="879"/>
      <c r="E171" s="879"/>
      <c r="F171" s="879"/>
      <c r="G171" s="879"/>
      <c r="H171" s="1011"/>
      <c r="I171" s="1011"/>
      <c r="J171" s="1011"/>
      <c r="K171" s="1011"/>
      <c r="L171" s="1011"/>
      <c r="M171" s="1011"/>
      <c r="N171" s="1011"/>
      <c r="O171" s="960" t="s">
        <v>1342</v>
      </c>
      <c r="P171" s="960" t="s">
        <v>1342</v>
      </c>
    </row>
    <row r="172" spans="2:17" ht="37.15" customHeight="1">
      <c r="B172" s="33" t="s">
        <v>216</v>
      </c>
      <c r="C172" s="1065" t="s">
        <v>1195</v>
      </c>
      <c r="D172" s="1065"/>
      <c r="E172" s="1065"/>
      <c r="F172" s="1065"/>
      <c r="G172" s="1065"/>
      <c r="H172" s="1065"/>
      <c r="I172" s="1065"/>
      <c r="J172" s="1066"/>
      <c r="K172" s="745" t="s">
        <v>954</v>
      </c>
      <c r="L172" s="1075" t="s">
        <v>1041</v>
      </c>
      <c r="M172" s="1078" t="s">
        <v>1343</v>
      </c>
      <c r="N172" s="1079"/>
      <c r="O172" s="1044"/>
      <c r="P172" s="1044"/>
    </row>
    <row r="173" spans="2:17" ht="37.15" customHeight="1">
      <c r="B173" s="33" t="s">
        <v>218</v>
      </c>
      <c r="C173" s="1065" t="s">
        <v>1116</v>
      </c>
      <c r="D173" s="1065"/>
      <c r="E173" s="1065"/>
      <c r="F173" s="1065"/>
      <c r="G173" s="1065"/>
      <c r="H173" s="1065"/>
      <c r="I173" s="1065"/>
      <c r="J173" s="1066"/>
      <c r="K173" s="745" t="s">
        <v>954</v>
      </c>
      <c r="L173" s="1076"/>
      <c r="M173" s="1080"/>
      <c r="N173" s="1081"/>
      <c r="O173" s="1044"/>
      <c r="P173" s="1044"/>
    </row>
    <row r="174" spans="2:17" ht="37.15" customHeight="1">
      <c r="B174" s="33" t="s">
        <v>220</v>
      </c>
      <c r="C174" s="1065" t="s">
        <v>1196</v>
      </c>
      <c r="D174" s="1065"/>
      <c r="E174" s="1065"/>
      <c r="F174" s="1065"/>
      <c r="G174" s="1065"/>
      <c r="H174" s="1065"/>
      <c r="I174" s="1065"/>
      <c r="J174" s="1066"/>
      <c r="K174" s="745" t="s">
        <v>954</v>
      </c>
      <c r="L174" s="1076"/>
      <c r="M174" s="1080"/>
      <c r="N174" s="1081"/>
      <c r="O174" s="1044"/>
      <c r="P174" s="1044"/>
    </row>
    <row r="175" spans="2:17" ht="37.15" customHeight="1">
      <c r="B175" s="33" t="s">
        <v>222</v>
      </c>
      <c r="C175" s="1065" t="s">
        <v>1159</v>
      </c>
      <c r="D175" s="1065"/>
      <c r="E175" s="1065"/>
      <c r="F175" s="1065"/>
      <c r="G175" s="1065"/>
      <c r="H175" s="1065"/>
      <c r="I175" s="1065"/>
      <c r="J175" s="1066"/>
      <c r="K175" s="745" t="s">
        <v>954</v>
      </c>
      <c r="L175" s="1076"/>
      <c r="M175" s="1080"/>
      <c r="N175" s="1081"/>
      <c r="O175" s="1044"/>
      <c r="P175" s="1044"/>
    </row>
    <row r="176" spans="2:17" ht="37.15" customHeight="1">
      <c r="B176" s="33" t="s">
        <v>224</v>
      </c>
      <c r="C176" s="1065" t="s">
        <v>1197</v>
      </c>
      <c r="D176" s="1065"/>
      <c r="E176" s="1065"/>
      <c r="F176" s="1065"/>
      <c r="G176" s="1065"/>
      <c r="H176" s="1065"/>
      <c r="I176" s="1065"/>
      <c r="J176" s="1066"/>
      <c r="K176" s="745" t="s">
        <v>954</v>
      </c>
      <c r="L176" s="1076"/>
      <c r="M176" s="1080"/>
      <c r="N176" s="1081"/>
      <c r="O176" s="1044"/>
      <c r="P176" s="1044"/>
    </row>
    <row r="177" spans="2:17" ht="37.15" customHeight="1">
      <c r="B177" s="33" t="s">
        <v>226</v>
      </c>
      <c r="C177" s="1065" t="s">
        <v>1033</v>
      </c>
      <c r="D177" s="1065"/>
      <c r="E177" s="1065"/>
      <c r="F177" s="1065"/>
      <c r="G177" s="1065"/>
      <c r="H177" s="1065"/>
      <c r="I177" s="1065"/>
      <c r="J177" s="1066"/>
      <c r="K177" s="745" t="s">
        <v>954</v>
      </c>
      <c r="L177" s="1076"/>
      <c r="M177" s="1080"/>
      <c r="N177" s="1081"/>
      <c r="O177" s="1044"/>
      <c r="P177" s="1044"/>
    </row>
    <row r="178" spans="2:17" ht="37.15" customHeight="1">
      <c r="B178" s="33" t="s">
        <v>228</v>
      </c>
      <c r="C178" s="1065" t="s">
        <v>1034</v>
      </c>
      <c r="D178" s="1065"/>
      <c r="E178" s="1065"/>
      <c r="F178" s="1065"/>
      <c r="G178" s="1065"/>
      <c r="H178" s="1065"/>
      <c r="I178" s="1065"/>
      <c r="J178" s="1066"/>
      <c r="K178" s="745" t="s">
        <v>954</v>
      </c>
      <c r="L178" s="1076"/>
      <c r="M178" s="1080"/>
      <c r="N178" s="1081"/>
      <c r="O178" s="1044"/>
      <c r="P178" s="1044"/>
    </row>
    <row r="179" spans="2:17" ht="37.15" customHeight="1">
      <c r="B179" s="33" t="s">
        <v>229</v>
      </c>
      <c r="C179" s="1065" t="s">
        <v>1035</v>
      </c>
      <c r="D179" s="1065"/>
      <c r="E179" s="1065"/>
      <c r="F179" s="1065"/>
      <c r="G179" s="1065"/>
      <c r="H179" s="1065"/>
      <c r="I179" s="1065"/>
      <c r="J179" s="1066"/>
      <c r="K179" s="745" t="s">
        <v>954</v>
      </c>
      <c r="L179" s="1076"/>
      <c r="M179" s="1080"/>
      <c r="N179" s="1081"/>
      <c r="O179" s="1044"/>
      <c r="P179" s="1044"/>
    </row>
    <row r="180" spans="2:17" ht="37.15" customHeight="1">
      <c r="B180" s="33" t="s">
        <v>230</v>
      </c>
      <c r="C180" s="1065" t="s">
        <v>1198</v>
      </c>
      <c r="D180" s="1065"/>
      <c r="E180" s="1065"/>
      <c r="F180" s="1065"/>
      <c r="G180" s="1065"/>
      <c r="H180" s="1065"/>
      <c r="I180" s="1065"/>
      <c r="J180" s="1066"/>
      <c r="K180" s="745" t="s">
        <v>954</v>
      </c>
      <c r="L180" s="1076"/>
      <c r="M180" s="1080"/>
      <c r="N180" s="1081"/>
      <c r="O180" s="1044"/>
      <c r="P180" s="1044"/>
    </row>
    <row r="181" spans="2:17" ht="37.15" customHeight="1">
      <c r="B181" s="33" t="s">
        <v>231</v>
      </c>
      <c r="C181" s="1065" t="s">
        <v>1123</v>
      </c>
      <c r="D181" s="1065"/>
      <c r="E181" s="1065"/>
      <c r="F181" s="1065"/>
      <c r="G181" s="1065"/>
      <c r="H181" s="1065"/>
      <c r="I181" s="1065"/>
      <c r="J181" s="1066"/>
      <c r="K181" s="745" t="s">
        <v>969</v>
      </c>
      <c r="L181" s="1076"/>
      <c r="M181" s="1080"/>
      <c r="N181" s="1081"/>
      <c r="O181" s="1044"/>
      <c r="P181" s="1044"/>
    </row>
    <row r="182" spans="2:17" ht="37.15" customHeight="1">
      <c r="B182" s="33" t="s">
        <v>233</v>
      </c>
      <c r="C182" s="1065" t="s">
        <v>1199</v>
      </c>
      <c r="D182" s="1065"/>
      <c r="E182" s="1065"/>
      <c r="F182" s="1065"/>
      <c r="G182" s="1065"/>
      <c r="H182" s="1065"/>
      <c r="I182" s="1065"/>
      <c r="J182" s="1066"/>
      <c r="K182" s="745" t="s">
        <v>969</v>
      </c>
      <c r="L182" s="1076"/>
      <c r="M182" s="1080"/>
      <c r="N182" s="1081"/>
      <c r="O182" s="1044"/>
      <c r="P182" s="1044"/>
    </row>
    <row r="183" spans="2:17" ht="37.15" customHeight="1">
      <c r="B183" s="33" t="s">
        <v>234</v>
      </c>
      <c r="C183" s="1065" t="s">
        <v>1125</v>
      </c>
      <c r="D183" s="1065"/>
      <c r="E183" s="1065"/>
      <c r="F183" s="1065"/>
      <c r="G183" s="1065"/>
      <c r="H183" s="1065"/>
      <c r="I183" s="1065"/>
      <c r="J183" s="1066"/>
      <c r="K183" s="745" t="s">
        <v>954</v>
      </c>
      <c r="L183" s="1076"/>
      <c r="M183" s="1080"/>
      <c r="N183" s="1081"/>
      <c r="O183" s="1044"/>
      <c r="P183" s="1044"/>
    </row>
    <row r="184" spans="2:17" ht="37.15" customHeight="1">
      <c r="B184" s="33" t="s">
        <v>236</v>
      </c>
      <c r="C184" s="879" t="s">
        <v>1200</v>
      </c>
      <c r="D184" s="879"/>
      <c r="E184" s="879"/>
      <c r="F184" s="879"/>
      <c r="G184" s="879"/>
      <c r="H184" s="879"/>
      <c r="I184" s="879"/>
      <c r="J184" s="880"/>
      <c r="K184" s="745" t="s">
        <v>1094</v>
      </c>
      <c r="L184" s="1076"/>
      <c r="M184" s="1080"/>
      <c r="N184" s="1081"/>
      <c r="O184" s="1044"/>
      <c r="P184" s="1044"/>
    </row>
    <row r="185" spans="2:17" ht="37.15" customHeight="1">
      <c r="B185" s="33"/>
      <c r="C185" s="936" t="s">
        <v>1201</v>
      </c>
      <c r="D185" s="936"/>
      <c r="E185" s="936"/>
      <c r="F185" s="1067"/>
      <c r="G185" s="1068"/>
      <c r="H185" s="1068"/>
      <c r="I185" s="1068"/>
      <c r="J185" s="1068"/>
      <c r="K185" s="1069"/>
      <c r="L185" s="1076"/>
      <c r="M185" s="1080"/>
      <c r="N185" s="1081"/>
      <c r="O185" s="1044"/>
      <c r="P185" s="1044"/>
    </row>
    <row r="186" spans="2:17" ht="37.15" customHeight="1">
      <c r="B186" s="307" t="s">
        <v>572</v>
      </c>
      <c r="C186" s="1070" t="s">
        <v>1202</v>
      </c>
      <c r="D186" s="1070"/>
      <c r="E186" s="1070"/>
      <c r="F186" s="1071"/>
      <c r="G186" s="1071"/>
      <c r="H186" s="1071"/>
      <c r="I186" s="1071"/>
      <c r="J186" s="1072"/>
      <c r="K186" s="811">
        <v>2016</v>
      </c>
      <c r="L186" s="1077"/>
      <c r="M186" s="1082"/>
      <c r="N186" s="1083"/>
      <c r="O186" s="1044"/>
      <c r="P186" s="1044"/>
    </row>
    <row r="187" spans="2:17" ht="37.15" customHeight="1">
      <c r="B187" s="294" t="s">
        <v>574</v>
      </c>
      <c r="C187" s="879" t="s">
        <v>1203</v>
      </c>
      <c r="D187" s="879"/>
      <c r="E187" s="880"/>
      <c r="F187" s="1073" t="s">
        <v>1343</v>
      </c>
      <c r="G187" s="1074"/>
      <c r="H187" s="1074"/>
      <c r="I187" s="1074"/>
      <c r="J187" s="1074"/>
      <c r="K187" s="1074"/>
      <c r="L187" s="1074"/>
      <c r="M187" s="1074"/>
      <c r="N187" s="1074"/>
      <c r="O187" s="1044"/>
      <c r="P187" s="1044"/>
    </row>
    <row r="188" spans="2:17" ht="37.15" customHeight="1">
      <c r="B188" s="309" t="s">
        <v>576</v>
      </c>
      <c r="C188" s="913" t="s">
        <v>1205</v>
      </c>
      <c r="D188" s="913"/>
      <c r="E188" s="1006"/>
      <c r="F188" s="1084" t="s">
        <v>1344</v>
      </c>
      <c r="G188" s="1085"/>
      <c r="H188" s="1085"/>
      <c r="I188" s="1085"/>
      <c r="J188" s="1085"/>
      <c r="K188" s="1085"/>
      <c r="L188" s="1085"/>
      <c r="M188" s="1085"/>
      <c r="N188" s="1085"/>
      <c r="O188" s="976"/>
      <c r="P188" s="976"/>
    </row>
    <row r="189" spans="2:17" ht="37.15" customHeight="1">
      <c r="B189" s="294" t="s">
        <v>578</v>
      </c>
      <c r="C189" s="879" t="s">
        <v>1206</v>
      </c>
      <c r="D189" s="879"/>
      <c r="E189" s="879"/>
      <c r="F189" s="879"/>
      <c r="G189" s="879"/>
      <c r="H189" s="879"/>
      <c r="I189" s="879"/>
      <c r="J189" s="879"/>
      <c r="K189" s="879"/>
      <c r="L189" s="879"/>
      <c r="M189" s="716"/>
      <c r="N189" s="132" t="s">
        <v>954</v>
      </c>
      <c r="O189" s="1058" t="s">
        <v>1345</v>
      </c>
      <c r="P189" s="1060" t="s">
        <v>1345</v>
      </c>
    </row>
    <row r="190" spans="2:17" ht="37.15" customHeight="1">
      <c r="B190" s="9" t="s">
        <v>216</v>
      </c>
      <c r="C190" s="879" t="s">
        <v>1208</v>
      </c>
      <c r="D190" s="879"/>
      <c r="E190" s="879"/>
      <c r="F190" s="879"/>
      <c r="G190" s="879"/>
      <c r="H190" s="879"/>
      <c r="I190" s="879"/>
      <c r="J190" s="879"/>
      <c r="K190" s="1062" t="s">
        <v>1346</v>
      </c>
      <c r="L190" s="1063"/>
      <c r="M190" s="1063"/>
      <c r="N190" s="1064"/>
      <c r="O190" s="1059"/>
      <c r="P190" s="1061"/>
    </row>
    <row r="191" spans="2:17" ht="37.15" customHeight="1" thickBot="1">
      <c r="B191" s="310" t="s">
        <v>581</v>
      </c>
      <c r="C191" s="879" t="s">
        <v>1210</v>
      </c>
      <c r="D191" s="879"/>
      <c r="E191" s="879"/>
      <c r="F191" s="879"/>
      <c r="G191" s="879"/>
      <c r="H191" s="879"/>
      <c r="I191" s="879"/>
      <c r="J191" s="880"/>
      <c r="K191" s="1600" t="s">
        <v>969</v>
      </c>
      <c r="L191" s="1601"/>
      <c r="M191" s="1601"/>
      <c r="N191" s="1602"/>
      <c r="O191" s="733" t="s">
        <v>1303</v>
      </c>
      <c r="P191" s="733" t="s">
        <v>1303</v>
      </c>
      <c r="Q191" t="s">
        <v>1347</v>
      </c>
    </row>
    <row r="192" spans="2:17" ht="26.45" customHeight="1" thickBot="1">
      <c r="B192" s="845" t="s">
        <v>1211</v>
      </c>
      <c r="C192" s="846"/>
      <c r="D192" s="846"/>
      <c r="E192" s="846"/>
      <c r="F192" s="846"/>
      <c r="G192" s="846"/>
      <c r="H192" s="846"/>
      <c r="I192" s="846"/>
      <c r="J192" s="846"/>
      <c r="K192" s="846"/>
      <c r="L192" s="846"/>
      <c r="M192" s="846"/>
      <c r="N192" s="846"/>
      <c r="O192" s="846"/>
      <c r="P192" s="847"/>
    </row>
    <row r="193" spans="2:16" ht="82.15" customHeight="1">
      <c r="B193" s="1034" t="s">
        <v>583</v>
      </c>
      <c r="C193" s="1036" t="s">
        <v>1348</v>
      </c>
      <c r="D193" s="1036"/>
      <c r="E193" s="1036"/>
      <c r="F193" s="1036"/>
      <c r="G193" s="1037"/>
      <c r="H193" s="1038" t="s">
        <v>1213</v>
      </c>
      <c r="I193" s="1039"/>
      <c r="J193" s="1040"/>
      <c r="K193" s="1038" t="s">
        <v>1214</v>
      </c>
      <c r="L193" s="1039"/>
      <c r="M193" s="1039"/>
      <c r="N193" s="1041"/>
      <c r="O193" s="1042" t="s">
        <v>1303</v>
      </c>
      <c r="P193" s="1042" t="s">
        <v>1303</v>
      </c>
    </row>
    <row r="194" spans="2:16" ht="141.75" customHeight="1">
      <c r="B194" s="1035"/>
      <c r="C194" s="1011"/>
      <c r="D194" s="1011"/>
      <c r="E194" s="1011"/>
      <c r="F194" s="1011"/>
      <c r="G194" s="1012"/>
      <c r="H194" s="311" t="s">
        <v>1215</v>
      </c>
      <c r="I194" s="312" t="s">
        <v>1216</v>
      </c>
      <c r="J194" s="312" t="s">
        <v>1217</v>
      </c>
      <c r="K194" s="311" t="s">
        <v>1349</v>
      </c>
      <c r="L194" s="311" t="s">
        <v>1350</v>
      </c>
      <c r="M194" s="313" t="s">
        <v>1220</v>
      </c>
      <c r="N194" s="314" t="s">
        <v>999</v>
      </c>
      <c r="O194" s="1043"/>
      <c r="P194" s="1043"/>
    </row>
    <row r="195" spans="2:16" ht="25.15" customHeight="1">
      <c r="B195" s="315" t="s">
        <v>216</v>
      </c>
      <c r="C195" s="1046" t="s">
        <v>1221</v>
      </c>
      <c r="D195" s="1046"/>
      <c r="E195" s="1046"/>
      <c r="F195" s="1046"/>
      <c r="G195" s="1046"/>
      <c r="H195" s="1046"/>
      <c r="I195" s="1046"/>
      <c r="J195" s="1046"/>
      <c r="K195" s="1046"/>
      <c r="L195" s="1046"/>
      <c r="M195" s="1046"/>
      <c r="N195" s="1047"/>
      <c r="O195" s="1043"/>
      <c r="P195" s="1043"/>
    </row>
    <row r="196" spans="2:16" ht="34.9" customHeight="1">
      <c r="B196" s="244" t="s">
        <v>230</v>
      </c>
      <c r="C196" s="1050" t="s">
        <v>1222</v>
      </c>
      <c r="D196" s="1050"/>
      <c r="E196" s="1050"/>
      <c r="F196" s="1050"/>
      <c r="G196" s="1051"/>
      <c r="H196" s="345">
        <v>0</v>
      </c>
      <c r="I196" s="345">
        <v>10</v>
      </c>
      <c r="J196" s="350">
        <f>MIN(H196/I196,1)</f>
        <v>0</v>
      </c>
      <c r="K196" s="316">
        <v>14</v>
      </c>
      <c r="L196" s="316">
        <v>413</v>
      </c>
      <c r="M196" s="363">
        <f>MIN(K196/L196,1)</f>
        <v>3.3898305084745763E-2</v>
      </c>
      <c r="N196" s="1597" t="s">
        <v>1351</v>
      </c>
      <c r="O196" s="1044"/>
      <c r="P196" s="1044"/>
    </row>
    <row r="197" spans="2:16" ht="34.9" customHeight="1">
      <c r="B197" s="244" t="s">
        <v>401</v>
      </c>
      <c r="C197" s="1050" t="s">
        <v>1352</v>
      </c>
      <c r="D197" s="1050"/>
      <c r="E197" s="1050"/>
      <c r="F197" s="1050"/>
      <c r="G197" s="1051"/>
      <c r="H197" s="345" t="s">
        <v>60</v>
      </c>
      <c r="I197" s="345" t="s">
        <v>60</v>
      </c>
      <c r="J197" s="350" t="s">
        <v>71</v>
      </c>
      <c r="K197" s="316" t="s">
        <v>60</v>
      </c>
      <c r="L197" s="316" t="s">
        <v>60</v>
      </c>
      <c r="M197" s="350" t="s">
        <v>71</v>
      </c>
      <c r="N197" s="1598"/>
      <c r="O197" s="1044"/>
      <c r="P197" s="1044"/>
    </row>
    <row r="198" spans="2:16" ht="34.9" customHeight="1">
      <c r="B198" s="244" t="s">
        <v>404</v>
      </c>
      <c r="C198" s="1050" t="s">
        <v>1224</v>
      </c>
      <c r="D198" s="1050"/>
      <c r="E198" s="1050"/>
      <c r="F198" s="1055"/>
      <c r="G198" s="1056"/>
      <c r="H198" s="345" t="s">
        <v>60</v>
      </c>
      <c r="I198" s="345" t="s">
        <v>60</v>
      </c>
      <c r="J198" s="350" t="s">
        <v>71</v>
      </c>
      <c r="K198" s="316" t="s">
        <v>60</v>
      </c>
      <c r="L198" s="316" t="s">
        <v>60</v>
      </c>
      <c r="M198" s="350" t="s">
        <v>71</v>
      </c>
      <c r="N198" s="1598"/>
      <c r="O198" s="1044"/>
      <c r="P198" s="1044"/>
    </row>
    <row r="199" spans="2:16" ht="34.9" customHeight="1">
      <c r="B199" s="319" t="s">
        <v>218</v>
      </c>
      <c r="C199" s="1031" t="s">
        <v>1225</v>
      </c>
      <c r="D199" s="1031"/>
      <c r="E199" s="1031"/>
      <c r="F199" s="1031"/>
      <c r="G199" s="1057"/>
      <c r="H199" s="345">
        <v>0</v>
      </c>
      <c r="I199" s="345">
        <v>10</v>
      </c>
      <c r="J199" s="350">
        <f t="shared" ref="J199:J214" si="2">MIN(H199/I199,1)</f>
        <v>0</v>
      </c>
      <c r="K199" s="316">
        <v>14</v>
      </c>
      <c r="L199" s="316">
        <v>413</v>
      </c>
      <c r="M199" s="363">
        <f>MIN(K199/L199,1)</f>
        <v>3.3898305084745763E-2</v>
      </c>
      <c r="N199" s="1599"/>
      <c r="O199" s="1044"/>
      <c r="P199" s="1044"/>
    </row>
    <row r="200" spans="2:16" ht="31.15" customHeight="1">
      <c r="B200" s="319" t="s">
        <v>220</v>
      </c>
      <c r="C200" s="1031" t="s">
        <v>1022</v>
      </c>
      <c r="D200" s="1031"/>
      <c r="E200" s="1031"/>
      <c r="F200" s="1031"/>
      <c r="G200" s="1031"/>
      <c r="H200" s="1031"/>
      <c r="I200" s="1031"/>
      <c r="J200" s="1031"/>
      <c r="K200" s="1031"/>
      <c r="L200" s="1031"/>
      <c r="M200" s="1031"/>
      <c r="N200" s="1048"/>
      <c r="O200" s="1044"/>
      <c r="P200" s="1044"/>
    </row>
    <row r="201" spans="2:16" ht="31.15" customHeight="1">
      <c r="B201" s="10" t="s">
        <v>230</v>
      </c>
      <c r="C201" s="1009" t="s">
        <v>1023</v>
      </c>
      <c r="D201" s="1009"/>
      <c r="E201" s="1009"/>
      <c r="F201" s="1009"/>
      <c r="G201" s="1028"/>
      <c r="H201" s="345">
        <v>0</v>
      </c>
      <c r="I201" s="345">
        <v>10</v>
      </c>
      <c r="J201" s="350">
        <f t="shared" si="2"/>
        <v>0</v>
      </c>
      <c r="K201" s="316">
        <v>15</v>
      </c>
      <c r="L201" s="316">
        <v>413</v>
      </c>
      <c r="M201" s="363">
        <f>MIN(K201/L201,1)</f>
        <v>3.6319612590799029E-2</v>
      </c>
      <c r="N201" s="1597" t="s">
        <v>1351</v>
      </c>
      <c r="O201" s="1044"/>
      <c r="P201" s="1044"/>
    </row>
    <row r="202" spans="2:16" ht="31.15" customHeight="1">
      <c r="B202" s="10" t="s">
        <v>401</v>
      </c>
      <c r="C202" s="1009" t="s">
        <v>1353</v>
      </c>
      <c r="D202" s="1009"/>
      <c r="E202" s="1009"/>
      <c r="F202" s="1009"/>
      <c r="G202" s="766"/>
      <c r="H202" s="345">
        <v>0</v>
      </c>
      <c r="I202" s="345">
        <v>10</v>
      </c>
      <c r="J202" s="350">
        <f t="shared" si="2"/>
        <v>0</v>
      </c>
      <c r="K202" s="316">
        <v>15</v>
      </c>
      <c r="L202" s="316">
        <v>413</v>
      </c>
      <c r="M202" s="363">
        <f>MIN(K202/L202,1)</f>
        <v>3.6319612590799029E-2</v>
      </c>
      <c r="N202" s="1598"/>
      <c r="O202" s="1044"/>
      <c r="P202" s="1044"/>
    </row>
    <row r="203" spans="2:16" ht="31.15" customHeight="1">
      <c r="B203" s="10" t="s">
        <v>404</v>
      </c>
      <c r="C203" s="1009" t="s">
        <v>1354</v>
      </c>
      <c r="D203" s="1009"/>
      <c r="E203" s="1009"/>
      <c r="F203" s="1009"/>
      <c r="G203" s="1028"/>
      <c r="H203" s="345" t="s">
        <v>60</v>
      </c>
      <c r="I203" s="345" t="s">
        <v>60</v>
      </c>
      <c r="J203" s="350" t="s">
        <v>71</v>
      </c>
      <c r="K203" s="316" t="s">
        <v>60</v>
      </c>
      <c r="L203" s="316" t="s">
        <v>60</v>
      </c>
      <c r="M203" s="350" t="s">
        <v>71</v>
      </c>
      <c r="N203" s="1599"/>
      <c r="O203" s="1044"/>
      <c r="P203" s="1044"/>
    </row>
    <row r="204" spans="2:16" ht="31.15" customHeight="1">
      <c r="B204" s="319" t="s">
        <v>222</v>
      </c>
      <c r="C204" s="1031" t="s">
        <v>1028</v>
      </c>
      <c r="D204" s="1031"/>
      <c r="E204" s="1031"/>
      <c r="F204" s="1031"/>
      <c r="G204" s="1031"/>
      <c r="H204" s="1031"/>
      <c r="I204" s="1031"/>
      <c r="J204" s="1031"/>
      <c r="K204" s="1031"/>
      <c r="L204" s="1031"/>
      <c r="M204" s="1031"/>
      <c r="N204" s="1048"/>
      <c r="O204" s="1043"/>
      <c r="P204" s="1043"/>
    </row>
    <row r="205" spans="2:16" ht="31.15" customHeight="1">
      <c r="B205" s="10" t="s">
        <v>230</v>
      </c>
      <c r="C205" s="1009" t="s">
        <v>1229</v>
      </c>
      <c r="D205" s="1009"/>
      <c r="E205" s="1009"/>
      <c r="F205" s="1009"/>
      <c r="G205" s="1028"/>
      <c r="H205" s="345">
        <v>0</v>
      </c>
      <c r="I205" s="345">
        <v>10</v>
      </c>
      <c r="J205" s="350">
        <f t="shared" si="2"/>
        <v>0</v>
      </c>
      <c r="K205" s="316">
        <v>108</v>
      </c>
      <c r="L205" s="316">
        <v>413</v>
      </c>
      <c r="M205" s="363">
        <f>MIN(K205/L205,1)</f>
        <v>0.26150121065375304</v>
      </c>
      <c r="N205" s="1597" t="s">
        <v>1351</v>
      </c>
      <c r="O205" s="1043"/>
      <c r="P205" s="1043"/>
    </row>
    <row r="206" spans="2:16" ht="31.15" customHeight="1">
      <c r="B206" s="10" t="s">
        <v>401</v>
      </c>
      <c r="C206" s="1009" t="s">
        <v>1230</v>
      </c>
      <c r="D206" s="1009"/>
      <c r="E206" s="1009"/>
      <c r="F206" s="1009"/>
      <c r="G206" s="1028"/>
      <c r="H206" s="345">
        <v>0</v>
      </c>
      <c r="I206" s="345">
        <v>10</v>
      </c>
      <c r="J206" s="350">
        <f t="shared" si="2"/>
        <v>0</v>
      </c>
      <c r="K206" s="316" t="s">
        <v>60</v>
      </c>
      <c r="L206" s="316" t="s">
        <v>60</v>
      </c>
      <c r="M206" s="350" t="s">
        <v>71</v>
      </c>
      <c r="N206" s="1598"/>
      <c r="O206" s="1043"/>
      <c r="P206" s="1043"/>
    </row>
    <row r="207" spans="2:16" ht="31.15" customHeight="1">
      <c r="B207" s="319" t="s">
        <v>224</v>
      </c>
      <c r="C207" s="1031" t="s">
        <v>1197</v>
      </c>
      <c r="D207" s="1031"/>
      <c r="E207" s="1031"/>
      <c r="F207" s="1031"/>
      <c r="G207" s="1031"/>
      <c r="H207" s="345">
        <v>0</v>
      </c>
      <c r="I207" s="345">
        <v>10</v>
      </c>
      <c r="J207" s="350">
        <f t="shared" si="2"/>
        <v>0</v>
      </c>
      <c r="K207" s="316">
        <v>84</v>
      </c>
      <c r="L207" s="316">
        <v>413</v>
      </c>
      <c r="M207" s="363">
        <f>MIN(K207/L207,1)</f>
        <v>0.20338983050847459</v>
      </c>
      <c r="N207" s="1598"/>
      <c r="O207" s="1043"/>
      <c r="P207" s="1043"/>
    </row>
    <row r="208" spans="2:16" ht="31.15" customHeight="1">
      <c r="B208" s="319" t="s">
        <v>226</v>
      </c>
      <c r="C208" s="1031" t="s">
        <v>1033</v>
      </c>
      <c r="D208" s="1031"/>
      <c r="E208" s="1031"/>
      <c r="F208" s="1031"/>
      <c r="G208" s="1031"/>
      <c r="H208" s="345" t="s">
        <v>60</v>
      </c>
      <c r="I208" s="345" t="s">
        <v>60</v>
      </c>
      <c r="J208" s="350" t="s">
        <v>71</v>
      </c>
      <c r="K208" s="316" t="s">
        <v>60</v>
      </c>
      <c r="L208" s="316" t="s">
        <v>60</v>
      </c>
      <c r="M208" s="363" t="s">
        <v>71</v>
      </c>
      <c r="N208" s="1598"/>
      <c r="O208" s="1043"/>
      <c r="P208" s="1043"/>
    </row>
    <row r="209" spans="2:16" ht="31.15" customHeight="1">
      <c r="B209" s="319" t="s">
        <v>228</v>
      </c>
      <c r="C209" s="1031" t="s">
        <v>1034</v>
      </c>
      <c r="D209" s="1031"/>
      <c r="E209" s="1031"/>
      <c r="F209" s="1031"/>
      <c r="G209" s="1031"/>
      <c r="H209" s="345">
        <v>0</v>
      </c>
      <c r="I209" s="345">
        <v>10</v>
      </c>
      <c r="J209" s="350">
        <f t="shared" si="2"/>
        <v>0</v>
      </c>
      <c r="K209" s="316">
        <v>16</v>
      </c>
      <c r="L209" s="316">
        <v>413</v>
      </c>
      <c r="M209" s="363">
        <f t="shared" ref="M209:M210" si="3">MIN(K209/L209,1)</f>
        <v>3.8740920096852302E-2</v>
      </c>
      <c r="N209" s="1598"/>
      <c r="O209" s="1043"/>
      <c r="P209" s="1043"/>
    </row>
    <row r="210" spans="2:16" ht="31.15" customHeight="1">
      <c r="B210" s="319" t="s">
        <v>229</v>
      </c>
      <c r="C210" s="1031" t="s">
        <v>1035</v>
      </c>
      <c r="D210" s="1031"/>
      <c r="E210" s="1031"/>
      <c r="F210" s="1031"/>
      <c r="G210" s="1031"/>
      <c r="H210" s="345">
        <v>0</v>
      </c>
      <c r="I210" s="345">
        <v>10</v>
      </c>
      <c r="J210" s="350">
        <f t="shared" si="2"/>
        <v>0</v>
      </c>
      <c r="K210" s="316">
        <v>84</v>
      </c>
      <c r="L210" s="316">
        <v>413</v>
      </c>
      <c r="M210" s="363">
        <f t="shared" si="3"/>
        <v>0.20338983050847459</v>
      </c>
      <c r="N210" s="1599"/>
      <c r="O210" s="1043"/>
      <c r="P210" s="1043"/>
    </row>
    <row r="211" spans="2:16" ht="31.15" customHeight="1">
      <c r="B211" s="319" t="s">
        <v>230</v>
      </c>
      <c r="C211" s="1031" t="s">
        <v>1036</v>
      </c>
      <c r="D211" s="1031"/>
      <c r="E211" s="1031"/>
      <c r="F211" s="1031"/>
      <c r="G211" s="1031"/>
      <c r="H211" s="1031"/>
      <c r="I211" s="1031"/>
      <c r="J211" s="1031"/>
      <c r="K211" s="1031"/>
      <c r="L211" s="1031"/>
      <c r="M211" s="1031"/>
      <c r="N211" s="1048"/>
      <c r="O211" s="1043"/>
      <c r="P211" s="1043"/>
    </row>
    <row r="212" spans="2:16" ht="31.15" customHeight="1">
      <c r="B212" s="10" t="s">
        <v>230</v>
      </c>
      <c r="C212" s="1009" t="s">
        <v>1037</v>
      </c>
      <c r="D212" s="1009"/>
      <c r="E212" s="1009"/>
      <c r="F212" s="1009"/>
      <c r="G212" s="1028"/>
      <c r="H212" s="345" t="s">
        <v>60</v>
      </c>
      <c r="I212" s="345" t="s">
        <v>60</v>
      </c>
      <c r="J212" s="350" t="s">
        <v>71</v>
      </c>
      <c r="K212" s="316" t="s">
        <v>60</v>
      </c>
      <c r="L212" s="316" t="s">
        <v>60</v>
      </c>
      <c r="M212" s="350" t="s">
        <v>71</v>
      </c>
      <c r="N212" s="1597" t="s">
        <v>1351</v>
      </c>
      <c r="O212" s="1043"/>
      <c r="P212" s="1043"/>
    </row>
    <row r="213" spans="2:16" ht="31.15" customHeight="1">
      <c r="B213" s="10" t="s">
        <v>401</v>
      </c>
      <c r="C213" s="1009" t="s">
        <v>1038</v>
      </c>
      <c r="D213" s="1009"/>
      <c r="E213" s="1009"/>
      <c r="F213" s="1009"/>
      <c r="G213" s="1028"/>
      <c r="H213" s="345" t="s">
        <v>60</v>
      </c>
      <c r="I213" s="345" t="s">
        <v>60</v>
      </c>
      <c r="J213" s="350" t="s">
        <v>71</v>
      </c>
      <c r="K213" s="316" t="s">
        <v>60</v>
      </c>
      <c r="L213" s="316" t="s">
        <v>60</v>
      </c>
      <c r="M213" s="350" t="s">
        <v>71</v>
      </c>
      <c r="N213" s="1598"/>
      <c r="O213" s="1043"/>
      <c r="P213" s="1043"/>
    </row>
    <row r="214" spans="2:16" ht="31.15" customHeight="1">
      <c r="B214" s="319" t="s">
        <v>231</v>
      </c>
      <c r="C214" s="1031" t="s">
        <v>1125</v>
      </c>
      <c r="D214" s="1031"/>
      <c r="E214" s="1031"/>
      <c r="F214" s="1031"/>
      <c r="G214" s="1031"/>
      <c r="H214" s="345">
        <v>9</v>
      </c>
      <c r="I214" s="345">
        <v>10</v>
      </c>
      <c r="J214" s="350">
        <f t="shared" si="2"/>
        <v>0.9</v>
      </c>
      <c r="K214" s="316" t="s">
        <v>60</v>
      </c>
      <c r="L214" s="316" t="s">
        <v>60</v>
      </c>
      <c r="M214" s="363" t="s">
        <v>71</v>
      </c>
      <c r="N214" s="1598"/>
      <c r="O214" s="1043"/>
      <c r="P214" s="1043"/>
    </row>
    <row r="215" spans="2:16" ht="31.15" customHeight="1">
      <c r="B215" s="9" t="s">
        <v>233</v>
      </c>
      <c r="C215" s="879" t="s">
        <v>1231</v>
      </c>
      <c r="D215" s="879"/>
      <c r="E215" s="879"/>
      <c r="F215" s="879"/>
      <c r="G215" s="880"/>
      <c r="H215" s="364">
        <f>SUM(H196+H199+H201+H202+H205+H206+H207+H209+H210+H214)</f>
        <v>9</v>
      </c>
      <c r="I215" s="364">
        <f>SUM(I196+I199+I201+I202+I205+I206+I207+I209+I210+I214)</f>
        <v>100</v>
      </c>
      <c r="J215" s="350">
        <f>MIN(H215/I215,1)</f>
        <v>0.09</v>
      </c>
      <c r="K215" s="364">
        <f>SUM(K196+K199+K201+K202+K205+K207+K209+K210)</f>
        <v>350</v>
      </c>
      <c r="L215" s="364">
        <f>SUM(L196+L199+L201+L202+L205+L207+L209+L210)</f>
        <v>3304</v>
      </c>
      <c r="M215" s="363">
        <f>MIN(K215/L215,1)</f>
        <v>0.1059322033898305</v>
      </c>
      <c r="N215" s="1598"/>
      <c r="O215" s="1045"/>
      <c r="P215" s="1045"/>
    </row>
    <row r="216" spans="2:16" ht="213.75" customHeight="1" thickBot="1">
      <c r="B216" s="309" t="s">
        <v>606</v>
      </c>
      <c r="C216" s="913" t="s">
        <v>1232</v>
      </c>
      <c r="D216" s="913"/>
      <c r="E216" s="913"/>
      <c r="F216" s="913"/>
      <c r="G216" s="913"/>
      <c r="H216" s="1373" t="s">
        <v>1355</v>
      </c>
      <c r="I216" s="1374"/>
      <c r="J216" s="1374"/>
      <c r="K216" s="1374"/>
      <c r="L216" s="1374"/>
      <c r="M216" s="1374"/>
      <c r="N216" s="1375"/>
      <c r="O216" s="1019"/>
      <c r="P216" s="1020"/>
    </row>
    <row r="217" spans="2:16" ht="26.25" customHeight="1" thickBot="1">
      <c r="B217" s="845" t="s">
        <v>1234</v>
      </c>
      <c r="C217" s="846"/>
      <c r="D217" s="846"/>
      <c r="E217" s="846"/>
      <c r="F217" s="846"/>
      <c r="G217" s="846"/>
      <c r="H217" s="846"/>
      <c r="I217" s="846"/>
      <c r="J217" s="846"/>
      <c r="K217" s="846"/>
      <c r="L217" s="846"/>
      <c r="M217" s="846"/>
      <c r="N217" s="846"/>
      <c r="O217" s="846"/>
      <c r="P217" s="847"/>
    </row>
    <row r="218" spans="2:16" ht="29.25" customHeight="1">
      <c r="B218" s="254" t="s">
        <v>608</v>
      </c>
      <c r="C218" s="978" t="s">
        <v>1235</v>
      </c>
      <c r="D218" s="978"/>
      <c r="E218" s="978"/>
      <c r="F218" s="978"/>
      <c r="G218" s="978"/>
      <c r="H218" s="1021" t="s">
        <v>1356</v>
      </c>
      <c r="I218" s="1596"/>
      <c r="J218" s="1596"/>
      <c r="K218" s="1023" t="s">
        <v>1041</v>
      </c>
      <c r="L218" s="1025"/>
      <c r="M218" s="1026"/>
      <c r="N218" s="1027"/>
      <c r="O218" s="771" t="s">
        <v>1357</v>
      </c>
      <c r="P218" s="771" t="s">
        <v>1357</v>
      </c>
    </row>
    <row r="219" spans="2:16" ht="31.5" customHeight="1">
      <c r="B219" s="809" t="s">
        <v>610</v>
      </c>
      <c r="C219" s="879" t="s">
        <v>1237</v>
      </c>
      <c r="D219" s="879"/>
      <c r="E219" s="879"/>
      <c r="F219" s="879"/>
      <c r="G219" s="880"/>
      <c r="H219" s="968" t="s">
        <v>954</v>
      </c>
      <c r="I219" s="969"/>
      <c r="J219" s="969"/>
      <c r="K219" s="1024"/>
      <c r="L219" s="1013"/>
      <c r="M219" s="1014"/>
      <c r="N219" s="1015"/>
      <c r="O219" s="323" t="s">
        <v>1276</v>
      </c>
      <c r="P219" s="324" t="s">
        <v>1276</v>
      </c>
    </row>
    <row r="220" spans="2:16" ht="31.5" customHeight="1">
      <c r="B220" s="1008" t="s">
        <v>1238</v>
      </c>
      <c r="C220" s="1009"/>
      <c r="D220" s="1009"/>
      <c r="E220" s="1009"/>
      <c r="F220" s="1009"/>
      <c r="G220" s="1009"/>
      <c r="H220" s="1009"/>
      <c r="I220" s="1009"/>
      <c r="J220" s="1009"/>
      <c r="K220" s="1009"/>
      <c r="L220" s="1009"/>
      <c r="M220" s="1009"/>
      <c r="N220" s="1009"/>
      <c r="O220" s="1009"/>
      <c r="P220" s="1010"/>
    </row>
    <row r="221" spans="2:16" ht="31.5" customHeight="1">
      <c r="B221" s="244" t="s">
        <v>216</v>
      </c>
      <c r="C221" s="1011" t="s">
        <v>1239</v>
      </c>
      <c r="D221" s="1011"/>
      <c r="E221" s="1011"/>
      <c r="F221" s="1011"/>
      <c r="G221" s="1012"/>
      <c r="H221" s="968" t="s">
        <v>954</v>
      </c>
      <c r="I221" s="969"/>
      <c r="J221" s="969"/>
      <c r="K221" s="980" t="s">
        <v>1041</v>
      </c>
      <c r="L221" s="995"/>
      <c r="M221" s="996"/>
      <c r="N221" s="997"/>
      <c r="O221" s="1004" t="s">
        <v>1276</v>
      </c>
      <c r="P221" s="1004" t="s">
        <v>1276</v>
      </c>
    </row>
    <row r="222" spans="2:16" ht="31.5" customHeight="1">
      <c r="B222" s="10" t="s">
        <v>218</v>
      </c>
      <c r="C222" s="879" t="s">
        <v>1240</v>
      </c>
      <c r="D222" s="879"/>
      <c r="E222" s="879"/>
      <c r="F222" s="879"/>
      <c r="G222" s="880"/>
      <c r="H222" s="968" t="s">
        <v>954</v>
      </c>
      <c r="I222" s="969"/>
      <c r="J222" s="969"/>
      <c r="K222" s="981"/>
      <c r="L222" s="1013"/>
      <c r="M222" s="1014"/>
      <c r="N222" s="1015"/>
      <c r="O222" s="1007"/>
      <c r="P222" s="1007"/>
    </row>
    <row r="223" spans="2:16" ht="31.5" customHeight="1">
      <c r="B223" s="809" t="s">
        <v>615</v>
      </c>
      <c r="C223" s="875" t="s">
        <v>1241</v>
      </c>
      <c r="D223" s="875"/>
      <c r="E223" s="875"/>
      <c r="F223" s="875"/>
      <c r="G223" s="875"/>
      <c r="H223" s="875"/>
      <c r="I223" s="875"/>
      <c r="J223" s="875"/>
      <c r="K223" s="921"/>
      <c r="L223" s="921"/>
      <c r="M223" s="921"/>
      <c r="N223" s="921"/>
      <c r="O223" s="875"/>
      <c r="P223" s="876"/>
    </row>
    <row r="224" spans="2:16" ht="31.5" customHeight="1">
      <c r="B224" s="10" t="s">
        <v>216</v>
      </c>
      <c r="C224" s="879" t="s">
        <v>1242</v>
      </c>
      <c r="D224" s="879"/>
      <c r="E224" s="879"/>
      <c r="F224" s="879"/>
      <c r="G224" s="880"/>
      <c r="H224" s="968" t="s">
        <v>954</v>
      </c>
      <c r="I224" s="969"/>
      <c r="J224" s="969"/>
      <c r="K224" s="979" t="s">
        <v>1041</v>
      </c>
      <c r="L224" s="992"/>
      <c r="M224" s="993"/>
      <c r="N224" s="994"/>
      <c r="O224" s="1001" t="s">
        <v>1358</v>
      </c>
      <c r="P224" s="1001" t="s">
        <v>1358</v>
      </c>
    </row>
    <row r="225" spans="1:16" ht="31.5" customHeight="1">
      <c r="B225" s="10" t="s">
        <v>218</v>
      </c>
      <c r="C225" s="879" t="s">
        <v>1243</v>
      </c>
      <c r="D225" s="879"/>
      <c r="E225" s="879"/>
      <c r="F225" s="879"/>
      <c r="G225" s="880"/>
      <c r="H225" s="968" t="s">
        <v>954</v>
      </c>
      <c r="I225" s="969"/>
      <c r="J225" s="969"/>
      <c r="K225" s="980"/>
      <c r="L225" s="995"/>
      <c r="M225" s="996"/>
      <c r="N225" s="997"/>
      <c r="O225" s="1002"/>
      <c r="P225" s="1002"/>
    </row>
    <row r="226" spans="1:16" ht="25.5" customHeight="1">
      <c r="B226" s="809" t="s">
        <v>617</v>
      </c>
      <c r="C226" s="879" t="s">
        <v>1244</v>
      </c>
      <c r="D226" s="879"/>
      <c r="E226" s="879"/>
      <c r="F226" s="879"/>
      <c r="G226" s="880"/>
      <c r="H226" s="968" t="s">
        <v>954</v>
      </c>
      <c r="I226" s="969"/>
      <c r="J226" s="969"/>
      <c r="K226" s="980"/>
      <c r="L226" s="995"/>
      <c r="M226" s="996"/>
      <c r="N226" s="997"/>
      <c r="O226" s="1004" t="s">
        <v>1276</v>
      </c>
      <c r="P226" s="1004" t="s">
        <v>1276</v>
      </c>
    </row>
    <row r="227" spans="1:16" ht="24" customHeight="1">
      <c r="B227" s="10" t="s">
        <v>216</v>
      </c>
      <c r="C227" s="879" t="s">
        <v>1245</v>
      </c>
      <c r="D227" s="879"/>
      <c r="E227" s="879"/>
      <c r="F227" s="879"/>
      <c r="G227" s="880"/>
      <c r="H227" s="968" t="s">
        <v>954</v>
      </c>
      <c r="I227" s="969"/>
      <c r="J227" s="969"/>
      <c r="K227" s="980"/>
      <c r="L227" s="995"/>
      <c r="M227" s="996"/>
      <c r="N227" s="997"/>
      <c r="O227" s="1007"/>
      <c r="P227" s="1007"/>
    </row>
    <row r="228" spans="1:16" ht="56.25" customHeight="1">
      <c r="B228" s="809" t="s">
        <v>620</v>
      </c>
      <c r="C228" s="879" t="s">
        <v>1246</v>
      </c>
      <c r="D228" s="879"/>
      <c r="E228" s="879"/>
      <c r="F228" s="879"/>
      <c r="G228" s="880"/>
      <c r="H228" s="968" t="s">
        <v>954</v>
      </c>
      <c r="I228" s="969"/>
      <c r="J228" s="969"/>
      <c r="K228" s="980"/>
      <c r="L228" s="995"/>
      <c r="M228" s="996"/>
      <c r="N228" s="997"/>
      <c r="O228" s="246" t="s">
        <v>1303</v>
      </c>
      <c r="P228" s="247" t="s">
        <v>1303</v>
      </c>
    </row>
    <row r="229" spans="1:16" ht="24" customHeight="1">
      <c r="B229" s="803" t="s">
        <v>622</v>
      </c>
      <c r="C229" s="875" t="s">
        <v>1247</v>
      </c>
      <c r="D229" s="875"/>
      <c r="E229" s="875"/>
      <c r="F229" s="875"/>
      <c r="G229" s="990"/>
      <c r="H229" s="968" t="s">
        <v>954</v>
      </c>
      <c r="I229" s="969"/>
      <c r="J229" s="969"/>
      <c r="K229" s="980"/>
      <c r="L229" s="995"/>
      <c r="M229" s="996"/>
      <c r="N229" s="997"/>
      <c r="O229" s="1003" t="s">
        <v>1359</v>
      </c>
      <c r="P229" s="1003" t="s">
        <v>1359</v>
      </c>
    </row>
    <row r="230" spans="1:16" ht="18.75" customHeight="1">
      <c r="B230" s="10" t="s">
        <v>216</v>
      </c>
      <c r="C230" s="879" t="s">
        <v>1248</v>
      </c>
      <c r="D230" s="879"/>
      <c r="E230" s="879"/>
      <c r="F230" s="879"/>
      <c r="G230" s="880"/>
      <c r="H230" s="968" t="s">
        <v>954</v>
      </c>
      <c r="I230" s="969"/>
      <c r="J230" s="969"/>
      <c r="K230" s="980"/>
      <c r="L230" s="995"/>
      <c r="M230" s="996"/>
      <c r="N230" s="997"/>
      <c r="O230" s="1004"/>
      <c r="P230" s="1004"/>
    </row>
    <row r="231" spans="1:16" ht="19.5" customHeight="1" thickBot="1">
      <c r="B231" s="9" t="s">
        <v>625</v>
      </c>
      <c r="C231" s="913" t="s">
        <v>1249</v>
      </c>
      <c r="D231" s="913"/>
      <c r="E231" s="913"/>
      <c r="F231" s="913"/>
      <c r="G231" s="1006"/>
      <c r="H231" s="968" t="s">
        <v>954</v>
      </c>
      <c r="I231" s="969"/>
      <c r="J231" s="969"/>
      <c r="K231" s="991"/>
      <c r="L231" s="998"/>
      <c r="M231" s="999"/>
      <c r="N231" s="1000"/>
      <c r="O231" s="1005"/>
      <c r="P231" s="1005"/>
    </row>
    <row r="232" spans="1:16" ht="38.450000000000003" customHeight="1" thickBot="1">
      <c r="B232" s="845" t="s">
        <v>1250</v>
      </c>
      <c r="C232" s="846"/>
      <c r="D232" s="846"/>
      <c r="E232" s="846"/>
      <c r="F232" s="846"/>
      <c r="G232" s="846"/>
      <c r="H232" s="846"/>
      <c r="I232" s="846"/>
      <c r="J232" s="846"/>
      <c r="K232" s="848"/>
      <c r="L232" s="846"/>
      <c r="M232" s="846"/>
      <c r="N232" s="846"/>
      <c r="O232" s="846"/>
      <c r="P232" s="847"/>
    </row>
    <row r="233" spans="1:16" ht="46.9" customHeight="1">
      <c r="B233" s="760" t="s">
        <v>627</v>
      </c>
      <c r="C233" s="978" t="s">
        <v>1251</v>
      </c>
      <c r="D233" s="978"/>
      <c r="E233" s="978"/>
      <c r="F233" s="978"/>
      <c r="G233" s="978"/>
      <c r="H233" s="968" t="s">
        <v>954</v>
      </c>
      <c r="I233" s="969"/>
      <c r="J233" s="969"/>
      <c r="K233" s="979" t="s">
        <v>1041</v>
      </c>
      <c r="L233" s="982"/>
      <c r="M233" s="983"/>
      <c r="N233" s="984"/>
      <c r="O233" s="985" t="s">
        <v>1360</v>
      </c>
      <c r="P233" s="985" t="s">
        <v>1360</v>
      </c>
    </row>
    <row r="234" spans="1:16" ht="46.9" customHeight="1">
      <c r="B234" s="10" t="s">
        <v>216</v>
      </c>
      <c r="C234" s="879" t="s">
        <v>1252</v>
      </c>
      <c r="D234" s="879"/>
      <c r="E234" s="879"/>
      <c r="F234" s="879"/>
      <c r="G234" s="880"/>
      <c r="H234" s="1593" t="s">
        <v>1361</v>
      </c>
      <c r="I234" s="1594"/>
      <c r="J234" s="1595"/>
      <c r="K234" s="980"/>
      <c r="L234" s="973"/>
      <c r="M234" s="974"/>
      <c r="N234" s="975"/>
      <c r="O234" s="976"/>
      <c r="P234" s="976"/>
    </row>
    <row r="235" spans="1:16" ht="46.9" customHeight="1">
      <c r="B235" s="760" t="s">
        <v>630</v>
      </c>
      <c r="C235" s="989" t="s">
        <v>1362</v>
      </c>
      <c r="D235" s="875"/>
      <c r="E235" s="875"/>
      <c r="F235" s="875"/>
      <c r="G235" s="990"/>
      <c r="H235" s="968" t="s">
        <v>1094</v>
      </c>
      <c r="I235" s="969"/>
      <c r="J235" s="969"/>
      <c r="K235" s="980"/>
      <c r="L235" s="970"/>
      <c r="M235" s="971"/>
      <c r="N235" s="972"/>
      <c r="O235" s="960" t="s">
        <v>1303</v>
      </c>
      <c r="P235" s="960" t="s">
        <v>1303</v>
      </c>
    </row>
    <row r="236" spans="1:16" ht="46.9" customHeight="1">
      <c r="B236" s="325" t="s">
        <v>216</v>
      </c>
      <c r="C236" s="879" t="s">
        <v>1252</v>
      </c>
      <c r="D236" s="879"/>
      <c r="E236" s="879"/>
      <c r="F236" s="879"/>
      <c r="G236" s="880"/>
      <c r="H236" s="957" t="s">
        <v>60</v>
      </c>
      <c r="I236" s="958"/>
      <c r="J236" s="977"/>
      <c r="K236" s="981"/>
      <c r="L236" s="973"/>
      <c r="M236" s="974"/>
      <c r="N236" s="975"/>
      <c r="O236" s="976"/>
      <c r="P236" s="976"/>
    </row>
    <row r="237" spans="1:16" ht="44.45" customHeight="1">
      <c r="B237" s="759" t="s">
        <v>632</v>
      </c>
      <c r="C237" s="921" t="s">
        <v>1254</v>
      </c>
      <c r="D237" s="921"/>
      <c r="E237" s="921"/>
      <c r="F237" s="921"/>
      <c r="G237" s="956"/>
      <c r="H237" s="1426" t="s">
        <v>60</v>
      </c>
      <c r="I237" s="1427"/>
      <c r="J237" s="1427"/>
      <c r="K237" s="1427"/>
      <c r="L237" s="1427"/>
      <c r="M237" s="1427"/>
      <c r="N237" s="1592"/>
      <c r="O237" s="761" t="s">
        <v>1303</v>
      </c>
      <c r="P237" s="761" t="s">
        <v>1303</v>
      </c>
    </row>
    <row r="238" spans="1:16" ht="110.25" customHeight="1">
      <c r="A238" s="387"/>
      <c r="B238" s="720" t="s">
        <v>634</v>
      </c>
      <c r="C238" s="921" t="s">
        <v>1256</v>
      </c>
      <c r="D238" s="921"/>
      <c r="E238" s="921"/>
      <c r="F238" s="921"/>
      <c r="G238" s="956"/>
      <c r="H238" s="160" t="s">
        <v>954</v>
      </c>
      <c r="I238" s="753" t="s">
        <v>1041</v>
      </c>
      <c r="J238" s="958"/>
      <c r="K238" s="958"/>
      <c r="L238" s="958"/>
      <c r="M238" s="958"/>
      <c r="N238" s="959"/>
      <c r="O238" s="960" t="s">
        <v>1363</v>
      </c>
      <c r="P238" s="960" t="s">
        <v>1363</v>
      </c>
    </row>
    <row r="239" spans="1:16" ht="48" customHeight="1" thickBot="1">
      <c r="A239" s="387"/>
      <c r="B239" s="326"/>
      <c r="C239" s="962" t="s">
        <v>1257</v>
      </c>
      <c r="D239" s="963"/>
      <c r="E239" s="963"/>
      <c r="F239" s="963"/>
      <c r="G239" s="963"/>
      <c r="H239" s="964"/>
      <c r="I239" s="965"/>
      <c r="J239" s="964"/>
      <c r="K239" s="964"/>
      <c r="L239" s="964"/>
      <c r="M239" s="966"/>
      <c r="N239" s="967"/>
      <c r="O239" s="961"/>
      <c r="P239" s="961"/>
    </row>
    <row r="240" spans="1:16" ht="22.15" customHeight="1" thickTop="1">
      <c r="B240" s="955" t="s">
        <v>1258</v>
      </c>
      <c r="C240" s="955"/>
      <c r="D240" s="955"/>
      <c r="E240" s="955"/>
      <c r="F240" s="955"/>
      <c r="G240" s="955"/>
      <c r="H240" s="955"/>
      <c r="I240" s="955"/>
      <c r="J240" s="955"/>
      <c r="K240" s="955"/>
      <c r="L240" s="955"/>
      <c r="M240" s="955"/>
      <c r="N240" s="955"/>
      <c r="O240" s="327"/>
      <c r="P240" s="327"/>
    </row>
  </sheetData>
  <mergeCells count="616">
    <mergeCell ref="P10:P19"/>
    <mergeCell ref="C11:E11"/>
    <mergeCell ref="H11:N11"/>
    <mergeCell ref="C12:E12"/>
    <mergeCell ref="H12:N12"/>
    <mergeCell ref="C13:E13"/>
    <mergeCell ref="H13:N13"/>
    <mergeCell ref="B4:N4"/>
    <mergeCell ref="B5:N5"/>
    <mergeCell ref="B6:L6"/>
    <mergeCell ref="B7:P7"/>
    <mergeCell ref="C8:K8"/>
    <mergeCell ref="O8:O9"/>
    <mergeCell ref="P8:P9"/>
    <mergeCell ref="C9:E9"/>
    <mergeCell ref="F9:N9"/>
    <mergeCell ref="C14:E14"/>
    <mergeCell ref="H14:N14"/>
    <mergeCell ref="C15:E15"/>
    <mergeCell ref="H15:N15"/>
    <mergeCell ref="C16:E16"/>
    <mergeCell ref="H16:N16"/>
    <mergeCell ref="C10:E10"/>
    <mergeCell ref="G10:N10"/>
    <mergeCell ref="O10:O19"/>
    <mergeCell ref="C20:K20"/>
    <mergeCell ref="M20:M23"/>
    <mergeCell ref="N20:N23"/>
    <mergeCell ref="C21:K21"/>
    <mergeCell ref="C22:K22"/>
    <mergeCell ref="C23:E23"/>
    <mergeCell ref="G23:H23"/>
    <mergeCell ref="I23:J23"/>
    <mergeCell ref="C17:E17"/>
    <mergeCell ref="H17:N17"/>
    <mergeCell ref="C18:E18"/>
    <mergeCell ref="H18:N18"/>
    <mergeCell ref="C19:E19"/>
    <mergeCell ref="H19:N19"/>
    <mergeCell ref="B24:P24"/>
    <mergeCell ref="C25:F25"/>
    <mergeCell ref="K25:K29"/>
    <mergeCell ref="L25:N29"/>
    <mergeCell ref="C26:I26"/>
    <mergeCell ref="C27:F27"/>
    <mergeCell ref="C28:G28"/>
    <mergeCell ref="H28:J28"/>
    <mergeCell ref="C29:G29"/>
    <mergeCell ref="H29:J29"/>
    <mergeCell ref="C30:N30"/>
    <mergeCell ref="O30:O31"/>
    <mergeCell ref="P30:P31"/>
    <mergeCell ref="B31:I31"/>
    <mergeCell ref="L31:N31"/>
    <mergeCell ref="C32:N32"/>
    <mergeCell ref="O32:O55"/>
    <mergeCell ref="P32:P55"/>
    <mergeCell ref="C33:I33"/>
    <mergeCell ref="L33:N33"/>
    <mergeCell ref="C37:I37"/>
    <mergeCell ref="L37:N37"/>
    <mergeCell ref="C38:E38"/>
    <mergeCell ref="G38:I38"/>
    <mergeCell ref="L38:N38"/>
    <mergeCell ref="C39:N39"/>
    <mergeCell ref="C34:I34"/>
    <mergeCell ref="L34:N34"/>
    <mergeCell ref="C35:E35"/>
    <mergeCell ref="G35:I35"/>
    <mergeCell ref="L35:N35"/>
    <mergeCell ref="C36:N36"/>
    <mergeCell ref="C43:E43"/>
    <mergeCell ref="G43:I43"/>
    <mergeCell ref="L43:N43"/>
    <mergeCell ref="C44:N44"/>
    <mergeCell ref="C45:I45"/>
    <mergeCell ref="L45:N45"/>
    <mergeCell ref="C40:I40"/>
    <mergeCell ref="L40:N40"/>
    <mergeCell ref="C41:I41"/>
    <mergeCell ref="L41:N41"/>
    <mergeCell ref="C42:I42"/>
    <mergeCell ref="L42:N42"/>
    <mergeCell ref="C49:I49"/>
    <mergeCell ref="L49:N49"/>
    <mergeCell ref="C50:I50"/>
    <mergeCell ref="L50:N50"/>
    <mergeCell ref="C51:I51"/>
    <mergeCell ref="L51:N51"/>
    <mergeCell ref="C46:I46"/>
    <mergeCell ref="L46:N46"/>
    <mergeCell ref="C47:E47"/>
    <mergeCell ref="G47:I47"/>
    <mergeCell ref="L47:N47"/>
    <mergeCell ref="C48:I48"/>
    <mergeCell ref="L48:N48"/>
    <mergeCell ref="C56:I56"/>
    <mergeCell ref="J56:K56"/>
    <mergeCell ref="M56:N56"/>
    <mergeCell ref="B57:P57"/>
    <mergeCell ref="C58:I58"/>
    <mergeCell ref="J58:K58"/>
    <mergeCell ref="M58:N58"/>
    <mergeCell ref="C52:N52"/>
    <mergeCell ref="C53:I53"/>
    <mergeCell ref="L53:N53"/>
    <mergeCell ref="C54:I54"/>
    <mergeCell ref="L54:N54"/>
    <mergeCell ref="C55:I55"/>
    <mergeCell ref="L55:N55"/>
    <mergeCell ref="I62:J62"/>
    <mergeCell ref="K62:N62"/>
    <mergeCell ref="C63:F63"/>
    <mergeCell ref="I63:J63"/>
    <mergeCell ref="K63:N63"/>
    <mergeCell ref="B64:P64"/>
    <mergeCell ref="B59:P59"/>
    <mergeCell ref="C60:F60"/>
    <mergeCell ref="I60:J60"/>
    <mergeCell ref="K60:N60"/>
    <mergeCell ref="O60:O63"/>
    <mergeCell ref="P60:P63"/>
    <mergeCell ref="C61:F61"/>
    <mergeCell ref="I61:J61"/>
    <mergeCell ref="K61:N61"/>
    <mergeCell ref="C62:F62"/>
    <mergeCell ref="C65:M65"/>
    <mergeCell ref="B66:P66"/>
    <mergeCell ref="C67:E67"/>
    <mergeCell ref="G67:H67"/>
    <mergeCell ref="I67:J67"/>
    <mergeCell ref="K67:N67"/>
    <mergeCell ref="O67:O72"/>
    <mergeCell ref="P67:P72"/>
    <mergeCell ref="C68:E68"/>
    <mergeCell ref="G68:H68"/>
    <mergeCell ref="C71:E71"/>
    <mergeCell ref="F71:J71"/>
    <mergeCell ref="K71:N71"/>
    <mergeCell ref="C72:E72"/>
    <mergeCell ref="G72:H72"/>
    <mergeCell ref="I72:J72"/>
    <mergeCell ref="K72:N72"/>
    <mergeCell ref="I68:J68"/>
    <mergeCell ref="K68:N68"/>
    <mergeCell ref="C69:E69"/>
    <mergeCell ref="F69:J69"/>
    <mergeCell ref="K69:N69"/>
    <mergeCell ref="C70:E70"/>
    <mergeCell ref="G70:H70"/>
    <mergeCell ref="I70:J70"/>
    <mergeCell ref="K70:N70"/>
    <mergeCell ref="B73:P73"/>
    <mergeCell ref="C74:E74"/>
    <mergeCell ref="G74:H74"/>
    <mergeCell ref="I74:J74"/>
    <mergeCell ref="K74:N74"/>
    <mergeCell ref="C75:E75"/>
    <mergeCell ref="G75:H75"/>
    <mergeCell ref="I75:J75"/>
    <mergeCell ref="K75:N75"/>
    <mergeCell ref="O75:O80"/>
    <mergeCell ref="G78:H78"/>
    <mergeCell ref="I78:J78"/>
    <mergeCell ref="K78:N78"/>
    <mergeCell ref="C79:E79"/>
    <mergeCell ref="G79:H79"/>
    <mergeCell ref="I79:J79"/>
    <mergeCell ref="K79:N79"/>
    <mergeCell ref="P75:P80"/>
    <mergeCell ref="C76:E76"/>
    <mergeCell ref="G76:H76"/>
    <mergeCell ref="I76:J76"/>
    <mergeCell ref="K76:N76"/>
    <mergeCell ref="C77:E77"/>
    <mergeCell ref="G77:H77"/>
    <mergeCell ref="I77:J77"/>
    <mergeCell ref="K77:N77"/>
    <mergeCell ref="C78:E78"/>
    <mergeCell ref="C83:G83"/>
    <mergeCell ref="H83:J83"/>
    <mergeCell ref="K83:N83"/>
    <mergeCell ref="C84:G84"/>
    <mergeCell ref="H84:J84"/>
    <mergeCell ref="K84:N84"/>
    <mergeCell ref="C80:E80"/>
    <mergeCell ref="G80:H80"/>
    <mergeCell ref="I80:J80"/>
    <mergeCell ref="K80:N80"/>
    <mergeCell ref="B81:P81"/>
    <mergeCell ref="C82:G82"/>
    <mergeCell ref="H82:J82"/>
    <mergeCell ref="K82:N82"/>
    <mergeCell ref="O86:O87"/>
    <mergeCell ref="P86:P87"/>
    <mergeCell ref="C87:G87"/>
    <mergeCell ref="H87:N87"/>
    <mergeCell ref="C88:E88"/>
    <mergeCell ref="F88:N88"/>
    <mergeCell ref="O88:P88"/>
    <mergeCell ref="C85:G85"/>
    <mergeCell ref="H85:J85"/>
    <mergeCell ref="K85:N85"/>
    <mergeCell ref="C86:G86"/>
    <mergeCell ref="H86:J86"/>
    <mergeCell ref="K86:N86"/>
    <mergeCell ref="B89:P89"/>
    <mergeCell ref="C90:G90"/>
    <mergeCell ref="I90:J90"/>
    <mergeCell ref="K90:N90"/>
    <mergeCell ref="B91:E96"/>
    <mergeCell ref="F91:H91"/>
    <mergeCell ref="I91:J91"/>
    <mergeCell ref="K91:N91"/>
    <mergeCell ref="O91:O96"/>
    <mergeCell ref="P91:P96"/>
    <mergeCell ref="F94:H94"/>
    <mergeCell ref="I94:J94"/>
    <mergeCell ref="K94:N94"/>
    <mergeCell ref="F95:H95"/>
    <mergeCell ref="I95:J95"/>
    <mergeCell ref="K95:N95"/>
    <mergeCell ref="F92:H92"/>
    <mergeCell ref="I92:J92"/>
    <mergeCell ref="K92:N92"/>
    <mergeCell ref="F93:H93"/>
    <mergeCell ref="I93:J93"/>
    <mergeCell ref="K93:N93"/>
    <mergeCell ref="I103:J103"/>
    <mergeCell ref="L103:N103"/>
    <mergeCell ref="I100:J100"/>
    <mergeCell ref="L100:N100"/>
    <mergeCell ref="C101:F101"/>
    <mergeCell ref="G101:H101"/>
    <mergeCell ref="I101:J101"/>
    <mergeCell ref="L101:N101"/>
    <mergeCell ref="F96:H96"/>
    <mergeCell ref="I96:J96"/>
    <mergeCell ref="K96:N96"/>
    <mergeCell ref="B97:P97"/>
    <mergeCell ref="C98:N98"/>
    <mergeCell ref="O98:O100"/>
    <mergeCell ref="P98:P100"/>
    <mergeCell ref="B99:F100"/>
    <mergeCell ref="G99:N99"/>
    <mergeCell ref="G100:H100"/>
    <mergeCell ref="C106:F106"/>
    <mergeCell ref="G106:H106"/>
    <mergeCell ref="I106:J106"/>
    <mergeCell ref="L106:N106"/>
    <mergeCell ref="C107:F107"/>
    <mergeCell ref="G107:H107"/>
    <mergeCell ref="I107:J107"/>
    <mergeCell ref="L107:N107"/>
    <mergeCell ref="C104:F104"/>
    <mergeCell ref="G104:H104"/>
    <mergeCell ref="I104:J104"/>
    <mergeCell ref="L104:N104"/>
    <mergeCell ref="C105:F105"/>
    <mergeCell ref="G105:H105"/>
    <mergeCell ref="I105:J105"/>
    <mergeCell ref="L105:N105"/>
    <mergeCell ref="C110:F110"/>
    <mergeCell ref="G110:H110"/>
    <mergeCell ref="I110:J110"/>
    <mergeCell ref="L110:N110"/>
    <mergeCell ref="C111:F111"/>
    <mergeCell ref="G111:H111"/>
    <mergeCell ref="I111:J111"/>
    <mergeCell ref="L111:N111"/>
    <mergeCell ref="C108:F108"/>
    <mergeCell ref="G108:H108"/>
    <mergeCell ref="I108:J108"/>
    <mergeCell ref="L108:N108"/>
    <mergeCell ref="C109:F109"/>
    <mergeCell ref="G109:H109"/>
    <mergeCell ref="I109:J109"/>
    <mergeCell ref="L109:N109"/>
    <mergeCell ref="C114:N114"/>
    <mergeCell ref="C115:D115"/>
    <mergeCell ref="E115:F115"/>
    <mergeCell ref="G115:H115"/>
    <mergeCell ref="I115:J115"/>
    <mergeCell ref="L115:N115"/>
    <mergeCell ref="C112:F112"/>
    <mergeCell ref="G112:H112"/>
    <mergeCell ref="I112:J112"/>
    <mergeCell ref="L112:N112"/>
    <mergeCell ref="C113:F113"/>
    <mergeCell ref="G113:H113"/>
    <mergeCell ref="I113:J113"/>
    <mergeCell ref="L113:N113"/>
    <mergeCell ref="B118:F118"/>
    <mergeCell ref="G118:N118"/>
    <mergeCell ref="B119:P119"/>
    <mergeCell ref="C120:F120"/>
    <mergeCell ref="H120:I120"/>
    <mergeCell ref="J120:N120"/>
    <mergeCell ref="C116:D116"/>
    <mergeCell ref="E116:F116"/>
    <mergeCell ref="G116:H116"/>
    <mergeCell ref="I116:J116"/>
    <mergeCell ref="L116:N116"/>
    <mergeCell ref="C117:D117"/>
    <mergeCell ref="E117:F117"/>
    <mergeCell ref="G117:H117"/>
    <mergeCell ref="I117:J117"/>
    <mergeCell ref="L117:N117"/>
    <mergeCell ref="O101:O118"/>
    <mergeCell ref="P101:P118"/>
    <mergeCell ref="C102:F102"/>
    <mergeCell ref="G102:H102"/>
    <mergeCell ref="I102:J102"/>
    <mergeCell ref="L102:N102"/>
    <mergeCell ref="C103:F103"/>
    <mergeCell ref="G103:H103"/>
    <mergeCell ref="H124:J124"/>
    <mergeCell ref="C125:J125"/>
    <mergeCell ref="L125:N127"/>
    <mergeCell ref="D126:G126"/>
    <mergeCell ref="H126:J126"/>
    <mergeCell ref="D127:G127"/>
    <mergeCell ref="H127:J127"/>
    <mergeCell ref="B121:P121"/>
    <mergeCell ref="C122:G122"/>
    <mergeCell ref="H122:J122"/>
    <mergeCell ref="K122:K135"/>
    <mergeCell ref="L122:N124"/>
    <mergeCell ref="O122:O127"/>
    <mergeCell ref="P122:P127"/>
    <mergeCell ref="C123:G123"/>
    <mergeCell ref="H123:J123"/>
    <mergeCell ref="C124:G124"/>
    <mergeCell ref="C131:G131"/>
    <mergeCell ref="H131:J131"/>
    <mergeCell ref="L131:N132"/>
    <mergeCell ref="O131:O132"/>
    <mergeCell ref="P131:P132"/>
    <mergeCell ref="C132:G132"/>
    <mergeCell ref="H132:J132"/>
    <mergeCell ref="O133:O135"/>
    <mergeCell ref="P133:P135"/>
    <mergeCell ref="C134:G134"/>
    <mergeCell ref="H134:J134"/>
    <mergeCell ref="C135:G135"/>
    <mergeCell ref="H135:J135"/>
    <mergeCell ref="L135:N135"/>
    <mergeCell ref="C128:G128"/>
    <mergeCell ref="H128:J128"/>
    <mergeCell ref="L128:N130"/>
    <mergeCell ref="O128:O130"/>
    <mergeCell ref="P128:P130"/>
    <mergeCell ref="C129:G129"/>
    <mergeCell ref="H129:J129"/>
    <mergeCell ref="C130:G130"/>
    <mergeCell ref="H130:J130"/>
    <mergeCell ref="G140:I140"/>
    <mergeCell ref="J140:L140"/>
    <mergeCell ref="M140:N140"/>
    <mergeCell ref="C143:F143"/>
    <mergeCell ref="G143:I143"/>
    <mergeCell ref="J143:L143"/>
    <mergeCell ref="M143:N143"/>
    <mergeCell ref="C144:F144"/>
    <mergeCell ref="C133:G133"/>
    <mergeCell ref="H133:J133"/>
    <mergeCell ref="L133:N134"/>
    <mergeCell ref="C141:F141"/>
    <mergeCell ref="G141:I141"/>
    <mergeCell ref="J141:L141"/>
    <mergeCell ref="M141:N141"/>
    <mergeCell ref="C142:F142"/>
    <mergeCell ref="G142:I142"/>
    <mergeCell ref="J142:L142"/>
    <mergeCell ref="M142:N142"/>
    <mergeCell ref="B136:P136"/>
    <mergeCell ref="C137:F137"/>
    <mergeCell ref="G137:I137"/>
    <mergeCell ref="J137:L137"/>
    <mergeCell ref="M137:N137"/>
    <mergeCell ref="O137:O151"/>
    <mergeCell ref="P137:P151"/>
    <mergeCell ref="C138:F138"/>
    <mergeCell ref="G138:I138"/>
    <mergeCell ref="J138:L138"/>
    <mergeCell ref="M138:N138"/>
    <mergeCell ref="C139:F139"/>
    <mergeCell ref="G139:I139"/>
    <mergeCell ref="J139:L139"/>
    <mergeCell ref="M139:N139"/>
    <mergeCell ref="C140:F140"/>
    <mergeCell ref="C145:F145"/>
    <mergeCell ref="G145:I145"/>
    <mergeCell ref="J145:L145"/>
    <mergeCell ref="M145:N145"/>
    <mergeCell ref="C146:F146"/>
    <mergeCell ref="G146:I146"/>
    <mergeCell ref="J146:L146"/>
    <mergeCell ref="M146:N146"/>
    <mergeCell ref="G144:I144"/>
    <mergeCell ref="J144:L144"/>
    <mergeCell ref="M144:N144"/>
    <mergeCell ref="C149:F149"/>
    <mergeCell ref="G149:I149"/>
    <mergeCell ref="J149:L149"/>
    <mergeCell ref="M149:N149"/>
    <mergeCell ref="C150:F150"/>
    <mergeCell ref="G150:I150"/>
    <mergeCell ref="J150:L150"/>
    <mergeCell ref="M150:N150"/>
    <mergeCell ref="C147:F147"/>
    <mergeCell ref="G147:I147"/>
    <mergeCell ref="J147:L147"/>
    <mergeCell ref="M147:N147"/>
    <mergeCell ref="C148:F148"/>
    <mergeCell ref="G148:I148"/>
    <mergeCell ref="J148:L148"/>
    <mergeCell ref="M148:N148"/>
    <mergeCell ref="C159:E159"/>
    <mergeCell ref="G159:K159"/>
    <mergeCell ref="L159:N159"/>
    <mergeCell ref="L155:N155"/>
    <mergeCell ref="C156:E156"/>
    <mergeCell ref="G156:K156"/>
    <mergeCell ref="L156:N156"/>
    <mergeCell ref="C151:E151"/>
    <mergeCell ref="H151:I151"/>
    <mergeCell ref="J151:L151"/>
    <mergeCell ref="M151:N151"/>
    <mergeCell ref="C152:E152"/>
    <mergeCell ref="G152:K152"/>
    <mergeCell ref="L152:N152"/>
    <mergeCell ref="C158:E158"/>
    <mergeCell ref="G158:K158"/>
    <mergeCell ref="L158:N158"/>
    <mergeCell ref="O152:O155"/>
    <mergeCell ref="P152:P155"/>
    <mergeCell ref="C153:E153"/>
    <mergeCell ref="G153:K153"/>
    <mergeCell ref="L153:N153"/>
    <mergeCell ref="C154:E154"/>
    <mergeCell ref="G154:K154"/>
    <mergeCell ref="L154:N154"/>
    <mergeCell ref="C155:E155"/>
    <mergeCell ref="G155:K155"/>
    <mergeCell ref="C164:E164"/>
    <mergeCell ref="F164:J164"/>
    <mergeCell ref="C165:E165"/>
    <mergeCell ref="F165:J165"/>
    <mergeCell ref="O156:O159"/>
    <mergeCell ref="O165:O166"/>
    <mergeCell ref="P165:P166"/>
    <mergeCell ref="C166:E166"/>
    <mergeCell ref="F166:J166"/>
    <mergeCell ref="O160:O164"/>
    <mergeCell ref="P160:P164"/>
    <mergeCell ref="C161:E161"/>
    <mergeCell ref="F161:J161"/>
    <mergeCell ref="K161:K168"/>
    <mergeCell ref="L161:N168"/>
    <mergeCell ref="C162:E162"/>
    <mergeCell ref="F162:J162"/>
    <mergeCell ref="C163:E163"/>
    <mergeCell ref="F163:J163"/>
    <mergeCell ref="C160:N160"/>
    <mergeCell ref="P156:P159"/>
    <mergeCell ref="C157:E157"/>
    <mergeCell ref="G157:K157"/>
    <mergeCell ref="L157:N157"/>
    <mergeCell ref="B169:B170"/>
    <mergeCell ref="C169:H170"/>
    <mergeCell ref="M169:N169"/>
    <mergeCell ref="O169:O170"/>
    <mergeCell ref="P169:P170"/>
    <mergeCell ref="M170:N170"/>
    <mergeCell ref="C167:G167"/>
    <mergeCell ref="H167:J167"/>
    <mergeCell ref="O167:O168"/>
    <mergeCell ref="P167:P168"/>
    <mergeCell ref="C168:G168"/>
    <mergeCell ref="H168:J168"/>
    <mergeCell ref="C177:J177"/>
    <mergeCell ref="C178:J178"/>
    <mergeCell ref="C179:J179"/>
    <mergeCell ref="C180:J180"/>
    <mergeCell ref="C181:J181"/>
    <mergeCell ref="C182:J182"/>
    <mergeCell ref="C171:N171"/>
    <mergeCell ref="O171:O188"/>
    <mergeCell ref="P171:P188"/>
    <mergeCell ref="C172:J172"/>
    <mergeCell ref="L172:L186"/>
    <mergeCell ref="M172:N186"/>
    <mergeCell ref="C173:J173"/>
    <mergeCell ref="C174:J174"/>
    <mergeCell ref="C175:J175"/>
    <mergeCell ref="C176:J176"/>
    <mergeCell ref="C188:E188"/>
    <mergeCell ref="F188:N188"/>
    <mergeCell ref="C189:L189"/>
    <mergeCell ref="O189:O190"/>
    <mergeCell ref="P189:P190"/>
    <mergeCell ref="C190:J190"/>
    <mergeCell ref="K190:N190"/>
    <mergeCell ref="C183:J183"/>
    <mergeCell ref="C184:J184"/>
    <mergeCell ref="C185:E185"/>
    <mergeCell ref="F185:K185"/>
    <mergeCell ref="C186:J186"/>
    <mergeCell ref="C187:E187"/>
    <mergeCell ref="F187:N187"/>
    <mergeCell ref="C191:J191"/>
    <mergeCell ref="K191:N191"/>
    <mergeCell ref="B192:P192"/>
    <mergeCell ref="B193:B194"/>
    <mergeCell ref="C193:G194"/>
    <mergeCell ref="H193:J193"/>
    <mergeCell ref="K193:N193"/>
    <mergeCell ref="O193:O215"/>
    <mergeCell ref="P193:P215"/>
    <mergeCell ref="C195:N195"/>
    <mergeCell ref="C200:N200"/>
    <mergeCell ref="C201:G201"/>
    <mergeCell ref="N201:N203"/>
    <mergeCell ref="C202:F202"/>
    <mergeCell ref="C203:G203"/>
    <mergeCell ref="C204:N204"/>
    <mergeCell ref="C196:G196"/>
    <mergeCell ref="N196:N199"/>
    <mergeCell ref="C197:G197"/>
    <mergeCell ref="C198:E198"/>
    <mergeCell ref="F198:G198"/>
    <mergeCell ref="C199:G199"/>
    <mergeCell ref="C211:N211"/>
    <mergeCell ref="C212:G212"/>
    <mergeCell ref="N212:N215"/>
    <mergeCell ref="C213:G213"/>
    <mergeCell ref="C214:G214"/>
    <mergeCell ref="C215:G215"/>
    <mergeCell ref="C205:G205"/>
    <mergeCell ref="N205:N210"/>
    <mergeCell ref="C206:G206"/>
    <mergeCell ref="C207:G207"/>
    <mergeCell ref="C208:G208"/>
    <mergeCell ref="C209:G209"/>
    <mergeCell ref="C210:G210"/>
    <mergeCell ref="C216:G216"/>
    <mergeCell ref="H216:N216"/>
    <mergeCell ref="O216:P216"/>
    <mergeCell ref="B217:P217"/>
    <mergeCell ref="C218:G218"/>
    <mergeCell ref="H218:J218"/>
    <mergeCell ref="K218:K219"/>
    <mergeCell ref="L218:N219"/>
    <mergeCell ref="C219:G219"/>
    <mergeCell ref="H219:J219"/>
    <mergeCell ref="B220:P220"/>
    <mergeCell ref="C221:G221"/>
    <mergeCell ref="H221:J221"/>
    <mergeCell ref="K221:K222"/>
    <mergeCell ref="L221:N222"/>
    <mergeCell ref="O221:O222"/>
    <mergeCell ref="P221:P222"/>
    <mergeCell ref="C222:G222"/>
    <mergeCell ref="H222:J222"/>
    <mergeCell ref="H226:J226"/>
    <mergeCell ref="O226:O227"/>
    <mergeCell ref="P226:P227"/>
    <mergeCell ref="C227:G227"/>
    <mergeCell ref="H227:J227"/>
    <mergeCell ref="C228:G228"/>
    <mergeCell ref="H228:J228"/>
    <mergeCell ref="C223:P223"/>
    <mergeCell ref="C224:G224"/>
    <mergeCell ref="H224:J224"/>
    <mergeCell ref="K224:K231"/>
    <mergeCell ref="L224:N231"/>
    <mergeCell ref="O224:O225"/>
    <mergeCell ref="P224:P225"/>
    <mergeCell ref="C225:G225"/>
    <mergeCell ref="H225:J225"/>
    <mergeCell ref="C226:G226"/>
    <mergeCell ref="H234:J234"/>
    <mergeCell ref="C235:G235"/>
    <mergeCell ref="C229:G229"/>
    <mergeCell ref="H229:J229"/>
    <mergeCell ref="O229:O231"/>
    <mergeCell ref="P229:P231"/>
    <mergeCell ref="C230:G230"/>
    <mergeCell ref="H230:J230"/>
    <mergeCell ref="C231:G231"/>
    <mergeCell ref="H231:J231"/>
    <mergeCell ref="B240:N240"/>
    <mergeCell ref="I1:J1"/>
    <mergeCell ref="C237:G237"/>
    <mergeCell ref="H237:N237"/>
    <mergeCell ref="C238:G238"/>
    <mergeCell ref="J238:N238"/>
    <mergeCell ref="O238:O239"/>
    <mergeCell ref="P238:P239"/>
    <mergeCell ref="C239:G239"/>
    <mergeCell ref="H239:N239"/>
    <mergeCell ref="H235:J235"/>
    <mergeCell ref="L235:N236"/>
    <mergeCell ref="O235:O236"/>
    <mergeCell ref="P235:P236"/>
    <mergeCell ref="C236:G236"/>
    <mergeCell ref="H236:J236"/>
    <mergeCell ref="B232:P232"/>
    <mergeCell ref="C233:G233"/>
    <mergeCell ref="H233:J233"/>
    <mergeCell ref="K233:K236"/>
    <mergeCell ref="L233:N234"/>
    <mergeCell ref="O233:O234"/>
    <mergeCell ref="P233:P234"/>
    <mergeCell ref="C234:G234"/>
  </mergeCells>
  <conditionalFormatting sqref="H129">
    <cfRule type="expression" dxfId="5507" priority="235">
      <formula>$H$134="Don't know"</formula>
    </cfRule>
    <cfRule type="expression" dxfId="5506" priority="236">
      <formula>$H$134="no"</formula>
    </cfRule>
  </conditionalFormatting>
  <conditionalFormatting sqref="H134">
    <cfRule type="expression" dxfId="5505" priority="233">
      <formula>$H$141="Don't know"</formula>
    </cfRule>
    <cfRule type="expression" dxfId="5504" priority="234">
      <formula>$H$141="No"</formula>
    </cfRule>
  </conditionalFormatting>
  <conditionalFormatting sqref="H122:H124 K122">
    <cfRule type="expression" dxfId="5503" priority="231">
      <formula>$N$128="Don't know"</formula>
    </cfRule>
    <cfRule type="expression" dxfId="5502" priority="232">
      <formula>$N$128="No"</formula>
    </cfRule>
  </conditionalFormatting>
  <conditionalFormatting sqref="L157:M159">
    <cfRule type="expression" dxfId="5501" priority="227">
      <formula>$F$163="Don't know"</formula>
    </cfRule>
    <cfRule type="expression" dxfId="5500" priority="230">
      <formula>$F$163="No"</formula>
    </cfRule>
  </conditionalFormatting>
  <conditionalFormatting sqref="L158:M158">
    <cfRule type="expression" dxfId="5499" priority="226">
      <formula>$F$164="Don't know"</formula>
    </cfRule>
    <cfRule type="expression" dxfId="5498" priority="229">
      <formula>$F$164="No"</formula>
    </cfRule>
  </conditionalFormatting>
  <conditionalFormatting sqref="L159:M159">
    <cfRule type="expression" dxfId="5497" priority="225">
      <formula>$F$171="Don't know"</formula>
    </cfRule>
    <cfRule type="expression" dxfId="5496" priority="228">
      <formula>$F$171="No"</formula>
    </cfRule>
  </conditionalFormatting>
  <conditionalFormatting sqref="H11:N11">
    <cfRule type="expression" dxfId="5495" priority="222">
      <formula>$F$17="Not applicable"</formula>
    </cfRule>
    <cfRule type="expression" dxfId="5494" priority="223">
      <formula>$F$17="Don't know"</formula>
    </cfRule>
    <cfRule type="expression" dxfId="5493" priority="224">
      <formula>$F$17="No"</formula>
    </cfRule>
  </conditionalFormatting>
  <conditionalFormatting sqref="H12:N19">
    <cfRule type="expression" dxfId="5492" priority="219">
      <formula>$F12="Not applicable"</formula>
    </cfRule>
    <cfRule type="expression" dxfId="5491" priority="220">
      <formula>$F12="Don't know"</formula>
    </cfRule>
    <cfRule type="expression" dxfId="5490" priority="221">
      <formula>$F12="No"</formula>
    </cfRule>
  </conditionalFormatting>
  <conditionalFormatting sqref="H11:N19 N20 F9:N9 F11:F19">
    <cfRule type="expression" dxfId="5489" priority="218">
      <formula>$N$14="Don't know"</formula>
    </cfRule>
  </conditionalFormatting>
  <conditionalFormatting sqref="H11:N19 N20 F9:N9 F11:F19">
    <cfRule type="expression" dxfId="5488" priority="217">
      <formula>$N$14="Not applicable"</formula>
    </cfRule>
  </conditionalFormatting>
  <conditionalFormatting sqref="H11:N19 N20 F9:N9 F11:F19">
    <cfRule type="expression" dxfId="5487" priority="216">
      <formula>$N$14="No"</formula>
    </cfRule>
  </conditionalFormatting>
  <conditionalFormatting sqref="L153:M155">
    <cfRule type="expression" dxfId="5486" priority="214">
      <formula>$F$163="Don't know"</formula>
    </cfRule>
    <cfRule type="expression" dxfId="5485" priority="215">
      <formula>$F$163="No"</formula>
    </cfRule>
  </conditionalFormatting>
  <conditionalFormatting sqref="L154:M154">
    <cfRule type="expression" dxfId="5484" priority="212">
      <formula>$F$163="Don't know"</formula>
    </cfRule>
    <cfRule type="expression" dxfId="5483" priority="213">
      <formula>$F$163="No"</formula>
    </cfRule>
  </conditionalFormatting>
  <conditionalFormatting sqref="L155:M155">
    <cfRule type="expression" dxfId="5482" priority="210">
      <formula>$F$163="Don't know"</formula>
    </cfRule>
    <cfRule type="expression" dxfId="5481" priority="211">
      <formula>$F$163="No"</formula>
    </cfRule>
  </conditionalFormatting>
  <conditionalFormatting sqref="L21:L22">
    <cfRule type="expression" dxfId="5480" priority="207">
      <formula>$N$14="No"</formula>
    </cfRule>
  </conditionalFormatting>
  <conditionalFormatting sqref="L21:L22">
    <cfRule type="expression" dxfId="5479" priority="209">
      <formula>$N$14="Don't know"</formula>
    </cfRule>
  </conditionalFormatting>
  <conditionalFormatting sqref="L21:L22">
    <cfRule type="expression" dxfId="5478" priority="208">
      <formula>$N$14="Not applicable"</formula>
    </cfRule>
  </conditionalFormatting>
  <conditionalFormatting sqref="I23:J23 H25 F68:J68 H87:N87 H90 H27:H28 L8 F11:F19 L21:L23 F23 F69:F71 G102:L113 J41:K41 G61:H62 J33:K33 H196:I199 H201:I203 H205:I210 H212:I214 K196:L196 K205:L205 F78:J78 F77 F79 G101:K101 G70:J70 K201:L202 O193:O215 K199:L199 K209:L210 K207:L207 F75:J76">
    <cfRule type="containsBlanks" dxfId="5477" priority="206">
      <formula>LEN(TRIM(F8))=0</formula>
    </cfRule>
  </conditionalFormatting>
  <conditionalFormatting sqref="F9:N9">
    <cfRule type="containsBlanks" dxfId="5476" priority="205">
      <formula>LEN(TRIM(F9))=0</formula>
    </cfRule>
  </conditionalFormatting>
  <conditionalFormatting sqref="O10 O58 O74 O86 O90 O98 O120 O128 O131 O133 O160 O167:O168 O191 O229:O231 O56 O233:O235 O224:O225 O218:O219 O171 O137:O152 O82:O83 O20:O23 O25:O30 O237:O238 J53:K55 J45:K51 J37:K38">
    <cfRule type="containsBlanks" dxfId="5475" priority="204">
      <formula>LEN(TRIM(J10))=0</formula>
    </cfRule>
  </conditionalFormatting>
  <conditionalFormatting sqref="I61:J62">
    <cfRule type="containsBlanks" dxfId="5474" priority="203">
      <formula>LEN(TRIM(I61))=0</formula>
    </cfRule>
  </conditionalFormatting>
  <conditionalFormatting sqref="H85:J85">
    <cfRule type="containsBlanks" dxfId="5473" priority="202">
      <formula>LEN(TRIM(H85))=0</formula>
    </cfRule>
  </conditionalFormatting>
  <conditionalFormatting sqref="I170:L170 F187:N187 N189 G138 H129 H122:H124 K122 H218:H219 H134 K161 H167 H237:H238 L153:N155 L157:N159 F161:F163 K172:K184">
    <cfRule type="containsBlanks" dxfId="5472" priority="201">
      <formula>LEN(TRIM(F122))=0</formula>
    </cfRule>
  </conditionalFormatting>
  <conditionalFormatting sqref="M170:N170">
    <cfRule type="containsBlanks" dxfId="5471" priority="200">
      <formula>LEN(TRIM(M170))=0</formula>
    </cfRule>
  </conditionalFormatting>
  <conditionalFormatting sqref="O228">
    <cfRule type="containsBlanks" dxfId="5470" priority="199">
      <formula>LEN(TRIM(O228))=0</formula>
    </cfRule>
  </conditionalFormatting>
  <conditionalFormatting sqref="G120">
    <cfRule type="containsBlanks" dxfId="5469" priority="198">
      <formula>LEN(TRIM(G120))=0</formula>
    </cfRule>
  </conditionalFormatting>
  <conditionalFormatting sqref="J27">
    <cfRule type="containsBlanks" dxfId="5468" priority="197">
      <formula>LEN(TRIM(J27))=0</formula>
    </cfRule>
  </conditionalFormatting>
  <conditionalFormatting sqref="O169">
    <cfRule type="containsBlanks" dxfId="5467" priority="196">
      <formula>LEN(TRIM(O169))=0</formula>
    </cfRule>
  </conditionalFormatting>
  <conditionalFormatting sqref="J56">
    <cfRule type="containsBlanks" dxfId="5466" priority="195">
      <formula>LEN(TRIM(J56))=0</formula>
    </cfRule>
  </conditionalFormatting>
  <conditionalFormatting sqref="F23">
    <cfRule type="expression" dxfId="5465" priority="194">
      <formula>$N$14="Don't know"</formula>
    </cfRule>
  </conditionalFormatting>
  <conditionalFormatting sqref="F23">
    <cfRule type="expression" dxfId="5464" priority="193">
      <formula>$N$14="Not applicable"</formula>
    </cfRule>
  </conditionalFormatting>
  <conditionalFormatting sqref="F23">
    <cfRule type="expression" dxfId="5463" priority="192">
      <formula>$N$14="No"</formula>
    </cfRule>
  </conditionalFormatting>
  <conditionalFormatting sqref="L20">
    <cfRule type="containsBlanks" dxfId="5462" priority="188">
      <formula>LEN(TRIM(L20))=0</formula>
    </cfRule>
    <cfRule type="expression" dxfId="5461" priority="191">
      <formula>$M$14="Don't know"</formula>
    </cfRule>
  </conditionalFormatting>
  <conditionalFormatting sqref="L20">
    <cfRule type="expression" dxfId="5460" priority="190">
      <formula>$M$14="Not applicable"</formula>
    </cfRule>
  </conditionalFormatting>
  <conditionalFormatting sqref="L20">
    <cfRule type="expression" dxfId="5459" priority="189">
      <formula>$M$14="No"</formula>
    </cfRule>
  </conditionalFormatting>
  <conditionalFormatting sqref="L21">
    <cfRule type="expression" dxfId="5458" priority="187">
      <formula>$N$14="Don't know"</formula>
    </cfRule>
  </conditionalFormatting>
  <conditionalFormatting sqref="L21">
    <cfRule type="expression" dxfId="5457" priority="186">
      <formula>$N$14="Not applicable"</formula>
    </cfRule>
  </conditionalFormatting>
  <conditionalFormatting sqref="L21">
    <cfRule type="expression" dxfId="5456" priority="185">
      <formula>$N$14="No"</formula>
    </cfRule>
  </conditionalFormatting>
  <conditionalFormatting sqref="L22">
    <cfRule type="expression" dxfId="5455" priority="184">
      <formula>$N$14="Don't know"</formula>
    </cfRule>
  </conditionalFormatting>
  <conditionalFormatting sqref="L22">
    <cfRule type="expression" dxfId="5454" priority="183">
      <formula>$N$14="Not applicable"</formula>
    </cfRule>
  </conditionalFormatting>
  <conditionalFormatting sqref="L22">
    <cfRule type="expression" dxfId="5453" priority="182">
      <formula>$N$14="No"</formula>
    </cfRule>
  </conditionalFormatting>
  <conditionalFormatting sqref="L8">
    <cfRule type="expression" dxfId="5452" priority="181">
      <formula>$N$14="Don't know"</formula>
    </cfRule>
  </conditionalFormatting>
  <conditionalFormatting sqref="L8">
    <cfRule type="expression" dxfId="5451" priority="180">
      <formula>$N$14="Not applicable"</formula>
    </cfRule>
  </conditionalFormatting>
  <conditionalFormatting sqref="L8">
    <cfRule type="expression" dxfId="5450" priority="179">
      <formula>$N$14="No"</formula>
    </cfRule>
  </conditionalFormatting>
  <conditionalFormatting sqref="N65">
    <cfRule type="containsBlanks" dxfId="5449" priority="178">
      <formula>LEN(TRIM(N65))=0</formula>
    </cfRule>
  </conditionalFormatting>
  <conditionalFormatting sqref="H86:J86">
    <cfRule type="containsBlanks" dxfId="5448" priority="177">
      <formula>LEN(TRIM(H86))=0</formula>
    </cfRule>
  </conditionalFormatting>
  <conditionalFormatting sqref="K186">
    <cfRule type="containsBlanks" dxfId="5447" priority="166">
      <formula>LEN(TRIM(K186))=0</formula>
    </cfRule>
  </conditionalFormatting>
  <conditionalFormatting sqref="L158:M158">
    <cfRule type="expression" dxfId="5446" priority="175">
      <formula>$F$163="Don't know"</formula>
    </cfRule>
    <cfRule type="expression" dxfId="5445" priority="176">
      <formula>$F$163="No"</formula>
    </cfRule>
  </conditionalFormatting>
  <conditionalFormatting sqref="L159:M159">
    <cfRule type="expression" dxfId="5444" priority="173">
      <formula>$F$163="Don't know"</formula>
    </cfRule>
    <cfRule type="expression" dxfId="5443" priority="174">
      <formula>$F$163="No"</formula>
    </cfRule>
  </conditionalFormatting>
  <conditionalFormatting sqref="L153:M155">
    <cfRule type="expression" dxfId="5442" priority="171">
      <formula>$F$163="Don't know"</formula>
    </cfRule>
    <cfRule type="expression" dxfId="5441" priority="172">
      <formula>$F$163="No"</formula>
    </cfRule>
  </conditionalFormatting>
  <conditionalFormatting sqref="L154:M154">
    <cfRule type="expression" dxfId="5440" priority="169">
      <formula>$F$163="Don't know"</formula>
    </cfRule>
    <cfRule type="expression" dxfId="5439" priority="170">
      <formula>$F$163="No"</formula>
    </cfRule>
  </conditionalFormatting>
  <conditionalFormatting sqref="L155:M155">
    <cfRule type="expression" dxfId="5438" priority="167">
      <formula>$F$163="Don't know"</formula>
    </cfRule>
    <cfRule type="expression" dxfId="5437" priority="168">
      <formula>$F$163="No"</formula>
    </cfRule>
  </conditionalFormatting>
  <conditionalFormatting sqref="O8">
    <cfRule type="containsBlanks" dxfId="5436" priority="165">
      <formula>LEN(TRIM(O8))=0</formula>
    </cfRule>
  </conditionalFormatting>
  <conditionalFormatting sqref="O65">
    <cfRule type="containsBlanks" dxfId="5435" priority="164">
      <formula>LEN(TRIM(O65))=0</formula>
    </cfRule>
  </conditionalFormatting>
  <conditionalFormatting sqref="O221:O222">
    <cfRule type="containsBlanks" dxfId="5434" priority="160">
      <formula>LEN(TRIM(O221))=0</formula>
    </cfRule>
  </conditionalFormatting>
  <conditionalFormatting sqref="O226:O227">
    <cfRule type="containsBlanks" dxfId="5433" priority="159">
      <formula>LEN(TRIM(O226))=0</formula>
    </cfRule>
  </conditionalFormatting>
  <conditionalFormatting sqref="O156">
    <cfRule type="containsBlanks" dxfId="5432" priority="163">
      <formula>LEN(TRIM(O156))=0</formula>
    </cfRule>
  </conditionalFormatting>
  <conditionalFormatting sqref="O165:O166">
    <cfRule type="containsBlanks" dxfId="5431" priority="162">
      <formula>LEN(TRIM(O165))=0</formula>
    </cfRule>
  </conditionalFormatting>
  <conditionalFormatting sqref="O189:O190">
    <cfRule type="containsBlanks" dxfId="5430" priority="161">
      <formula>LEN(TRIM(O189))=0</formula>
    </cfRule>
  </conditionalFormatting>
  <conditionalFormatting sqref="L154:M154">
    <cfRule type="expression" dxfId="5429" priority="157">
      <formula>$F$163="Don't know"</formula>
    </cfRule>
    <cfRule type="expression" dxfId="5428" priority="158">
      <formula>$F$163="No"</formula>
    </cfRule>
  </conditionalFormatting>
  <conditionalFormatting sqref="L154:M154">
    <cfRule type="expression" dxfId="5427" priority="155">
      <formula>$F$163="Don't know"</formula>
    </cfRule>
    <cfRule type="expression" dxfId="5426" priority="156">
      <formula>$F$163="No"</formula>
    </cfRule>
  </conditionalFormatting>
  <conditionalFormatting sqref="L155:M155">
    <cfRule type="expression" dxfId="5425" priority="153">
      <formula>$F$163="Don't know"</formula>
    </cfRule>
    <cfRule type="expression" dxfId="5424" priority="154">
      <formula>$F$163="No"</formula>
    </cfRule>
  </conditionalFormatting>
  <conditionalFormatting sqref="L155:M155">
    <cfRule type="expression" dxfId="5423" priority="151">
      <formula>$F$163="Don't know"</formula>
    </cfRule>
    <cfRule type="expression" dxfId="5422" priority="152">
      <formula>$F$163="No"</formula>
    </cfRule>
  </conditionalFormatting>
  <conditionalFormatting sqref="L157:M159">
    <cfRule type="expression" dxfId="5421" priority="149">
      <formula>$F$163="Don't know"</formula>
    </cfRule>
    <cfRule type="expression" dxfId="5420" priority="150">
      <formula>$F$163="No"</formula>
    </cfRule>
  </conditionalFormatting>
  <conditionalFormatting sqref="L157:M159">
    <cfRule type="expression" dxfId="5419" priority="147">
      <formula>$F$163="Don't know"</formula>
    </cfRule>
    <cfRule type="expression" dxfId="5418" priority="148">
      <formula>$F$163="No"</formula>
    </cfRule>
  </conditionalFormatting>
  <conditionalFormatting sqref="L158:M158">
    <cfRule type="expression" dxfId="5417" priority="145">
      <formula>$F$163="Don't know"</formula>
    </cfRule>
    <cfRule type="expression" dxfId="5416" priority="146">
      <formula>$F$163="No"</formula>
    </cfRule>
  </conditionalFormatting>
  <conditionalFormatting sqref="L158:M158">
    <cfRule type="expression" dxfId="5415" priority="143">
      <formula>$F$163="Don't know"</formula>
    </cfRule>
    <cfRule type="expression" dxfId="5414" priority="144">
      <formula>$F$163="No"</formula>
    </cfRule>
  </conditionalFormatting>
  <conditionalFormatting sqref="L159:M159">
    <cfRule type="expression" dxfId="5413" priority="141">
      <formula>$F$163="Don't know"</formula>
    </cfRule>
    <cfRule type="expression" dxfId="5412" priority="142">
      <formula>$F$163="No"</formula>
    </cfRule>
  </conditionalFormatting>
  <conditionalFormatting sqref="L159:M159">
    <cfRule type="expression" dxfId="5411" priority="139">
      <formula>$F$163="Don't know"</formula>
    </cfRule>
    <cfRule type="expression" dxfId="5410" priority="140">
      <formula>$F$163="No"</formula>
    </cfRule>
  </conditionalFormatting>
  <conditionalFormatting sqref="F11">
    <cfRule type="expression" dxfId="5409" priority="138">
      <formula>$N$14="Don't know"</formula>
    </cfRule>
  </conditionalFormatting>
  <conditionalFormatting sqref="F11">
    <cfRule type="expression" dxfId="5408" priority="137">
      <formula>$N$14="Not applicable"</formula>
    </cfRule>
  </conditionalFormatting>
  <conditionalFormatting sqref="F11">
    <cfRule type="expression" dxfId="5407" priority="136">
      <formula>$N$14="No"</formula>
    </cfRule>
  </conditionalFormatting>
  <conditionalFormatting sqref="F12">
    <cfRule type="expression" dxfId="5406" priority="135">
      <formula>$N$14="Don't know"</formula>
    </cfRule>
  </conditionalFormatting>
  <conditionalFormatting sqref="F12">
    <cfRule type="expression" dxfId="5405" priority="134">
      <formula>$N$14="Not applicable"</formula>
    </cfRule>
  </conditionalFormatting>
  <conditionalFormatting sqref="F12">
    <cfRule type="expression" dxfId="5404" priority="133">
      <formula>$N$14="No"</formula>
    </cfRule>
  </conditionalFormatting>
  <conditionalFormatting sqref="F13">
    <cfRule type="expression" dxfId="5403" priority="132">
      <formula>$N$14="Don't know"</formula>
    </cfRule>
  </conditionalFormatting>
  <conditionalFormatting sqref="F13">
    <cfRule type="expression" dxfId="5402" priority="131">
      <formula>$N$14="Not applicable"</formula>
    </cfRule>
  </conditionalFormatting>
  <conditionalFormatting sqref="F13">
    <cfRule type="expression" dxfId="5401" priority="130">
      <formula>$N$14="No"</formula>
    </cfRule>
  </conditionalFormatting>
  <conditionalFormatting sqref="F14">
    <cfRule type="expression" dxfId="5400" priority="129">
      <formula>$N$14="Don't know"</formula>
    </cfRule>
  </conditionalFormatting>
  <conditionalFormatting sqref="F14">
    <cfRule type="expression" dxfId="5399" priority="128">
      <formula>$N$14="Not applicable"</formula>
    </cfRule>
  </conditionalFormatting>
  <conditionalFormatting sqref="F14">
    <cfRule type="expression" dxfId="5398" priority="127">
      <formula>$N$14="No"</formula>
    </cfRule>
  </conditionalFormatting>
  <conditionalFormatting sqref="F15">
    <cfRule type="expression" dxfId="5397" priority="126">
      <formula>$N$14="Don't know"</formula>
    </cfRule>
  </conditionalFormatting>
  <conditionalFormatting sqref="F15">
    <cfRule type="expression" dxfId="5396" priority="125">
      <formula>$N$14="Not applicable"</formula>
    </cfRule>
  </conditionalFormatting>
  <conditionalFormatting sqref="F15">
    <cfRule type="expression" dxfId="5395" priority="124">
      <formula>$N$14="No"</formula>
    </cfRule>
  </conditionalFormatting>
  <conditionalFormatting sqref="F16">
    <cfRule type="expression" dxfId="5394" priority="123">
      <formula>$N$14="Don't know"</formula>
    </cfRule>
  </conditionalFormatting>
  <conditionalFormatting sqref="F16">
    <cfRule type="expression" dxfId="5393" priority="122">
      <formula>$N$14="Not applicable"</formula>
    </cfRule>
  </conditionalFormatting>
  <conditionalFormatting sqref="F16">
    <cfRule type="expression" dxfId="5392" priority="121">
      <formula>$N$14="No"</formula>
    </cfRule>
  </conditionalFormatting>
  <conditionalFormatting sqref="F17">
    <cfRule type="expression" dxfId="5391" priority="120">
      <formula>$N$14="Don't know"</formula>
    </cfRule>
  </conditionalFormatting>
  <conditionalFormatting sqref="F17">
    <cfRule type="expression" dxfId="5390" priority="119">
      <formula>$N$14="Not applicable"</formula>
    </cfRule>
  </conditionalFormatting>
  <conditionalFormatting sqref="F17">
    <cfRule type="expression" dxfId="5389" priority="118">
      <formula>$N$14="No"</formula>
    </cfRule>
  </conditionalFormatting>
  <conditionalFormatting sqref="F18">
    <cfRule type="expression" dxfId="5388" priority="117">
      <formula>$N$14="Don't know"</formula>
    </cfRule>
  </conditionalFormatting>
  <conditionalFormatting sqref="F18">
    <cfRule type="expression" dxfId="5387" priority="116">
      <formula>$N$14="Not applicable"</formula>
    </cfRule>
  </conditionalFormatting>
  <conditionalFormatting sqref="F18">
    <cfRule type="expression" dxfId="5386" priority="115">
      <formula>$N$14="No"</formula>
    </cfRule>
  </conditionalFormatting>
  <conditionalFormatting sqref="F19">
    <cfRule type="expression" dxfId="5385" priority="114">
      <formula>$N$14="Don't know"</formula>
    </cfRule>
  </conditionalFormatting>
  <conditionalFormatting sqref="F19">
    <cfRule type="expression" dxfId="5384" priority="113">
      <formula>$N$14="Not applicable"</formula>
    </cfRule>
  </conditionalFormatting>
  <conditionalFormatting sqref="F19">
    <cfRule type="expression" dxfId="5383" priority="112">
      <formula>$N$14="No"</formula>
    </cfRule>
  </conditionalFormatting>
  <conditionalFormatting sqref="L21">
    <cfRule type="expression" dxfId="5382" priority="111">
      <formula>$N$14="Don't know"</formula>
    </cfRule>
  </conditionalFormatting>
  <conditionalFormatting sqref="L21">
    <cfRule type="expression" dxfId="5381" priority="110">
      <formula>$N$14="Not applicable"</formula>
    </cfRule>
  </conditionalFormatting>
  <conditionalFormatting sqref="L21">
    <cfRule type="expression" dxfId="5380" priority="109">
      <formula>$N$14="No"</formula>
    </cfRule>
  </conditionalFormatting>
  <conditionalFormatting sqref="L21">
    <cfRule type="expression" dxfId="5379" priority="108">
      <formula>$N$14="Don't know"</formula>
    </cfRule>
  </conditionalFormatting>
  <conditionalFormatting sqref="L21">
    <cfRule type="expression" dxfId="5378" priority="107">
      <formula>$N$14="Not applicable"</formula>
    </cfRule>
  </conditionalFormatting>
  <conditionalFormatting sqref="L21">
    <cfRule type="expression" dxfId="5377" priority="106">
      <formula>$N$14="No"</formula>
    </cfRule>
  </conditionalFormatting>
  <conditionalFormatting sqref="L22">
    <cfRule type="expression" dxfId="5376" priority="105">
      <formula>$N$14="Don't know"</formula>
    </cfRule>
  </conditionalFormatting>
  <conditionalFormatting sqref="L22">
    <cfRule type="expression" dxfId="5375" priority="104">
      <formula>$N$14="Not applicable"</formula>
    </cfRule>
  </conditionalFormatting>
  <conditionalFormatting sqref="L22">
    <cfRule type="expression" dxfId="5374" priority="103">
      <formula>$N$14="No"</formula>
    </cfRule>
  </conditionalFormatting>
  <conditionalFormatting sqref="L22">
    <cfRule type="expression" dxfId="5373" priority="102">
      <formula>$N$14="Don't know"</formula>
    </cfRule>
  </conditionalFormatting>
  <conditionalFormatting sqref="L22">
    <cfRule type="expression" dxfId="5372" priority="101">
      <formula>$N$14="Not applicable"</formula>
    </cfRule>
  </conditionalFormatting>
  <conditionalFormatting sqref="L22">
    <cfRule type="expression" dxfId="5371" priority="100">
      <formula>$N$14="No"</formula>
    </cfRule>
  </conditionalFormatting>
  <conditionalFormatting sqref="F23">
    <cfRule type="expression" dxfId="5370" priority="99">
      <formula>$N$14="Don't know"</formula>
    </cfRule>
  </conditionalFormatting>
  <conditionalFormatting sqref="F23">
    <cfRule type="expression" dxfId="5369" priority="98">
      <formula>$N$14="Not applicable"</formula>
    </cfRule>
  </conditionalFormatting>
  <conditionalFormatting sqref="F23">
    <cfRule type="expression" dxfId="5368" priority="97">
      <formula>$N$14="No"</formula>
    </cfRule>
  </conditionalFormatting>
  <conditionalFormatting sqref="F23">
    <cfRule type="expression" dxfId="5367" priority="96">
      <formula>$N$14="Don't know"</formula>
    </cfRule>
  </conditionalFormatting>
  <conditionalFormatting sqref="F23">
    <cfRule type="expression" dxfId="5366" priority="95">
      <formula>$N$14="Not applicable"</formula>
    </cfRule>
  </conditionalFormatting>
  <conditionalFormatting sqref="F23">
    <cfRule type="expression" dxfId="5365" priority="94">
      <formula>$N$14="No"</formula>
    </cfRule>
  </conditionalFormatting>
  <conditionalFormatting sqref="J25">
    <cfRule type="containsBlanks" dxfId="5364" priority="93">
      <formula>LEN(TRIM(J25))=0</formula>
    </cfRule>
  </conditionalFormatting>
  <conditionalFormatting sqref="J58">
    <cfRule type="containsBlanks" dxfId="5363" priority="92">
      <formula>LEN(TRIM(J58))=0</formula>
    </cfRule>
  </conditionalFormatting>
  <conditionalFormatting sqref="F68">
    <cfRule type="expression" dxfId="5362" priority="89">
      <formula>$N$14="No"</formula>
    </cfRule>
  </conditionalFormatting>
  <conditionalFormatting sqref="F68">
    <cfRule type="expression" dxfId="5361" priority="91">
      <formula>$N$14="Don't know"</formula>
    </cfRule>
  </conditionalFormatting>
  <conditionalFormatting sqref="F68">
    <cfRule type="expression" dxfId="5360" priority="90">
      <formula>$N$14="Not applicable"</formula>
    </cfRule>
  </conditionalFormatting>
  <conditionalFormatting sqref="F68">
    <cfRule type="expression" dxfId="5359" priority="88">
      <formula>$N$14="Don't know"</formula>
    </cfRule>
  </conditionalFormatting>
  <conditionalFormatting sqref="F68">
    <cfRule type="expression" dxfId="5358" priority="87">
      <formula>$N$14="Not applicable"</formula>
    </cfRule>
  </conditionalFormatting>
  <conditionalFormatting sqref="F68">
    <cfRule type="expression" dxfId="5357" priority="86">
      <formula>$N$14="No"</formula>
    </cfRule>
  </conditionalFormatting>
  <conditionalFormatting sqref="F68">
    <cfRule type="expression" dxfId="5356" priority="85">
      <formula>$N$14="Don't know"</formula>
    </cfRule>
  </conditionalFormatting>
  <conditionalFormatting sqref="F68">
    <cfRule type="expression" dxfId="5355" priority="84">
      <formula>$N$14="Not applicable"</formula>
    </cfRule>
  </conditionalFormatting>
  <conditionalFormatting sqref="F68">
    <cfRule type="expression" dxfId="5354" priority="83">
      <formula>$N$14="No"</formula>
    </cfRule>
  </conditionalFormatting>
  <conditionalFormatting sqref="F68">
    <cfRule type="expression" dxfId="5353" priority="82">
      <formula>$N$14="Don't know"</formula>
    </cfRule>
  </conditionalFormatting>
  <conditionalFormatting sqref="F68">
    <cfRule type="expression" dxfId="5352" priority="81">
      <formula>$N$14="Not applicable"</formula>
    </cfRule>
  </conditionalFormatting>
  <conditionalFormatting sqref="F68">
    <cfRule type="expression" dxfId="5351" priority="80">
      <formula>$N$14="No"</formula>
    </cfRule>
  </conditionalFormatting>
  <conditionalFormatting sqref="F70">
    <cfRule type="expression" dxfId="5350" priority="77">
      <formula>$N$14="No"</formula>
    </cfRule>
  </conditionalFormatting>
  <conditionalFormatting sqref="F70">
    <cfRule type="expression" dxfId="5349" priority="79">
      <formula>$N$14="Don't know"</formula>
    </cfRule>
  </conditionalFormatting>
  <conditionalFormatting sqref="F70">
    <cfRule type="expression" dxfId="5348" priority="78">
      <formula>$N$14="Not applicable"</formula>
    </cfRule>
  </conditionalFormatting>
  <conditionalFormatting sqref="F70">
    <cfRule type="expression" dxfId="5347" priority="76">
      <formula>$N$14="Don't know"</formula>
    </cfRule>
  </conditionalFormatting>
  <conditionalFormatting sqref="F70">
    <cfRule type="expression" dxfId="5346" priority="75">
      <formula>$N$14="Not applicable"</formula>
    </cfRule>
  </conditionalFormatting>
  <conditionalFormatting sqref="F70">
    <cfRule type="expression" dxfId="5345" priority="74">
      <formula>$N$14="No"</formula>
    </cfRule>
  </conditionalFormatting>
  <conditionalFormatting sqref="F70">
    <cfRule type="expression" dxfId="5344" priority="73">
      <formula>$N$14="Don't know"</formula>
    </cfRule>
  </conditionalFormatting>
  <conditionalFormatting sqref="F70">
    <cfRule type="expression" dxfId="5343" priority="72">
      <formula>$N$14="Not applicable"</formula>
    </cfRule>
  </conditionalFormatting>
  <conditionalFormatting sqref="F70">
    <cfRule type="expression" dxfId="5342" priority="71">
      <formula>$N$14="No"</formula>
    </cfRule>
  </conditionalFormatting>
  <conditionalFormatting sqref="F70">
    <cfRule type="expression" dxfId="5341" priority="70">
      <formula>$N$14="Don't know"</formula>
    </cfRule>
  </conditionalFormatting>
  <conditionalFormatting sqref="F70">
    <cfRule type="expression" dxfId="5340" priority="69">
      <formula>$N$14="Not applicable"</formula>
    </cfRule>
  </conditionalFormatting>
  <conditionalFormatting sqref="F70">
    <cfRule type="expression" dxfId="5339" priority="68">
      <formula>$N$14="No"</formula>
    </cfRule>
  </conditionalFormatting>
  <conditionalFormatting sqref="H126">
    <cfRule type="expression" dxfId="5338" priority="66">
      <formula>$N$128="Don't know"</formula>
    </cfRule>
    <cfRule type="expression" dxfId="5337" priority="67">
      <formula>$N$128="No"</formula>
    </cfRule>
  </conditionalFormatting>
  <conditionalFormatting sqref="H126">
    <cfRule type="containsBlanks" dxfId="5336" priority="65">
      <formula>LEN(TRIM(H126))=0</formula>
    </cfRule>
  </conditionalFormatting>
  <conditionalFormatting sqref="H127">
    <cfRule type="expression" dxfId="5335" priority="63">
      <formula>$N$128="Don't know"</formula>
    </cfRule>
    <cfRule type="expression" dxfId="5334" priority="64">
      <formula>$N$128="No"</formula>
    </cfRule>
  </conditionalFormatting>
  <conditionalFormatting sqref="H127">
    <cfRule type="containsBlanks" dxfId="5333" priority="62">
      <formula>LEN(TRIM(H127))=0</formula>
    </cfRule>
  </conditionalFormatting>
  <conditionalFormatting sqref="H128">
    <cfRule type="expression" dxfId="5332" priority="60">
      <formula>$N$128="Don't know"</formula>
    </cfRule>
    <cfRule type="expression" dxfId="5331" priority="61">
      <formula>$N$128="No"</formula>
    </cfRule>
  </conditionalFormatting>
  <conditionalFormatting sqref="H128">
    <cfRule type="containsBlanks" dxfId="5330" priority="59">
      <formula>LEN(TRIM(H128))=0</formula>
    </cfRule>
  </conditionalFormatting>
  <conditionalFormatting sqref="H131">
    <cfRule type="expression" dxfId="5329" priority="57">
      <formula>$N$128="Don't know"</formula>
    </cfRule>
    <cfRule type="expression" dxfId="5328" priority="58">
      <formula>$N$128="No"</formula>
    </cfRule>
  </conditionalFormatting>
  <conditionalFormatting sqref="H131">
    <cfRule type="containsBlanks" dxfId="5327" priority="56">
      <formula>LEN(TRIM(H131))=0</formula>
    </cfRule>
  </conditionalFormatting>
  <conditionalFormatting sqref="H133">
    <cfRule type="expression" dxfId="5326" priority="54">
      <formula>$N$128="Don't know"</formula>
    </cfRule>
    <cfRule type="expression" dxfId="5325" priority="55">
      <formula>$N$128="No"</formula>
    </cfRule>
  </conditionalFormatting>
  <conditionalFormatting sqref="H133">
    <cfRule type="containsBlanks" dxfId="5324" priority="53">
      <formula>LEN(TRIM(H133))=0</formula>
    </cfRule>
  </conditionalFormatting>
  <conditionalFormatting sqref="G139">
    <cfRule type="containsBlanks" dxfId="5323" priority="52">
      <formula>LEN(TRIM(G139))=0</formula>
    </cfRule>
  </conditionalFormatting>
  <conditionalFormatting sqref="G141">
    <cfRule type="containsBlanks" dxfId="5322" priority="51">
      <formula>LEN(TRIM(G141))=0</formula>
    </cfRule>
  </conditionalFormatting>
  <conditionalFormatting sqref="G142">
    <cfRule type="containsBlanks" dxfId="5321" priority="50">
      <formula>LEN(TRIM(G142))=0</formula>
    </cfRule>
  </conditionalFormatting>
  <conditionalFormatting sqref="G143:G150">
    <cfRule type="containsBlanks" dxfId="5320" priority="49">
      <formula>LEN(TRIM(G143))=0</formula>
    </cfRule>
  </conditionalFormatting>
  <conditionalFormatting sqref="J138:J151">
    <cfRule type="containsBlanks" dxfId="5319" priority="48">
      <formula>LEN(TRIM(J138))=0</formula>
    </cfRule>
  </conditionalFormatting>
  <conditionalFormatting sqref="F153:F155">
    <cfRule type="containsBlanks" dxfId="5318" priority="47">
      <formula>LEN(TRIM(F153))=0</formula>
    </cfRule>
  </conditionalFormatting>
  <conditionalFormatting sqref="F157:F159">
    <cfRule type="containsBlanks" dxfId="5317" priority="46">
      <formula>LEN(TRIM(F157))=0</formula>
    </cfRule>
  </conditionalFormatting>
  <conditionalFormatting sqref="L157:M159">
    <cfRule type="expression" dxfId="5316" priority="44">
      <formula>$F$163="Don't know"</formula>
    </cfRule>
    <cfRule type="expression" dxfId="5315" priority="45">
      <formula>$F$163="No"</formula>
    </cfRule>
  </conditionalFormatting>
  <conditionalFormatting sqref="L157:M159">
    <cfRule type="expression" dxfId="5314" priority="42">
      <formula>$F$163="Don't know"</formula>
    </cfRule>
    <cfRule type="expression" dxfId="5313" priority="43">
      <formula>$F$163="No"</formula>
    </cfRule>
  </conditionalFormatting>
  <conditionalFormatting sqref="H221">
    <cfRule type="containsBlanks" dxfId="5312" priority="40">
      <formula>LEN(TRIM(H221))=0</formula>
    </cfRule>
  </conditionalFormatting>
  <conditionalFormatting sqref="H222">
    <cfRule type="containsBlanks" dxfId="5311" priority="39">
      <formula>LEN(TRIM(H222))=0</formula>
    </cfRule>
  </conditionalFormatting>
  <conditionalFormatting sqref="H224">
    <cfRule type="containsBlanks" dxfId="5310" priority="38">
      <formula>LEN(TRIM(H224))=0</formula>
    </cfRule>
  </conditionalFormatting>
  <conditionalFormatting sqref="H225">
    <cfRule type="containsBlanks" dxfId="5309" priority="37">
      <formula>LEN(TRIM(H225))=0</formula>
    </cfRule>
  </conditionalFormatting>
  <conditionalFormatting sqref="H226">
    <cfRule type="containsBlanks" dxfId="5308" priority="36">
      <formula>LEN(TRIM(H226))=0</formula>
    </cfRule>
  </conditionalFormatting>
  <conditionalFormatting sqref="H227">
    <cfRule type="containsBlanks" dxfId="5307" priority="35">
      <formula>LEN(TRIM(H227))=0</formula>
    </cfRule>
  </conditionalFormatting>
  <conditionalFormatting sqref="H228">
    <cfRule type="containsBlanks" dxfId="5306" priority="34">
      <formula>LEN(TRIM(H228))=0</formula>
    </cfRule>
  </conditionalFormatting>
  <conditionalFormatting sqref="H229">
    <cfRule type="containsBlanks" dxfId="5305" priority="33">
      <formula>LEN(TRIM(H229))=0</formula>
    </cfRule>
  </conditionalFormatting>
  <conditionalFormatting sqref="H230">
    <cfRule type="containsBlanks" dxfId="5304" priority="32">
      <formula>LEN(TRIM(H230))=0</formula>
    </cfRule>
  </conditionalFormatting>
  <conditionalFormatting sqref="H231">
    <cfRule type="containsBlanks" dxfId="5303" priority="31">
      <formula>LEN(TRIM(H231))=0</formula>
    </cfRule>
  </conditionalFormatting>
  <conditionalFormatting sqref="H233">
    <cfRule type="containsBlanks" dxfId="5302" priority="30">
      <formula>LEN(TRIM(H233))=0</formula>
    </cfRule>
  </conditionalFormatting>
  <conditionalFormatting sqref="H235">
    <cfRule type="containsBlanks" dxfId="5301" priority="29">
      <formula>LEN(TRIM(H235))=0</formula>
    </cfRule>
  </conditionalFormatting>
  <conditionalFormatting sqref="H29">
    <cfRule type="containsBlanks" dxfId="5300" priority="28">
      <formula>LEN(TRIM(H29))=0</formula>
    </cfRule>
  </conditionalFormatting>
  <conditionalFormatting sqref="J26">
    <cfRule type="containsBlanks" dxfId="5299" priority="27">
      <formula>LEN(TRIM(J26))=0</formula>
    </cfRule>
  </conditionalFormatting>
  <conditionalFormatting sqref="J43:K43">
    <cfRule type="containsBlanks" dxfId="5298" priority="26">
      <formula>LEN(TRIM(J43))=0</formula>
    </cfRule>
  </conditionalFormatting>
  <conditionalFormatting sqref="J42:K42">
    <cfRule type="containsBlanks" dxfId="5297" priority="25">
      <formula>LEN(TRIM(J42))=0</formula>
    </cfRule>
  </conditionalFormatting>
  <conditionalFormatting sqref="J40:K40">
    <cfRule type="containsBlanks" dxfId="5296" priority="24">
      <formula>LEN(TRIM(J40))=0</formula>
    </cfRule>
  </conditionalFormatting>
  <conditionalFormatting sqref="J35:K35">
    <cfRule type="containsBlanks" dxfId="5295" priority="23">
      <formula>LEN(TRIM(J35))=0</formula>
    </cfRule>
  </conditionalFormatting>
  <conditionalFormatting sqref="J34:K34">
    <cfRule type="containsBlanks" dxfId="5294" priority="22">
      <formula>LEN(TRIM(J34))=0</formula>
    </cfRule>
  </conditionalFormatting>
  <conditionalFormatting sqref="G77:H77">
    <cfRule type="containsBlanks" dxfId="5293" priority="21">
      <formula>LEN(TRIM(G77))=0</formula>
    </cfRule>
  </conditionalFormatting>
  <conditionalFormatting sqref="I77:J77">
    <cfRule type="containsBlanks" dxfId="5292" priority="20">
      <formula>LEN(TRIM(I77))=0</formula>
    </cfRule>
  </conditionalFormatting>
  <conditionalFormatting sqref="G79:H79">
    <cfRule type="containsBlanks" dxfId="5291" priority="19">
      <formula>LEN(TRIM(G79))=0</formula>
    </cfRule>
  </conditionalFormatting>
  <conditionalFormatting sqref="I79:J79">
    <cfRule type="containsBlanks" dxfId="5290" priority="18">
      <formula>LEN(TRIM(I79))=0</formula>
    </cfRule>
  </conditionalFormatting>
  <conditionalFormatting sqref="H130">
    <cfRule type="expression" dxfId="5289" priority="16">
      <formula>$H$134="Don't know"</formula>
    </cfRule>
    <cfRule type="expression" dxfId="5288" priority="17">
      <formula>$H$134="no"</formula>
    </cfRule>
  </conditionalFormatting>
  <conditionalFormatting sqref="H130">
    <cfRule type="containsBlanks" dxfId="5287" priority="15">
      <formula>LEN(TRIM(H130))=0</formula>
    </cfRule>
  </conditionalFormatting>
  <conditionalFormatting sqref="H132">
    <cfRule type="expression" dxfId="5286" priority="13">
      <formula>$H$134="Don't know"</formula>
    </cfRule>
    <cfRule type="expression" dxfId="5285" priority="14">
      <formula>$H$134="no"</formula>
    </cfRule>
  </conditionalFormatting>
  <conditionalFormatting sqref="H132">
    <cfRule type="containsBlanks" dxfId="5284" priority="12">
      <formula>LEN(TRIM(H132))=0</formula>
    </cfRule>
  </conditionalFormatting>
  <conditionalFormatting sqref="G140">
    <cfRule type="containsBlanks" dxfId="5283" priority="11">
      <formula>LEN(TRIM(G140))=0</formula>
    </cfRule>
  </conditionalFormatting>
  <conditionalFormatting sqref="H135">
    <cfRule type="expression" dxfId="5282" priority="9">
      <formula>$H$141="Don't know"</formula>
    </cfRule>
    <cfRule type="expression" dxfId="5281" priority="10">
      <formula>$H$141="No"</formula>
    </cfRule>
  </conditionalFormatting>
  <conditionalFormatting sqref="H135">
    <cfRule type="containsBlanks" dxfId="5280" priority="8">
      <formula>LEN(TRIM(H135))=0</formula>
    </cfRule>
  </conditionalFormatting>
  <conditionalFormatting sqref="L101">
    <cfRule type="containsBlanks" dxfId="5279" priority="7">
      <formula>LEN(TRIM(L101))=0</formula>
    </cfRule>
  </conditionalFormatting>
  <conditionalFormatting sqref="K197:L198">
    <cfRule type="containsBlanks" dxfId="5278" priority="6">
      <formula>LEN(TRIM(K197))=0</formula>
    </cfRule>
  </conditionalFormatting>
  <conditionalFormatting sqref="K203:L203">
    <cfRule type="containsBlanks" dxfId="5277" priority="5">
      <formula>LEN(TRIM(K203))=0</formula>
    </cfRule>
  </conditionalFormatting>
  <conditionalFormatting sqref="K208:L208">
    <cfRule type="containsBlanks" dxfId="5276" priority="4">
      <formula>LEN(TRIM(K208))=0</formula>
    </cfRule>
  </conditionalFormatting>
  <conditionalFormatting sqref="K212:L213">
    <cfRule type="containsBlanks" dxfId="5275" priority="3">
      <formula>LEN(TRIM(K212))=0</formula>
    </cfRule>
  </conditionalFormatting>
  <conditionalFormatting sqref="K206:L206">
    <cfRule type="containsBlanks" dxfId="5274" priority="2">
      <formula>LEN(TRIM(K206))=0</formula>
    </cfRule>
  </conditionalFormatting>
  <conditionalFormatting sqref="K214:L214">
    <cfRule type="containsBlanks" dxfId="5273" priority="1">
      <formula>LEN(TRIM(K214))=0</formula>
    </cfRule>
  </conditionalFormatting>
  <dataValidations count="10">
    <dataValidation type="list" allowBlank="1" showInputMessage="1" showErrorMessage="1" sqref="H238 L8 F11:F19 L21:L22 F23 G115:N117 H124:J124 H126:J127 L153:N155 L157:N159 G101:L113 F161:J163 F165:J165 H167:J167 H235:J235 H219:J219 H221:J222 H224:J231 H233:J233 K191" xr:uid="{8D8EA634-A0C2-4A61-89F0-A1B4E97C0912}">
      <formula1>"Oui, Non, Ne sais pas, Ne s'applique pas"</formula1>
    </dataValidation>
    <dataValidation type="list" allowBlank="1" showInputMessage="1" showErrorMessage="1" error="Please choose from the dropdown list." sqref="L20" xr:uid="{15690E06-7C37-4B5C-92E3-D6EA7DF1D756}">
      <formula1>"0 fois, 1 à 2 fois, 3 à 5 fois, 6 fois ou plus, Ne sais pas"</formula1>
    </dataValidation>
    <dataValidation type="list" allowBlank="1" showInputMessage="1" showErrorMessage="1" sqref="N65" xr:uid="{95B49D9D-27FE-46DB-865F-00A2754DEFD1}">
      <formula1>"Yes, No, Don't know"</formula1>
    </dataValidation>
    <dataValidation type="list" allowBlank="1" showErrorMessage="1" error="Please choose from the dropdown list." prompt="Please select from the dropdown list" sqref="H86:J86" xr:uid="{419C1154-8151-4D09-8731-FE664425A89E}">
      <formula1>"Le gouvernement (par exemple le central d'achat/ministère de santé, unité de logistique/ministère de santé unité d'approvisionnement), un agent tiers (par exemple FNUAP), le gouvernement et un agent tiers, autre, ne s’applique pas"</formula1>
    </dataValidation>
    <dataValidation type="list" allowBlank="1" showInputMessage="1" showErrorMessage="1" sqref="H90 G120 H128:J128 H131:J131 H133:J133 F153:F155 F157:F159 K172:K184 N189 J56:K56 J58:K58 F68 F70 H85:J85" xr:uid="{BED9E105-B91E-4AAD-AD75-7449A11C743C}">
      <formula1>"Oui, Non, Ne sais pas"</formula1>
    </dataValidation>
    <dataValidation type="date" allowBlank="1" showInputMessage="1" showErrorMessage="1" sqref="H27 J27" xr:uid="{CDDC7253-DBB6-47C4-B032-9EAE692D1903}">
      <formula1>42005</formula1>
      <formula2>43100</formula2>
    </dataValidation>
    <dataValidation type="list" allowBlank="1" showInputMessage="1" showErrorMessage="1" sqref="H25 J25" xr:uid="{784BFAAC-05E2-4888-BC56-84D7FA78AB8B}">
      <formula1>"janvier, février, mars, avril, mai, juin, juillet, août,septembre, octobre, novembre, décembre"</formula1>
    </dataValidation>
    <dataValidation type="list" allowBlank="1" showInputMessage="1" showErrorMessage="1" sqref="F75:F76 F78" xr:uid="{DE9EAA00-0112-47CC-80BD-EC2B2F9498EC}">
      <formula1>"En nature, En liquide, Ne sais pas"</formula1>
    </dataValidation>
    <dataValidation type="list" allowBlank="1" showInputMessage="1" showErrorMessage="1" sqref="G138:I150 J138:L151 H151:I151" xr:uid="{F9C7D618-21FA-49BE-B154-8CF0B8D4BF75}">
      <formula1>"agent de santé communautaire (ou équivalent), infirmière, infirmière auxiliaire, infirmière sage-femme auxiliaire, sage-femme, responsable clinique, médecin, ne sais pas, ne s’applique pas"</formula1>
    </dataValidation>
    <dataValidation type="list" allowBlank="1" showInputMessage="1" showErrorMessage="1" sqref="F77 F79" xr:uid="{35B963F2-FCF2-45CC-97B2-0A3194C547A1}">
      <formula1>"En nature, En liquide, Ne sais pas, Ne s'applique pas"</formula1>
    </dataValidation>
  </dataValidations>
  <hyperlinks>
    <hyperlink ref="I1:J1" location="'All Countries - Summary (2017)'!A1" display="Summary Page" xr:uid="{FBF5A0DB-92A9-4251-9852-58CC418EC512}"/>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246B913-910C-46D1-A59C-86EE5185755C}">
          <x14:formula1>
            <xm:f>'\\projects.chemonics.net@SSL\DavWWWRoot\sites\3312\TechnicalImplementation\1340-1349 Monitoring and Evaluation\CS Indicators and Index\Validated Surveys\[CS Indicators_Burkina_Faso_2017_validated.xlsx]Data sources for dropdown list'!#REF!</xm:f>
          </x14:formula1>
          <xm:sqref>H29:J29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22e118f-d533-465d-b5ca-7beed2256e09" ContentTypeId="0x0101008DA58B5CA681664FAB24816C56F4108502"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8d7096d6-fc66-4344-9e3f-2445529a09f6"/>
    <hbf0c10381aa4bd59932b5b7da857fed xmlns="8d7096d6-fc66-4344-9e3f-2445529a09f6">
      <Terms xmlns="http://schemas.microsoft.com/office/infopath/2007/PartnerControls"/>
    </hbf0c10381aa4bd59932b5b7da857fed>
  </documentManagement>
</p:properties>
</file>

<file path=customXml/itemProps1.xml><?xml version="1.0" encoding="utf-8"?>
<ds:datastoreItem xmlns:ds="http://schemas.openxmlformats.org/officeDocument/2006/customXml" ds:itemID="{8A590620-7CD6-490C-8467-321F752CA037}"/>
</file>

<file path=customXml/itemProps2.xml><?xml version="1.0" encoding="utf-8"?>
<ds:datastoreItem xmlns:ds="http://schemas.openxmlformats.org/officeDocument/2006/customXml" ds:itemID="{5397D996-621F-4C30-AD9D-9F6CEA8DE71A}"/>
</file>

<file path=customXml/itemProps3.xml><?xml version="1.0" encoding="utf-8"?>
<ds:datastoreItem xmlns:ds="http://schemas.openxmlformats.org/officeDocument/2006/customXml" ds:itemID="{87C927A8-6BCA-4749-A053-49F73391966D}"/>
</file>

<file path=customXml/itemProps4.xml><?xml version="1.0" encoding="utf-8"?>
<ds:datastoreItem xmlns:ds="http://schemas.openxmlformats.org/officeDocument/2006/customXml" ds:itemID="{83E8E68F-9914-4B32-844E-4F9A56B510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
  <cp:revision/>
  <dcterms:created xsi:type="dcterms:W3CDTF">2018-01-11T20:47:18Z</dcterms:created>
  <dcterms:modified xsi:type="dcterms:W3CDTF">2021-12-15T14:58:01Z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DocumentType">
    <vt:lpwstr/>
  </property>
  <property fmtid="{D5CDD505-2E9C-101B-9397-08002B2CF9AE}" pid="4" name="FileLeafRef">
    <vt:lpwstr>CS indicators for website design_with partial data.xlsx</vt:lpwstr>
  </property>
  <property fmtid="{D5CDD505-2E9C-101B-9397-08002B2CF9AE}" pid="5" name="Project Document Type">
    <vt:lpwstr/>
  </property>
  <property fmtid="{D5CDD505-2E9C-101B-9397-08002B2CF9AE}" pid="6" name="AuthorIds_UIVersion_42">
    <vt:lpwstr>751</vt:lpwstr>
  </property>
</Properties>
</file>